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8b2259343d5c73/Desktop/"/>
    </mc:Choice>
  </mc:AlternateContent>
  <xr:revisionPtr revIDLastSave="3" documentId="8_{D64312A2-E6CA-4DB9-8F44-F00EF22B52A7}" xr6:coauthVersionLast="47" xr6:coauthVersionMax="47" xr10:uidLastSave="{97231BC3-B2FF-4CA0-B4B5-88B98B0D83A7}"/>
  <bookViews>
    <workbookView xWindow="25515" yWindow="2250" windowWidth="22860" windowHeight="13215" xr2:uid="{1752E4B3-3D70-48F9-BEEF-C38402D0D2A3}"/>
  </bookViews>
  <sheets>
    <sheet name="Roster" sheetId="1" r:id="rId1"/>
    <sheet name="Credit Card Debt" sheetId="2" r:id="rId2"/>
    <sheet name="Payroll" sheetId="4" r:id="rId3"/>
    <sheet name="Payments" sheetId="3" r:id="rId4"/>
    <sheet name="Alfreds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4" l="1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N5" i="4"/>
  <c r="L5" i="4"/>
  <c r="J5" i="4"/>
  <c r="O5" i="4" s="1"/>
  <c r="I5" i="4"/>
  <c r="P5" i="4" s="1"/>
  <c r="M4" i="4"/>
  <c r="K4" i="4"/>
  <c r="J4" i="4"/>
  <c r="O4" i="4" s="1"/>
  <c r="I4" i="4"/>
  <c r="B20" i="4" s="1"/>
  <c r="P13" i="4" l="1"/>
  <c r="P8" i="4"/>
  <c r="P12" i="4"/>
  <c r="B16" i="4" s="1"/>
  <c r="B18" i="4"/>
  <c r="O6" i="4"/>
  <c r="P6" i="4" s="1"/>
  <c r="B17" i="4" s="1"/>
  <c r="O7" i="4"/>
  <c r="P7" i="4" s="1"/>
  <c r="O8" i="4"/>
  <c r="O9" i="4"/>
  <c r="P9" i="4" s="1"/>
  <c r="O10" i="4"/>
  <c r="P10" i="4" s="1"/>
  <c r="O11" i="4"/>
  <c r="P11" i="4" s="1"/>
  <c r="O12" i="4"/>
  <c r="O13" i="4"/>
  <c r="O14" i="4"/>
  <c r="P14" i="4" s="1"/>
  <c r="B19" i="4"/>
  <c r="P4" i="4"/>
  <c r="G7" i="2"/>
  <c r="G6" i="2"/>
  <c r="G5" i="2"/>
  <c r="G4" i="2"/>
  <c r="G3" i="2"/>
  <c r="F3" i="2"/>
  <c r="F7" i="2"/>
  <c r="F6" i="2"/>
  <c r="F5" i="2"/>
  <c r="F4" i="2"/>
  <c r="E7" i="2"/>
  <c r="E6" i="2"/>
  <c r="E5" i="2"/>
  <c r="E4" i="2"/>
  <c r="E3" i="2"/>
  <c r="B20" i="1"/>
  <c r="B19" i="1"/>
  <c r="B18" i="1"/>
  <c r="B17" i="1"/>
  <c r="B16" i="1"/>
  <c r="B15" i="1"/>
</calcChain>
</file>

<file path=xl/sharedStrings.xml><?xml version="1.0" encoding="utf-8"?>
<sst xmlns="http://schemas.openxmlformats.org/spreadsheetml/2006/main" count="115" uniqueCount="96">
  <si>
    <t>Student Name</t>
  </si>
  <si>
    <t>Grade</t>
  </si>
  <si>
    <t>Homeroom</t>
  </si>
  <si>
    <t>Age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</si>
  <si>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</si>
  <si>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</si>
  <si>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</si>
  <si>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</si>
  <si>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</si>
  <si>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</si>
  <si>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</si>
  <si>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</si>
  <si>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</si>
  <si>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</si>
  <si>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</si>
  <si>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</si>
  <si>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</si>
  <si>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MIN</t>
  </si>
  <si>
    <t>MAX</t>
  </si>
  <si>
    <t>MODE</t>
  </si>
  <si>
    <t>AVG</t>
  </si>
  <si>
    <t>MEDIAN</t>
  </si>
  <si>
    <t>STUDENT COUNT</t>
  </si>
  <si>
    <t>Credit Card Debt</t>
  </si>
  <si>
    <t>Balance</t>
  </si>
  <si>
    <t>Interest Rate</t>
  </si>
  <si>
    <t>Month</t>
  </si>
  <si>
    <t>Interest Paid</t>
  </si>
  <si>
    <t>Credit Card</t>
  </si>
  <si>
    <t>Monthly Payment</t>
  </si>
  <si>
    <t>Total Loan Amount</t>
  </si>
  <si>
    <t>Discover</t>
  </si>
  <si>
    <t>Capital One</t>
  </si>
  <si>
    <t>Citi Card</t>
  </si>
  <si>
    <t>Target</t>
  </si>
  <si>
    <t>Wal-Mart</t>
  </si>
  <si>
    <t>Sum of Tax Inclusive Amount</t>
  </si>
  <si>
    <t>Column Labels</t>
  </si>
  <si>
    <t>Row Labels</t>
  </si>
  <si>
    <t>B1</t>
  </si>
  <si>
    <t>B2</t>
  </si>
  <si>
    <t>PC</t>
  </si>
  <si>
    <t>Grand Total</t>
  </si>
  <si>
    <t>Jan</t>
  </si>
  <si>
    <t>Dec</t>
  </si>
  <si>
    <t>Feb</t>
  </si>
  <si>
    <t>Employee Payroll</t>
  </si>
  <si>
    <t>Chastity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</si>
  <si>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</si>
  <si>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</si>
  <si>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</si>
  <si>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</si>
  <si>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</si>
  <si>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</si>
  <si>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</si>
  <si>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</si>
  <si>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</si>
  <si>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</si>
  <si>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</si>
  <si>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</si>
  <si>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</si>
  <si>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</si>
  <si>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</si>
  <si>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</si>
  <si>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</si>
  <si>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</si>
  <si>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</si>
  <si>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</si>
  <si>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</si>
  <si>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</si>
  <si>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</si>
  <si>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</si>
  <si>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</si>
  <si>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</si>
  <si>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</si>
  <si>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</si>
  <si>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</si>
  <si>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</si>
  <si>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TOTAL</t>
  </si>
  <si>
    <t>MONTHLY TOTAL</t>
  </si>
  <si>
    <t>Sales Analysis</t>
  </si>
  <si>
    <t>Sum of UnitPrice</t>
  </si>
  <si>
    <t>Sum of Quantity</t>
  </si>
  <si>
    <t>Sum of SubTotal</t>
  </si>
  <si>
    <t>Alfreds Futterkiste</t>
  </si>
  <si>
    <t>Aniseed Syrup</t>
  </si>
  <si>
    <t>Chartreuse verte</t>
  </si>
  <si>
    <t>Escargots de Bourgogne</t>
  </si>
  <si>
    <t>Fløtemysost</t>
  </si>
  <si>
    <t>Grandma's Boysenberry Spread</t>
  </si>
  <si>
    <t>Lakkalikööri</t>
  </si>
  <si>
    <t>Original Frankfurter grüne Soße</t>
  </si>
  <si>
    <t>Raclette Courdavault</t>
  </si>
  <si>
    <t>Rössle Sauerkraut</t>
  </si>
  <si>
    <t>Spegesild</t>
  </si>
  <si>
    <t>Vegie-spread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</si>
</sst>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theme="1" tint="0.1499984740745262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4">
    <xf numFmtId="0" fontId="0" fillId="0" borderId="0" xfId="0"/>
    <xf numFmtId="0" fontId="4" fillId="0" borderId="0" xfId="0" applyFont="1"/>
    <xf numFmtId="2" fontId="0" fillId="0" borderId="0" xfId="0" applyNumberFormat="1"/>
    <xf numFmtId="0" fontId="4" fillId="4" borderId="0" xfId="0" applyFont="1" applyFill="1" applyAlignment="1">
      <alignment horizontal="center" shrinkToFit="1"/>
    </xf>
    <xf numFmtId="0" fontId="0" fillId="4" borderId="0" xfId="0" applyFill="1"/>
    <xf numFmtId="0" fontId="7" fillId="0" borderId="0" xfId="0" applyFont="1"/>
    <xf numFmtId="44" fontId="0" fillId="5" borderId="0" xfId="1" applyFont="1" applyFill="1"/>
    <xf numFmtId="0" fontId="0" fillId="5" borderId="0" xfId="0" applyFill="1"/>
    <xf numFmtId="44" fontId="0" fillId="5" borderId="0" xfId="0" applyNumberFormat="1" applyFill="1"/>
    <xf numFmtId="0" fontId="0" fillId="6" borderId="0" xfId="0" applyFill="1"/>
    <xf numFmtId="9" fontId="0" fillId="6" borderId="0" xfId="2" applyFont="1" applyFill="1"/>
    <xf numFmtId="44" fontId="0" fillId="6" borderId="0" xfId="1" applyFont="1" applyFill="1"/>
    <xf numFmtId="44" fontId="0" fillId="6" borderId="0" xfId="0" applyNumberFormat="1" applyFill="1"/>
    <xf numFmtId="0" fontId="7" fillId="6" borderId="3" xfId="0" applyFont="1" applyFill="1" applyBorder="1"/>
    <xf numFmtId="0" fontId="7" fillId="5" borderId="3" xfId="0" applyFont="1" applyFill="1" applyBorder="1"/>
    <xf numFmtId="0" fontId="8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3" xfId="0" applyBorder="1"/>
    <xf numFmtId="16" fontId="0" fillId="0" borderId="3" xfId="0" applyNumberFormat="1" applyBorder="1"/>
    <xf numFmtId="0" fontId="4" fillId="7" borderId="3" xfId="0" applyFont="1" applyFill="1" applyBorder="1"/>
    <xf numFmtId="0" fontId="4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0" fillId="0" borderId="3" xfId="1" applyFont="1" applyBorder="1"/>
    <xf numFmtId="0" fontId="0" fillId="3" borderId="3" xfId="0" applyFill="1" applyBorder="1"/>
    <xf numFmtId="0" fontId="0" fillId="2" borderId="3" xfId="0" applyFill="1" applyBorder="1"/>
    <xf numFmtId="44" fontId="0" fillId="0" borderId="3" xfId="0" applyNumberFormat="1" applyBorder="1"/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6" fillId="9" borderId="3" xfId="4" applyFont="1" applyFill="1" applyBorder="1"/>
    <xf numFmtId="0" fontId="4" fillId="10" borderId="0" xfId="0" applyFont="1" applyFill="1"/>
    <xf numFmtId="0" fontId="0" fillId="10" borderId="0" xfId="0" applyFill="1"/>
    <xf numFmtId="0" fontId="5" fillId="8" borderId="0" xfId="3" applyFont="1" applyFill="1" applyBorder="1" applyAlignment="1">
      <alignment horizontal="center"/>
    </xf>
    <xf numFmtId="0" fontId="4" fillId="8" borderId="0" xfId="0" applyFont="1" applyFill="1"/>
    <xf numFmtId="0" fontId="0" fillId="8" borderId="0" xfId="0" applyFill="1"/>
    <xf numFmtId="2" fontId="0" fillId="8" borderId="0" xfId="0" applyNumberFormat="1" applyFill="1"/>
  </cellXfs>
  <cellStyles count="5">
    <cellStyle name="Currency" xfId="1" builtinId="4"/>
    <cellStyle name="Heading 1" xfId="3" builtinId="16"/>
    <cellStyle name="Heading 2" xfId="4" builtinId="17"/>
    <cellStyle name="Normal" xfId="0" builtinId="0"/>
    <cellStyle name="Percent" xfId="2" builtinId="5"/>
  </cellStyles>
  <dxfs count="4">
    <dxf>
      <numFmt numFmtId="165" formatCode="&quot;$&quot;#,##0.00"/>
    </dxf>
    <dxf>
      <numFmt numFmtId="165" formatCode="&quot;$&quot;#,##0.00"/>
    </dxf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</a:t>
            </a:r>
            <a:r>
              <a:rPr lang="en-US" baseline="0"/>
              <a:t> and Monthly Payment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296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Debt'!$A$3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Debt'!$B$1:$L$2</c15:sqref>
                  </c15:fullRef>
                </c:ext>
              </c:extLst>
              <c:f>'Credit Card Debt'!$G$1:$G$2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Debt'!$B$3:$L$3</c15:sqref>
                  </c15:fullRef>
                </c:ext>
              </c:extLst>
              <c:f>'Credit Card Debt'!$G$3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F-4BA3-9E8E-AB1C4C115278}"/>
            </c:ext>
          </c:extLst>
        </c:ser>
        <c:ser>
          <c:idx val="1"/>
          <c:order val="1"/>
          <c:tx>
            <c:strRef>
              <c:f>'Credit Card Debt'!$A$4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Debt'!$B$1:$L$2</c15:sqref>
                  </c15:fullRef>
                </c:ext>
              </c:extLst>
              <c:f>'Credit Card Debt'!$G$1:$G$2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Debt'!$B$4:$L$4</c15:sqref>
                  </c15:fullRef>
                </c:ext>
              </c:extLst>
              <c:f>'Credit Card Debt'!$G$4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F-4BA3-9E8E-AB1C4C115278}"/>
            </c:ext>
          </c:extLst>
        </c:ser>
        <c:ser>
          <c:idx val="2"/>
          <c:order val="2"/>
          <c:tx>
            <c:strRef>
              <c:f>'Credit Card Debt'!$A$5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Debt'!$B$1:$L$2</c15:sqref>
                  </c15:fullRef>
                </c:ext>
              </c:extLst>
              <c:f>'Credit Card Debt'!$G$1:$G$2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Debt'!$B$5:$L$5</c15:sqref>
                  </c15:fullRef>
                </c:ext>
              </c:extLst>
              <c:f>'Credit Card Debt'!$G$5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F-4BA3-9E8E-AB1C4C115278}"/>
            </c:ext>
          </c:extLst>
        </c:ser>
        <c:ser>
          <c:idx val="3"/>
          <c:order val="3"/>
          <c:tx>
            <c:strRef>
              <c:f>'Credit Card Debt'!$A$6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Debt'!$B$1:$L$2</c15:sqref>
                  </c15:fullRef>
                </c:ext>
              </c:extLst>
              <c:f>'Credit Card Debt'!$G$1:$G$2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Debt'!$B$6:$L$6</c15:sqref>
                  </c15:fullRef>
                </c:ext>
              </c:extLst>
              <c:f>'Credit Card Debt'!$G$6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F-4BA3-9E8E-AB1C4C115278}"/>
            </c:ext>
          </c:extLst>
        </c:ser>
        <c:ser>
          <c:idx val="4"/>
          <c:order val="4"/>
          <c:tx>
            <c:strRef>
              <c:f>'Credit Card Debt'!$A$7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 Debt'!$B$1:$L$2</c15:sqref>
                  </c15:fullRef>
                </c:ext>
              </c:extLst>
              <c:f>'Credit Card Debt'!$G$1:$G$2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 Debt'!$B$7:$L$7</c15:sqref>
                  </c15:fullRef>
                </c:ext>
              </c:extLst>
              <c:f>'Credit Card Debt'!$G$7</c:f>
              <c:numCache>
                <c:formatCode>0%</c:formatCode>
                <c:ptCount val="1"/>
                <c:pt idx="0" formatCode="_(&quot;$&quot;* #,##0.00_);_(&quot;$&quot;* \(#,##0.00\);_(&quot;$&quot;* &quot;-&quot;??_);_(@_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CF-4BA3-9E8E-AB1C4C11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95904"/>
        <c:axId val="526390656"/>
      </c:barChart>
      <c:catAx>
        <c:axId val="5263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90656"/>
        <c:crosses val="autoZero"/>
        <c:auto val="1"/>
        <c:lblAlgn val="ctr"/>
        <c:lblOffset val="100"/>
        <c:noMultiLvlLbl val="0"/>
      </c:catAx>
      <c:valAx>
        <c:axId val="5263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 Balance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Debt'!$B$1:$B$2</c:f>
              <c:strCache>
                <c:ptCount val="2"/>
                <c:pt idx="0">
                  <c:v>Credit Card Debt</c:v>
                </c:pt>
                <c:pt idx="1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Debt'!$B$3:$B$7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D-42CB-BA7C-C671E865464C}"/>
            </c:ext>
          </c:extLst>
        </c:ser>
        <c:ser>
          <c:idx val="5"/>
          <c:order val="5"/>
          <c:tx>
            <c:strRef>
              <c:f>'Credit Card Debt'!$G$1:$G$2</c:f>
              <c:strCache>
                <c:ptCount val="2"/>
                <c:pt idx="0">
                  <c:v>Credit Card Debt</c:v>
                </c:pt>
                <c:pt idx="1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7D-42CB-BA7C-C671E865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219960"/>
        <c:axId val="8522179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'Credit Card Debt'!$C$1:$C$2</c15:sqref>
                        </c15:formulaRef>
                      </c:ext>
                    </c:extLst>
                    <c:strCache>
                      <c:ptCount val="2"/>
                      <c:pt idx="0">
                        <c:v>Credit Card Debt</c:v>
                      </c:pt>
                      <c:pt idx="1">
                        <c:v>Interest 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'Credit Card Debt'!$C$3:$C$7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0.21</c:v>
                      </c:pt>
                      <c:pt idx="1">
                        <c:v>0.25</c:v>
                      </c:pt>
                      <c:pt idx="2">
                        <c:v>0.27</c:v>
                      </c:pt>
                      <c:pt idx="3">
                        <c:v>0.15</c:v>
                      </c:pt>
                      <c:pt idx="4">
                        <c:v>0.25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7D-42CB-BA7C-C671E865464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Debt'!$D$1:$D$2</c15:sqref>
                        </c15:formulaRef>
                      </c:ext>
                    </c:extLst>
                    <c:strCache>
                      <c:ptCount val="2"/>
                      <c:pt idx="0">
                        <c:v>Credit Card Debt</c:v>
                      </c:pt>
                      <c:pt idx="1">
                        <c:v>Month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7D-42CB-BA7C-C671E86546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Debt'!$E$1:$E$2</c15:sqref>
                        </c15:formulaRef>
                      </c:ext>
                    </c:extLst>
                    <c:strCache>
                      <c:ptCount val="2"/>
                      <c:pt idx="0">
                        <c:v>Credit Card Debt</c:v>
                      </c:pt>
                      <c:pt idx="1">
                        <c:v>Interest Paid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Debt'!$E$3:$E$7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420</c:v>
                      </c:pt>
                      <c:pt idx="1">
                        <c:v>112.5</c:v>
                      </c:pt>
                      <c:pt idx="2">
                        <c:v>263.25</c:v>
                      </c:pt>
                      <c:pt idx="3">
                        <c:v>225</c:v>
                      </c:pt>
                      <c:pt idx="4">
                        <c:v>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7D-42CB-BA7C-C671E865464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Debt'!$F$1:$F$2</c15:sqref>
                        </c15:formulaRef>
                      </c:ext>
                    </c:extLst>
                    <c:strCache>
                      <c:ptCount val="2"/>
                      <c:pt idx="0">
                        <c:v>Credit Card Debt</c:v>
                      </c:pt>
                      <c:pt idx="1">
                        <c:v>Total Loan Amount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Debt'!$F$3:$F$7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 formatCode="_(&quot;$&quot;* #,##0.00_);_(&quot;$&quot;* \(#,##0.00\);_(&quot;$&quot;* &quot;-&quot;??_);_(@_)">
                        <c:v>2420</c:v>
                      </c:pt>
                      <c:pt idx="1">
                        <c:v>562.5</c:v>
                      </c:pt>
                      <c:pt idx="2">
                        <c:v>1238.25</c:v>
                      </c:pt>
                      <c:pt idx="3">
                        <c:v>1725</c:v>
                      </c:pt>
                      <c:pt idx="4">
                        <c:v>975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7D-42CB-BA7C-C671E865464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Debt'!$H$1:$H$2</c15:sqref>
                        </c15:formulaRef>
                      </c:ext>
                    </c:extLst>
                    <c:strCache>
                      <c:ptCount val="2"/>
                      <c:pt idx="0">
                        <c:v>Credit Card Debt</c:v>
                      </c:pt>
                      <c:pt idx="1">
                        <c:v>Monthly Payment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Debt'!$H$3:$H$7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7D-42CB-BA7C-C671E865464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Debt'!$I$1:$I$2</c15:sqref>
                        </c15:formulaRef>
                      </c:ext>
                    </c:extLst>
                    <c:strCache>
                      <c:ptCount val="2"/>
                      <c:pt idx="0">
                        <c:v>Credit Card Debt</c:v>
                      </c:pt>
                      <c:pt idx="1">
                        <c:v>Monthly Payment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Debt'!$I$3:$I$7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7D-42CB-BA7C-C671E865464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Debt'!$J$1:$J$2</c15:sqref>
                        </c15:formulaRef>
                      </c:ext>
                    </c:extLst>
                    <c:strCache>
                      <c:ptCount val="2"/>
                      <c:pt idx="0">
                        <c:v>Credit Card Debt</c:v>
                      </c:pt>
                      <c:pt idx="1">
                        <c:v>Monthly Payment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Debt'!$J$3:$J$7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7D-42CB-BA7C-C671E865464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Debt'!$K$1:$K$2</c15:sqref>
                        </c15:formulaRef>
                      </c:ext>
                    </c:extLst>
                    <c:strCache>
                      <c:ptCount val="2"/>
                      <c:pt idx="0">
                        <c:v>Credit Card Debt</c:v>
                      </c:pt>
                      <c:pt idx="1">
                        <c:v>Monthly Payment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Debt'!$K$3:$K$7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7D-42CB-BA7C-C671E865464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Debt'!$L$1:$L$2</c15:sqref>
                        </c15:formulaRef>
                      </c:ext>
                    </c:extLst>
                    <c:strCache>
                      <c:ptCount val="2"/>
                      <c:pt idx="0">
                        <c:v>Credit Card Debt</c:v>
                      </c:pt>
                      <c:pt idx="1">
                        <c:v>Monthly Payment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Debt'!$A$3:$A$7</c15:sqref>
                        </c15:formulaRef>
                      </c:ext>
                    </c:extLst>
                    <c:strCache>
                      <c:ptCount val="5"/>
                      <c:pt idx="0">
                        <c:v>Discover</c:v>
                      </c:pt>
                      <c:pt idx="1">
                        <c:v>Capital One</c:v>
                      </c:pt>
                      <c:pt idx="2">
                        <c:v>Citi Card</c:v>
                      </c:pt>
                      <c:pt idx="3">
                        <c:v>Target</c:v>
                      </c:pt>
                      <c:pt idx="4">
                        <c:v>Wal-Mart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'Credit Card Debt'!$L$3:$L$7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7D-42CB-BA7C-C671E865464C}"/>
                  </c:ext>
                </c:extLst>
              </c15:ser>
            </c15:filteredBarSeries>
          </c:ext>
        </c:extLst>
      </c:barChart>
      <c:catAx>
        <c:axId val="85221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7992"/>
        <c:crosses val="autoZero"/>
        <c:auto val="1"/>
        <c:lblAlgn val="ctr"/>
        <c:lblOffset val="100"/>
        <c:noMultiLvlLbl val="0"/>
      </c:catAx>
      <c:valAx>
        <c:axId val="8522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144346183813208E-2"/>
          <c:y val="9.3264658222712654E-2"/>
          <c:w val="0.60684971150152045"/>
          <c:h val="0.45610411443469728"/>
        </c:manualLayout>
      </c:layout>
      <c:surface3DChart>
        <c:wireframe val="0"/>
        <c:ser>
          <c:idx val="0"/>
          <c:order val="0"/>
          <c:tx>
            <c:v>Sum of Sum of UnitPrice</c:v>
          </c:tx>
          <c:spPr>
            <a:solidFill>
              <a:schemeClr val="accent1"/>
            </a:solidFill>
            <a:ln/>
            <a:effectLst/>
            <a:sp3d/>
          </c:spPr>
          <c:cat>
            <c:strLit>
              <c:ptCount val="13"/>
              <c:pt idx="0">
                <c:v>Alfreds Futterkiste</c:v>
              </c:pt>
              <c:pt idx="1">
                <c:v>Aniseed Syrup</c:v>
              </c:pt>
              <c:pt idx="2">
                <c:v>Chartreuse verte</c:v>
              </c:pt>
              <c:pt idx="3">
                <c:v>Escargots de Bourgogne</c:v>
              </c:pt>
              <c:pt idx="4">
                <c:v>Fløtemysost</c:v>
              </c:pt>
              <c:pt idx="5">
                <c:v>Grand Total</c:v>
              </c:pt>
              <c:pt idx="6">
                <c:v>Grandma's Boysenberry Spread</c:v>
              </c:pt>
              <c:pt idx="7">
                <c:v>Lakkalikööri</c:v>
              </c:pt>
              <c:pt idx="8">
                <c:v>Original Frankfurter grüne Soße</c:v>
              </c:pt>
              <c:pt idx="9">
                <c:v>Raclette Courdavault</c:v>
              </c:pt>
              <c:pt idx="10">
                <c:v>Rössle Sauerkraut</c:v>
              </c:pt>
              <c:pt idx="11">
                <c:v>Spegesild</c:v>
              </c:pt>
              <c:pt idx="12">
                <c:v>Vegie-spread</c:v>
              </c:pt>
            </c:strLit>
          </c:cat>
          <c:val>
            <c:numLit>
              <c:formatCode>General</c:formatCode>
              <c:ptCount val="13"/>
              <c:pt idx="0">
                <c:v>320.84999999999997</c:v>
              </c:pt>
              <c:pt idx="1">
                <c:v>10</c:v>
              </c:pt>
              <c:pt idx="2">
                <c:v>18</c:v>
              </c:pt>
              <c:pt idx="3">
                <c:v>13.25</c:v>
              </c:pt>
              <c:pt idx="4">
                <c:v>21.5</c:v>
              </c:pt>
              <c:pt idx="5">
                <c:v>320.84999999999997</c:v>
              </c:pt>
              <c:pt idx="6">
                <c:v>25</c:v>
              </c:pt>
              <c:pt idx="7">
                <c:v>18</c:v>
              </c:pt>
              <c:pt idx="8">
                <c:v>13</c:v>
              </c:pt>
              <c:pt idx="9">
                <c:v>55</c:v>
              </c:pt>
              <c:pt idx="10">
                <c:v>91.2</c:v>
              </c:pt>
              <c:pt idx="11">
                <c:v>12</c:v>
              </c:pt>
              <c:pt idx="12">
                <c:v>43.9</c:v>
              </c:pt>
            </c:numLit>
          </c:val>
          <c:extLst>
            <c:ext xmlns:c16="http://schemas.microsoft.com/office/drawing/2014/chart" uri="{C3380CC4-5D6E-409C-BE32-E72D297353CC}">
              <c16:uniqueId val="{00000000-A478-4631-ACC6-6ABDF000DF13}"/>
            </c:ext>
          </c:extLst>
        </c:ser>
        <c:ser>
          <c:idx val="1"/>
          <c:order val="1"/>
          <c:tx>
            <c:v>Sum of Sum of Quantity</c:v>
          </c:tx>
          <c:spPr>
            <a:solidFill>
              <a:schemeClr val="accent2"/>
            </a:solidFill>
            <a:ln/>
            <a:effectLst/>
            <a:sp3d/>
          </c:spPr>
          <c:cat>
            <c:strLit>
              <c:ptCount val="13"/>
              <c:pt idx="0">
                <c:v>Alfreds Futterkiste</c:v>
              </c:pt>
              <c:pt idx="1">
                <c:v>Aniseed Syrup</c:v>
              </c:pt>
              <c:pt idx="2">
                <c:v>Chartreuse verte</c:v>
              </c:pt>
              <c:pt idx="3">
                <c:v>Escargots de Bourgogne</c:v>
              </c:pt>
              <c:pt idx="4">
                <c:v>Fløtemysost</c:v>
              </c:pt>
              <c:pt idx="5">
                <c:v>Grand Total</c:v>
              </c:pt>
              <c:pt idx="6">
                <c:v>Grandma's Boysenberry Spread</c:v>
              </c:pt>
              <c:pt idx="7">
                <c:v>Lakkalikööri</c:v>
              </c:pt>
              <c:pt idx="8">
                <c:v>Original Frankfurter grüne Soße</c:v>
              </c:pt>
              <c:pt idx="9">
                <c:v>Raclette Courdavault</c:v>
              </c:pt>
              <c:pt idx="10">
                <c:v>Rössle Sauerkraut</c:v>
              </c:pt>
              <c:pt idx="11">
                <c:v>Spegesild</c:v>
              </c:pt>
              <c:pt idx="12">
                <c:v>Vegie-spread</c:v>
              </c:pt>
            </c:strLit>
          </c:cat>
          <c:val>
            <c:numLit>
              <c:formatCode>General</c:formatCode>
              <c:ptCount val="13"/>
              <c:pt idx="0">
                <c:v>174</c:v>
              </c:pt>
              <c:pt idx="1">
                <c:v>6</c:v>
              </c:pt>
              <c:pt idx="2">
                <c:v>21</c:v>
              </c:pt>
              <c:pt idx="3">
                <c:v>40</c:v>
              </c:pt>
              <c:pt idx="4">
                <c:v>20</c:v>
              </c:pt>
              <c:pt idx="5">
                <c:v>174</c:v>
              </c:pt>
              <c:pt idx="6">
                <c:v>16</c:v>
              </c:pt>
              <c:pt idx="7">
                <c:v>15</c:v>
              </c:pt>
              <c:pt idx="8">
                <c:v>2</c:v>
              </c:pt>
              <c:pt idx="9">
                <c:v>15</c:v>
              </c:pt>
              <c:pt idx="10">
                <c:v>17</c:v>
              </c:pt>
              <c:pt idx="11">
                <c:v>2</c:v>
              </c:pt>
              <c:pt idx="1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1-A478-4631-ACC6-6ABDF000DF13}"/>
            </c:ext>
          </c:extLst>
        </c:ser>
        <c:ser>
          <c:idx val="2"/>
          <c:order val="2"/>
          <c:tx>
            <c:v>Sum of Sum of SubTotal</c:v>
          </c:tx>
          <c:spPr>
            <a:solidFill>
              <a:schemeClr val="accent3"/>
            </a:solidFill>
            <a:ln/>
            <a:effectLst/>
            <a:sp3d/>
          </c:spPr>
          <c:cat>
            <c:strLit>
              <c:ptCount val="13"/>
              <c:pt idx="0">
                <c:v>Alfreds Futterkiste</c:v>
              </c:pt>
              <c:pt idx="1">
                <c:v>Aniseed Syrup</c:v>
              </c:pt>
              <c:pt idx="2">
                <c:v>Chartreuse verte</c:v>
              </c:pt>
              <c:pt idx="3">
                <c:v>Escargots de Bourgogne</c:v>
              </c:pt>
              <c:pt idx="4">
                <c:v>Fløtemysost</c:v>
              </c:pt>
              <c:pt idx="5">
                <c:v>Grand Total</c:v>
              </c:pt>
              <c:pt idx="6">
                <c:v>Grandma's Boysenberry Spread</c:v>
              </c:pt>
              <c:pt idx="7">
                <c:v>Lakkalikööri</c:v>
              </c:pt>
              <c:pt idx="8">
                <c:v>Original Frankfurter grüne Soße</c:v>
              </c:pt>
              <c:pt idx="9">
                <c:v>Raclette Courdavault</c:v>
              </c:pt>
              <c:pt idx="10">
                <c:v>Rössle Sauerkraut</c:v>
              </c:pt>
              <c:pt idx="11">
                <c:v>Spegesild</c:v>
              </c:pt>
              <c:pt idx="12">
                <c:v>Vegie-spread</c:v>
              </c:pt>
            </c:strLit>
          </c:cat>
          <c:val>
            <c:numLit>
              <c:formatCode>General</c:formatCode>
              <c:ptCount val="13"/>
              <c:pt idx="0">
                <c:v>4596.2</c:v>
              </c:pt>
              <c:pt idx="1">
                <c:v>60</c:v>
              </c:pt>
              <c:pt idx="2">
                <c:v>378</c:v>
              </c:pt>
              <c:pt idx="3">
                <c:v>530</c:v>
              </c:pt>
              <c:pt idx="4">
                <c:v>430</c:v>
              </c:pt>
              <c:pt idx="5">
                <c:v>4596.2</c:v>
              </c:pt>
              <c:pt idx="6">
                <c:v>400</c:v>
              </c:pt>
              <c:pt idx="7">
                <c:v>270</c:v>
              </c:pt>
              <c:pt idx="8">
                <c:v>26</c:v>
              </c:pt>
              <c:pt idx="9">
                <c:v>825</c:v>
              </c:pt>
              <c:pt idx="10">
                <c:v>775.2</c:v>
              </c:pt>
              <c:pt idx="11">
                <c:v>24</c:v>
              </c:pt>
              <c:pt idx="12">
                <c:v>878</c:v>
              </c:pt>
            </c:numLit>
          </c:val>
          <c:extLst>
            <c:ext xmlns:c16="http://schemas.microsoft.com/office/drawing/2014/chart" uri="{C3380CC4-5D6E-409C-BE32-E72D297353CC}">
              <c16:uniqueId val="{00000002-A478-4631-ACC6-6ABDF000DF1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5135728"/>
        <c:axId val="545131136"/>
        <c:axId val="325726688"/>
      </c:surface3DChart>
      <c:catAx>
        <c:axId val="5451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1136"/>
        <c:crosses val="autoZero"/>
        <c:auto val="1"/>
        <c:lblAlgn val="ctr"/>
        <c:lblOffset val="100"/>
        <c:noMultiLvlLbl val="0"/>
      </c:catAx>
      <c:valAx>
        <c:axId val="5451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5728"/>
        <c:crosses val="autoZero"/>
        <c:crossBetween val="midCat"/>
      </c:valAx>
      <c:serAx>
        <c:axId val="325726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113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9</xdr:row>
      <xdr:rowOff>71437</xdr:rowOff>
    </xdr:from>
    <xdr:to>
      <xdr:col>5</xdr:col>
      <xdr:colOff>776287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A4EEE-72ED-00AD-A716-99BDA5AA9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7</xdr:row>
      <xdr:rowOff>100012</xdr:rowOff>
    </xdr:from>
    <xdr:to>
      <xdr:col>12</xdr:col>
      <xdr:colOff>495300</xdr:colOff>
      <xdr:row>21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681467-EB85-D931-D390-FDBAAB386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16</xdr:row>
      <xdr:rowOff>76200</xdr:rowOff>
    </xdr:from>
    <xdr:to>
      <xdr:col>9</xdr:col>
      <xdr:colOff>1123949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B839D-4E39-4E66-BB5F-0A18B9D2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_exercise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alesData_exercis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al Blue Queen" refreshedDate="44985.937819675928" createdVersion="8" refreshedVersion="8" minRefreshableVersion="3" recordCount="208" xr:uid="{F01F08D5-2AC8-4F1D-A16A-ED6B5BBEC935}">
  <cacheSource type="worksheet">
    <worksheetSource ref="A2:I210" sheet="Expense" r:id="rId2"/>
  </cacheSource>
  <cacheFields count="13">
    <cacheField name="Document Date" numFmtId="14">
      <sharedItems containsSemiMixedTypes="0" containsNonDate="0" containsDate="1" containsString="0" minDate="2011-02-14T00:00:00" maxDate="2012-03-01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2" base="0">
        <rangePr groupBy="months" startDate="2011-02-14T00:00:00" endDate="2012-03-01T00:00:00"/>
        <groupItems count="14">
          <s v="&lt;2/1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33000"/>
    </cacheField>
    <cacheField name="Tax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  <cacheField name="Quarters2" numFmtId="0" databaseField="0">
      <fieldGroup base="0">
        <rangePr groupBy="quarters" startDate="2011-02-14T00:00:00" endDate="2012-03-01T00:00:00"/>
        <groupItems count="6">
          <s v="&lt;2/14/2011"/>
          <s v="Qtr1"/>
          <s v="Qtr2"/>
          <s v="Qtr3"/>
          <s v="Qtr4"/>
          <s v="&gt;3/1/2012"/>
        </groupItems>
      </fieldGroup>
    </cacheField>
    <cacheField name="Years2" numFmtId="0" databaseField="0">
      <fieldGroup base="0">
        <rangePr groupBy="years" startDate="2011-02-14T00:00:00" endDate="2012-03-01T00:00:00"/>
        <groupItems count="4">
          <s v="&lt;2/14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 pivotCacheId="135375950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al Blue Queen" refreshedDate="44985.868035763888" createdVersion="8" refreshedVersion="8" minRefreshableVersion="3" recordCount="2155" xr:uid="{B10CAAA3-5A25-4731-A109-567C222A12C2}">
  <cacheSource type="worksheet">
    <worksheetSource ref="A1:L2156" sheet="Sales Data" r:id="rId2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 pivotCacheId="8495034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s v="S77782"/>
    <s v="Opening Balance"/>
    <n v="5100"/>
    <s v="A"/>
    <x v="0"/>
    <s v="BS-500"/>
    <x v="0"/>
  </r>
  <r>
    <x v="1"/>
    <x v="1"/>
    <s v="Invoice EXP22"/>
    <s v="Internet Service Provider"/>
    <n v="179"/>
    <s v="A"/>
    <x v="0"/>
    <s v="IS-380"/>
    <x v="1"/>
  </r>
  <r>
    <x v="2"/>
    <x v="2"/>
    <s v="I381119"/>
    <s v="Subscriptions"/>
    <n v="478"/>
    <s v="A"/>
    <x v="0"/>
    <s v="IS-375"/>
    <x v="2"/>
  </r>
  <r>
    <x v="3"/>
    <x v="3"/>
    <s v="Debit Order"/>
    <s v="Insurance"/>
    <n v="340"/>
    <s v="A"/>
    <x v="0"/>
    <s v="IS-340"/>
    <x v="3"/>
  </r>
  <r>
    <x v="4"/>
    <x v="4"/>
    <s v="Bank Statement"/>
    <s v="Service Fees"/>
    <n v="50"/>
    <s v="A"/>
    <x v="0"/>
    <s v="IS-315"/>
    <x v="4"/>
  </r>
  <r>
    <x v="4"/>
    <x v="4"/>
    <s v="Bank Statement"/>
    <s v="Service Fees"/>
    <n v="35"/>
    <s v="A"/>
    <x v="1"/>
    <s v="IS-315"/>
    <x v="4"/>
  </r>
  <r>
    <x v="4"/>
    <x v="5"/>
    <s v="Invoice"/>
    <s v="Bookkeeping"/>
    <n v="1000"/>
    <s v="A"/>
    <x v="0"/>
    <s v="IS-305"/>
    <x v="5"/>
  </r>
  <r>
    <x v="4"/>
    <x v="6"/>
    <s v="Cash"/>
    <s v="Flowers"/>
    <n v="90"/>
    <s v="A"/>
    <x v="2"/>
    <s v="IS-345"/>
    <x v="4"/>
  </r>
  <r>
    <x v="5"/>
    <x v="7"/>
    <s v="TR6998"/>
    <s v="Parking"/>
    <n v="200"/>
    <s v="A"/>
    <x v="0"/>
    <s v="IS-390"/>
    <x v="6"/>
  </r>
  <r>
    <x v="6"/>
    <x v="8"/>
    <s v="Transfer"/>
    <s v="Inter Account Transfer"/>
    <n v="-15000"/>
    <s v="E"/>
    <x v="1"/>
    <s v="BS-399"/>
    <x v="7"/>
  </r>
  <r>
    <x v="6"/>
    <x v="8"/>
    <s v="Transfer"/>
    <s v="Inter Account Transfer"/>
    <n v="15000"/>
    <s v="E"/>
    <x v="0"/>
    <s v="BS-399"/>
    <x v="7"/>
  </r>
  <r>
    <x v="7"/>
    <x v="8"/>
    <s v="Payroll"/>
    <s v="Salaries"/>
    <n v="33000"/>
    <s v="E"/>
    <x v="1"/>
    <s v="IS-365"/>
    <x v="8"/>
  </r>
  <r>
    <x v="7"/>
    <x v="9"/>
    <s v="Debit Order"/>
    <s v="Capital repayment"/>
    <n v="220"/>
    <s v="E"/>
    <x v="0"/>
    <s v="BS-700"/>
    <x v="8"/>
  </r>
  <r>
    <x v="7"/>
    <x v="9"/>
    <s v="Debit Order"/>
    <s v="Interest paid"/>
    <n v="100"/>
    <s v="E"/>
    <x v="0"/>
    <s v="IS-500"/>
    <x v="8"/>
  </r>
  <r>
    <x v="7"/>
    <x v="10"/>
    <s v="Debit Order"/>
    <s v="Rent"/>
    <n v="6400"/>
    <s v="A"/>
    <x v="0"/>
    <s v="IS-350"/>
    <x v="8"/>
  </r>
  <r>
    <x v="8"/>
    <x v="8"/>
    <s v="Bank Statement"/>
    <s v="Petty Cash Reimbursement"/>
    <n v="100"/>
    <s v="E"/>
    <x v="0"/>
    <s v="BS-399"/>
    <x v="1"/>
  </r>
  <r>
    <x v="8"/>
    <x v="8"/>
    <s v="Bank Statement"/>
    <s v="Petty Cash Reimbursement"/>
    <n v="-100"/>
    <s v="E"/>
    <x v="2"/>
    <s v="BS-399"/>
    <x v="1"/>
  </r>
  <r>
    <x v="9"/>
    <x v="1"/>
    <s v="Invoice EXP23"/>
    <s v="Internet Service Provider"/>
    <n v="179"/>
    <s v="A"/>
    <x v="0"/>
    <s v="IS-380"/>
    <x v="9"/>
  </r>
  <r>
    <x v="10"/>
    <x v="3"/>
    <s v="Debit Order"/>
    <s v="Insurance"/>
    <n v="340"/>
    <s v="A"/>
    <x v="0"/>
    <s v="IS-340"/>
    <x v="10"/>
  </r>
  <r>
    <x v="11"/>
    <x v="6"/>
    <s v="Cash"/>
    <s v="Flowers"/>
    <n v="87"/>
    <s v="A"/>
    <x v="2"/>
    <s v="IS-345"/>
    <x v="11"/>
  </r>
  <r>
    <x v="12"/>
    <x v="4"/>
    <s v="Bank Statement"/>
    <s v="Service Fees"/>
    <n v="80"/>
    <s v="A"/>
    <x v="0"/>
    <s v="IS-315"/>
    <x v="12"/>
  </r>
  <r>
    <x v="12"/>
    <x v="4"/>
    <s v="Bank Statement"/>
    <s v="Service Fees"/>
    <n v="35"/>
    <s v="A"/>
    <x v="1"/>
    <s v="IS-315"/>
    <x v="12"/>
  </r>
  <r>
    <x v="12"/>
    <x v="5"/>
    <s v="Invoice"/>
    <s v="Bookkeeping"/>
    <n v="1000"/>
    <s v="A"/>
    <x v="0"/>
    <s v="IS-305"/>
    <x v="13"/>
  </r>
  <r>
    <x v="13"/>
    <x v="8"/>
    <s v="Transfer"/>
    <s v="Inter Account Transfer"/>
    <n v="-20000"/>
    <s v="E"/>
    <x v="1"/>
    <s v="BS-399"/>
    <x v="14"/>
  </r>
  <r>
    <x v="13"/>
    <x v="8"/>
    <s v="Transfer"/>
    <s v="Inter Account Transfer"/>
    <n v="20000"/>
    <s v="E"/>
    <x v="0"/>
    <s v="BS-399"/>
    <x v="14"/>
  </r>
  <r>
    <x v="14"/>
    <x v="11"/>
    <s v="Return"/>
    <s v="Sales Tax"/>
    <n v="1300"/>
    <s v="E"/>
    <x v="0"/>
    <s v="BS-600"/>
    <x v="15"/>
  </r>
  <r>
    <x v="15"/>
    <x v="8"/>
    <s v="Payroll"/>
    <s v="Salaries"/>
    <n v="20000"/>
    <s v="E"/>
    <x v="1"/>
    <s v="IS-365"/>
    <x v="16"/>
  </r>
  <r>
    <x v="15"/>
    <x v="12"/>
    <s v="Invoice"/>
    <s v="Furniture"/>
    <n v="3000"/>
    <s v="A"/>
    <x v="0"/>
    <s v="BS-100"/>
    <x v="17"/>
  </r>
  <r>
    <x v="15"/>
    <x v="9"/>
    <s v="Debit Order"/>
    <s v="Capital repayment"/>
    <n v="220"/>
    <s v="E"/>
    <x v="0"/>
    <s v="BS-700"/>
    <x v="16"/>
  </r>
  <r>
    <x v="15"/>
    <x v="9"/>
    <s v="Debit Order"/>
    <s v="Interest paid"/>
    <n v="100"/>
    <s v="E"/>
    <x v="0"/>
    <s v="IS-500"/>
    <x v="16"/>
  </r>
  <r>
    <x v="15"/>
    <x v="10"/>
    <s v="Debit Order"/>
    <s v="Rent"/>
    <n v="6400"/>
    <s v="A"/>
    <x v="0"/>
    <s v="IS-350"/>
    <x v="16"/>
  </r>
  <r>
    <x v="16"/>
    <x v="13"/>
    <s v="IN1179"/>
    <s v="Consumables"/>
    <n v="41"/>
    <s v="A"/>
    <x v="2"/>
    <s v="IS-325"/>
    <x v="18"/>
  </r>
  <r>
    <x v="17"/>
    <x v="8"/>
    <s v="Bank Statement"/>
    <s v="Petty Cash Reimbursement"/>
    <n v="100"/>
    <s v="E"/>
    <x v="0"/>
    <s v="BS-399"/>
    <x v="19"/>
  </r>
  <r>
    <x v="17"/>
    <x v="8"/>
    <s v="Bank Statement"/>
    <s v="Petty Cash Reimbursement"/>
    <n v="-100"/>
    <s v="E"/>
    <x v="2"/>
    <s v="BS-399"/>
    <x v="19"/>
  </r>
  <r>
    <x v="18"/>
    <x v="1"/>
    <s v="Invoice EXP24"/>
    <s v="Internet Service Provider"/>
    <n v="179"/>
    <s v="A"/>
    <x v="0"/>
    <s v="IS-380"/>
    <x v="20"/>
  </r>
  <r>
    <x v="18"/>
    <x v="14"/>
    <s v="Invoice"/>
    <s v="Course"/>
    <n v="220"/>
    <s v="A"/>
    <x v="0"/>
    <s v="IS-385"/>
    <x v="20"/>
  </r>
  <r>
    <x v="19"/>
    <x v="3"/>
    <s v="Debit Order"/>
    <s v="Insurance"/>
    <n v="340"/>
    <s v="A"/>
    <x v="0"/>
    <s v="IS-340"/>
    <x v="21"/>
  </r>
  <r>
    <x v="20"/>
    <x v="15"/>
    <s v="S50037"/>
    <s v="Accommodation"/>
    <n v="563"/>
    <s v="A"/>
    <x v="0"/>
    <s v="IS-390"/>
    <x v="22"/>
  </r>
  <r>
    <x v="20"/>
    <x v="16"/>
    <s v="Invoice"/>
    <s v="Stationery"/>
    <n v="982"/>
    <s v="A"/>
    <x v="0"/>
    <s v="IS-370"/>
    <x v="23"/>
  </r>
  <r>
    <x v="21"/>
    <x v="4"/>
    <s v="Bank Statement"/>
    <s v="Service Fees"/>
    <n v="80"/>
    <s v="A"/>
    <x v="0"/>
    <s v="IS-315"/>
    <x v="24"/>
  </r>
  <r>
    <x v="21"/>
    <x v="4"/>
    <s v="Bank Statement"/>
    <s v="Service Fees"/>
    <n v="35"/>
    <s v="A"/>
    <x v="1"/>
    <s v="IS-315"/>
    <x v="24"/>
  </r>
  <r>
    <x v="21"/>
    <x v="5"/>
    <s v="Invoice"/>
    <s v="Bookkeeping"/>
    <n v="1000"/>
    <s v="A"/>
    <x v="0"/>
    <s v="IS-305"/>
    <x v="25"/>
  </r>
  <r>
    <x v="22"/>
    <x v="8"/>
    <s v="Transfer"/>
    <s v="Inter Account Transfer"/>
    <n v="-20000"/>
    <s v="E"/>
    <x v="1"/>
    <s v="BS-399"/>
    <x v="26"/>
  </r>
  <r>
    <x v="22"/>
    <x v="8"/>
    <s v="Transfer"/>
    <s v="Inter Account Transfer"/>
    <n v="20000"/>
    <s v="E"/>
    <x v="0"/>
    <s v="BS-399"/>
    <x v="26"/>
  </r>
  <r>
    <x v="23"/>
    <x v="8"/>
    <s v="Payroll"/>
    <s v="Salaries"/>
    <n v="20000"/>
    <s v="E"/>
    <x v="1"/>
    <s v="IS-365"/>
    <x v="17"/>
  </r>
  <r>
    <x v="23"/>
    <x v="9"/>
    <s v="Debit Order"/>
    <s v="Capital repayment"/>
    <n v="220"/>
    <s v="E"/>
    <x v="0"/>
    <s v="BS-700"/>
    <x v="17"/>
  </r>
  <r>
    <x v="23"/>
    <x v="9"/>
    <s v="Debit Order"/>
    <s v="Interest paid"/>
    <n v="100"/>
    <s v="E"/>
    <x v="0"/>
    <s v="IS-500"/>
    <x v="17"/>
  </r>
  <r>
    <x v="23"/>
    <x v="10"/>
    <s v="Debit Order"/>
    <s v="Rent"/>
    <n v="6400"/>
    <s v="A"/>
    <x v="0"/>
    <s v="IS-350"/>
    <x v="17"/>
  </r>
  <r>
    <x v="24"/>
    <x v="6"/>
    <s v="Cash"/>
    <s v="Flowers"/>
    <n v="65"/>
    <s v="A"/>
    <x v="2"/>
    <s v="IS-345"/>
    <x v="18"/>
  </r>
  <r>
    <x v="25"/>
    <x v="8"/>
    <s v="Bank Statement"/>
    <s v="Petty Cash Reimbursement"/>
    <n v="100"/>
    <s v="E"/>
    <x v="0"/>
    <s v="BS-399"/>
    <x v="20"/>
  </r>
  <r>
    <x v="25"/>
    <x v="8"/>
    <s v="Bank Statement"/>
    <s v="Petty Cash Reimbursement"/>
    <n v="-100"/>
    <s v="E"/>
    <x v="2"/>
    <s v="BS-399"/>
    <x v="20"/>
  </r>
  <r>
    <x v="26"/>
    <x v="1"/>
    <s v="Invoice EXP25"/>
    <s v="Internet Service Provider"/>
    <n v="179"/>
    <s v="A"/>
    <x v="0"/>
    <s v="IS-380"/>
    <x v="27"/>
  </r>
  <r>
    <x v="27"/>
    <x v="3"/>
    <s v="Debit Order"/>
    <s v="Insurance"/>
    <n v="340"/>
    <s v="A"/>
    <x v="0"/>
    <s v="IS-340"/>
    <x v="28"/>
  </r>
  <r>
    <x v="28"/>
    <x v="4"/>
    <s v="Bank Statement"/>
    <s v="Service Fees"/>
    <n v="80"/>
    <s v="A"/>
    <x v="0"/>
    <s v="IS-315"/>
    <x v="29"/>
  </r>
  <r>
    <x v="28"/>
    <x v="4"/>
    <s v="Bank Statement"/>
    <s v="Service Fees"/>
    <n v="35"/>
    <s v="A"/>
    <x v="1"/>
    <s v="IS-315"/>
    <x v="29"/>
  </r>
  <r>
    <x v="28"/>
    <x v="5"/>
    <s v="Invoice"/>
    <s v="Bookkeeping"/>
    <n v="1000"/>
    <s v="A"/>
    <x v="0"/>
    <s v="IS-305"/>
    <x v="30"/>
  </r>
  <r>
    <x v="29"/>
    <x v="8"/>
    <s v="Transfer"/>
    <s v="Inter Account Transfer"/>
    <n v="-20000"/>
    <s v="E"/>
    <x v="1"/>
    <s v="BS-399"/>
    <x v="31"/>
  </r>
  <r>
    <x v="29"/>
    <x v="8"/>
    <s v="Transfer"/>
    <s v="Inter Account Transfer"/>
    <n v="20000"/>
    <s v="E"/>
    <x v="0"/>
    <s v="BS-399"/>
    <x v="31"/>
  </r>
  <r>
    <x v="30"/>
    <x v="6"/>
    <s v="Cash"/>
    <s v="Flowers"/>
    <n v="110"/>
    <s v="A"/>
    <x v="2"/>
    <s v="IS-345"/>
    <x v="32"/>
  </r>
  <r>
    <x v="31"/>
    <x v="11"/>
    <s v="Return"/>
    <s v="Sales Tax"/>
    <n v="8700"/>
    <s v="E"/>
    <x v="0"/>
    <s v="BS-600"/>
    <x v="33"/>
  </r>
  <r>
    <x v="32"/>
    <x v="8"/>
    <s v="Payroll"/>
    <s v="Salaries"/>
    <n v="20000"/>
    <s v="E"/>
    <x v="1"/>
    <s v="IS-365"/>
    <x v="34"/>
  </r>
  <r>
    <x v="32"/>
    <x v="9"/>
    <s v="Debit Order"/>
    <s v="Capital repayment"/>
    <n v="220"/>
    <s v="E"/>
    <x v="0"/>
    <s v="BS-700"/>
    <x v="34"/>
  </r>
  <r>
    <x v="32"/>
    <x v="9"/>
    <s v="Debit Order"/>
    <s v="Interest paid"/>
    <n v="100"/>
    <s v="E"/>
    <x v="0"/>
    <s v="IS-500"/>
    <x v="34"/>
  </r>
  <r>
    <x v="32"/>
    <x v="10"/>
    <s v="Debit Order"/>
    <s v="Rent"/>
    <n v="6400"/>
    <s v="A"/>
    <x v="0"/>
    <s v="IS-350"/>
    <x v="34"/>
  </r>
  <r>
    <x v="32"/>
    <x v="17"/>
    <s v="SA11235"/>
    <s v="Travel"/>
    <n v="1782"/>
    <s v="A"/>
    <x v="0"/>
    <s v="IS-390"/>
    <x v="34"/>
  </r>
  <r>
    <x v="33"/>
    <x v="8"/>
    <s v="Bank Statement"/>
    <s v="Petty Cash Reimbursement"/>
    <n v="100"/>
    <s v="E"/>
    <x v="0"/>
    <s v="BS-399"/>
    <x v="35"/>
  </r>
  <r>
    <x v="33"/>
    <x v="8"/>
    <s v="Bank Statement"/>
    <s v="Petty Cash Reimbursement"/>
    <n v="-100"/>
    <s v="E"/>
    <x v="2"/>
    <s v="BS-399"/>
    <x v="35"/>
  </r>
  <r>
    <x v="34"/>
    <x v="1"/>
    <s v="Invoice EXP26"/>
    <s v="Internet Service Provider"/>
    <n v="179"/>
    <s v="A"/>
    <x v="0"/>
    <s v="IS-380"/>
    <x v="36"/>
  </r>
  <r>
    <x v="35"/>
    <x v="16"/>
    <s v="Invoice"/>
    <s v="Stationery"/>
    <n v="761"/>
    <s v="A"/>
    <x v="0"/>
    <s v="IS-370"/>
    <x v="37"/>
  </r>
  <r>
    <x v="36"/>
    <x v="3"/>
    <s v="Debit Order"/>
    <s v="Insurance"/>
    <n v="340"/>
    <s v="A"/>
    <x v="0"/>
    <s v="IS-340"/>
    <x v="38"/>
  </r>
  <r>
    <x v="37"/>
    <x v="4"/>
    <s v="Bank Statement"/>
    <s v="Service Fees"/>
    <n v="80"/>
    <s v="A"/>
    <x v="0"/>
    <s v="IS-315"/>
    <x v="39"/>
  </r>
  <r>
    <x v="37"/>
    <x v="4"/>
    <s v="Bank Statement"/>
    <s v="Service Fees"/>
    <n v="35"/>
    <s v="A"/>
    <x v="1"/>
    <s v="IS-315"/>
    <x v="39"/>
  </r>
  <r>
    <x v="37"/>
    <x v="5"/>
    <s v="Invoice"/>
    <s v="Bookkeeping"/>
    <n v="1000"/>
    <s v="A"/>
    <x v="0"/>
    <s v="IS-305"/>
    <x v="40"/>
  </r>
  <r>
    <x v="38"/>
    <x v="6"/>
    <s v="Cash"/>
    <s v="Flowers"/>
    <n v="29"/>
    <s v="A"/>
    <x v="2"/>
    <s v="IS-345"/>
    <x v="41"/>
  </r>
  <r>
    <x v="39"/>
    <x v="13"/>
    <s v="IN1181"/>
    <s v="Consumables"/>
    <n v="937"/>
    <s v="A"/>
    <x v="0"/>
    <s v="IS-325"/>
    <x v="42"/>
  </r>
  <r>
    <x v="40"/>
    <x v="8"/>
    <s v="Transfer"/>
    <s v="Inter Account Transfer"/>
    <n v="-20000"/>
    <s v="E"/>
    <x v="1"/>
    <s v="BS-399"/>
    <x v="43"/>
  </r>
  <r>
    <x v="40"/>
    <x v="8"/>
    <s v="Transfer"/>
    <s v="Inter Account Transfer"/>
    <n v="20000"/>
    <s v="E"/>
    <x v="0"/>
    <s v="BS-399"/>
    <x v="43"/>
  </r>
  <r>
    <x v="41"/>
    <x v="18"/>
    <s v="M00321037"/>
    <s v="Annual Membership"/>
    <n v="2000"/>
    <s v="A"/>
    <x v="0"/>
    <s v="IS-375"/>
    <x v="44"/>
  </r>
  <r>
    <x v="42"/>
    <x v="8"/>
    <s v="Payroll"/>
    <s v="Salaries"/>
    <n v="20000"/>
    <s v="E"/>
    <x v="1"/>
    <s v="IS-365"/>
    <x v="45"/>
  </r>
  <r>
    <x v="42"/>
    <x v="9"/>
    <s v="Debit Order"/>
    <s v="Capital repayment"/>
    <n v="220"/>
    <s v="E"/>
    <x v="0"/>
    <s v="BS-700"/>
    <x v="45"/>
  </r>
  <r>
    <x v="42"/>
    <x v="9"/>
    <s v="Debit Order"/>
    <s v="Interest paid"/>
    <n v="100"/>
    <s v="E"/>
    <x v="0"/>
    <s v="IS-500"/>
    <x v="45"/>
  </r>
  <r>
    <x v="42"/>
    <x v="10"/>
    <s v="Debit Order"/>
    <s v="Rent"/>
    <n v="6400"/>
    <s v="A"/>
    <x v="0"/>
    <s v="IS-350"/>
    <x v="45"/>
  </r>
  <r>
    <x v="43"/>
    <x v="8"/>
    <s v="Bank Statement"/>
    <s v="Petty Cash Reimbursement"/>
    <n v="50"/>
    <s v="E"/>
    <x v="0"/>
    <s v="BS-399"/>
    <x v="36"/>
  </r>
  <r>
    <x v="43"/>
    <x v="8"/>
    <s v="Bank Statement"/>
    <s v="Petty Cash Reimbursement"/>
    <n v="-50"/>
    <s v="E"/>
    <x v="2"/>
    <s v="BS-399"/>
    <x v="36"/>
  </r>
  <r>
    <x v="44"/>
    <x v="1"/>
    <s v="Invoice EXP27"/>
    <s v="Internet Service Provider"/>
    <n v="179"/>
    <s v="A"/>
    <x v="0"/>
    <s v="IS-380"/>
    <x v="46"/>
  </r>
  <r>
    <x v="45"/>
    <x v="3"/>
    <s v="Debit Order"/>
    <s v="Insurance"/>
    <n v="340"/>
    <s v="A"/>
    <x v="0"/>
    <s v="IS-340"/>
    <x v="47"/>
  </r>
  <r>
    <x v="46"/>
    <x v="6"/>
    <s v="Cash"/>
    <s v="Flowers"/>
    <n v="78"/>
    <s v="A"/>
    <x v="2"/>
    <s v="IS-345"/>
    <x v="48"/>
  </r>
  <r>
    <x v="47"/>
    <x v="19"/>
    <s v="Invoice 9987"/>
    <s v="Commission"/>
    <n v="747"/>
    <s v="A"/>
    <x v="0"/>
    <s v="IS-320"/>
    <x v="49"/>
  </r>
  <r>
    <x v="48"/>
    <x v="4"/>
    <s v="Bank Statement"/>
    <s v="Service Fees"/>
    <n v="80"/>
    <s v="A"/>
    <x v="0"/>
    <s v="IS-315"/>
    <x v="50"/>
  </r>
  <r>
    <x v="48"/>
    <x v="4"/>
    <s v="Bank Statement"/>
    <s v="Service Fees"/>
    <n v="35"/>
    <s v="A"/>
    <x v="1"/>
    <s v="IS-315"/>
    <x v="50"/>
  </r>
  <r>
    <x v="48"/>
    <x v="5"/>
    <s v="Invoice"/>
    <s v="Bookkeeping"/>
    <n v="1000"/>
    <s v="A"/>
    <x v="0"/>
    <s v="IS-305"/>
    <x v="51"/>
  </r>
  <r>
    <x v="48"/>
    <x v="17"/>
    <s v="SA11988"/>
    <s v="Travel"/>
    <n v="1278"/>
    <s v="A"/>
    <x v="0"/>
    <s v="IS-390"/>
    <x v="50"/>
  </r>
  <r>
    <x v="49"/>
    <x v="8"/>
    <s v="Transfer"/>
    <s v="Inter Account Transfer"/>
    <n v="-20000"/>
    <s v="E"/>
    <x v="1"/>
    <s v="BS-399"/>
    <x v="52"/>
  </r>
  <r>
    <x v="49"/>
    <x v="8"/>
    <s v="Transfer"/>
    <s v="Inter Account Transfer"/>
    <n v="20000"/>
    <s v="E"/>
    <x v="0"/>
    <s v="BS-399"/>
    <x v="52"/>
  </r>
  <r>
    <x v="50"/>
    <x v="20"/>
    <s v="Remittance"/>
    <s v="Share investment"/>
    <n v="3750"/>
    <s v="E"/>
    <x v="0"/>
    <s v="BS-200"/>
    <x v="53"/>
  </r>
  <r>
    <x v="51"/>
    <x v="11"/>
    <s v="Return"/>
    <s v="Sales Tax"/>
    <n v="6600"/>
    <s v="E"/>
    <x v="0"/>
    <s v="BS-600"/>
    <x v="54"/>
  </r>
  <r>
    <x v="52"/>
    <x v="8"/>
    <s v="Payroll"/>
    <s v="Salaries"/>
    <n v="20000"/>
    <s v="E"/>
    <x v="1"/>
    <s v="IS-365"/>
    <x v="55"/>
  </r>
  <r>
    <x v="52"/>
    <x v="9"/>
    <s v="Debit Order"/>
    <s v="Capital repayment"/>
    <n v="220"/>
    <s v="E"/>
    <x v="0"/>
    <s v="BS-700"/>
    <x v="55"/>
  </r>
  <r>
    <x v="52"/>
    <x v="9"/>
    <s v="Debit Order"/>
    <s v="Interest paid"/>
    <n v="100"/>
    <s v="E"/>
    <x v="0"/>
    <s v="IS-500"/>
    <x v="55"/>
  </r>
  <r>
    <x v="52"/>
    <x v="10"/>
    <s v="Debit Order"/>
    <s v="Rent"/>
    <n v="6400"/>
    <s v="A"/>
    <x v="0"/>
    <s v="IS-350"/>
    <x v="55"/>
  </r>
  <r>
    <x v="53"/>
    <x v="16"/>
    <s v="Invoice"/>
    <s v="Stationery"/>
    <n v="234"/>
    <s v="A"/>
    <x v="0"/>
    <s v="IS-370"/>
    <x v="56"/>
  </r>
  <r>
    <x v="54"/>
    <x v="8"/>
    <s v="Bank Statement"/>
    <s v="Petty Cash Reimbursement"/>
    <n v="50"/>
    <s v="E"/>
    <x v="0"/>
    <s v="BS-399"/>
    <x v="46"/>
  </r>
  <r>
    <x v="54"/>
    <x v="8"/>
    <s v="Bank Statement"/>
    <s v="Petty Cash Reimbursement"/>
    <n v="-50"/>
    <s v="E"/>
    <x v="2"/>
    <s v="BS-399"/>
    <x v="46"/>
  </r>
  <r>
    <x v="54"/>
    <x v="11"/>
    <s v="Return"/>
    <s v="Provisional Tax"/>
    <n v="2600"/>
    <s v="E"/>
    <x v="0"/>
    <s v="IS-600"/>
    <x v="46"/>
  </r>
  <r>
    <x v="55"/>
    <x v="1"/>
    <s v="Invoice EXP28"/>
    <s v="Internet Service Provider"/>
    <n v="179"/>
    <s v="A"/>
    <x v="0"/>
    <s v="IS-380"/>
    <x v="57"/>
  </r>
  <r>
    <x v="56"/>
    <x v="3"/>
    <s v="Debit Order"/>
    <s v="Insurance"/>
    <n v="340"/>
    <s v="A"/>
    <x v="0"/>
    <s v="IS-340"/>
    <x v="58"/>
  </r>
  <r>
    <x v="57"/>
    <x v="14"/>
    <s v="Invoice"/>
    <s v="Course"/>
    <n v="277.48"/>
    <s v="A"/>
    <x v="0"/>
    <s v="IS-385"/>
    <x v="59"/>
  </r>
  <r>
    <x v="58"/>
    <x v="4"/>
    <s v="Bank Statement"/>
    <s v="Service Fees"/>
    <n v="80"/>
    <s v="A"/>
    <x v="0"/>
    <s v="IS-315"/>
    <x v="60"/>
  </r>
  <r>
    <x v="58"/>
    <x v="4"/>
    <s v="Bank Statement"/>
    <s v="Service Fees"/>
    <n v="35"/>
    <s v="A"/>
    <x v="1"/>
    <s v="IS-315"/>
    <x v="60"/>
  </r>
  <r>
    <x v="58"/>
    <x v="5"/>
    <s v="Invoice"/>
    <s v="Bookkeeping"/>
    <n v="1000"/>
    <s v="A"/>
    <x v="0"/>
    <s v="IS-305"/>
    <x v="61"/>
  </r>
  <r>
    <x v="59"/>
    <x v="21"/>
    <s v="Statement"/>
    <s v="Rates"/>
    <n v="5620"/>
    <s v="A"/>
    <x v="0"/>
    <s v="IS-395"/>
    <x v="62"/>
  </r>
  <r>
    <x v="59"/>
    <x v="22"/>
    <s v="Invoice"/>
    <s v="Legal advice"/>
    <n v="12500"/>
    <s v="A"/>
    <x v="0"/>
    <s v="IS-360"/>
    <x v="62"/>
  </r>
  <r>
    <x v="60"/>
    <x v="8"/>
    <s v="Transfer"/>
    <s v="Inter Account Transfer"/>
    <n v="-20000"/>
    <s v="E"/>
    <x v="1"/>
    <s v="BS-399"/>
    <x v="63"/>
  </r>
  <r>
    <x v="60"/>
    <x v="8"/>
    <s v="Transfer"/>
    <s v="Inter Account Transfer"/>
    <n v="20000"/>
    <s v="E"/>
    <x v="0"/>
    <s v="BS-399"/>
    <x v="63"/>
  </r>
  <r>
    <x v="61"/>
    <x v="6"/>
    <s v="Cash"/>
    <s v="Flowers"/>
    <n v="90"/>
    <s v="A"/>
    <x v="2"/>
    <s v="IS-345"/>
    <x v="64"/>
  </r>
  <r>
    <x v="62"/>
    <x v="19"/>
    <s v="Invoice11203"/>
    <s v="Commission"/>
    <n v="4242"/>
    <s v="A"/>
    <x v="0"/>
    <s v="IS-320"/>
    <x v="65"/>
  </r>
  <r>
    <x v="63"/>
    <x v="8"/>
    <s v="Payroll"/>
    <s v="Salaries"/>
    <n v="20000"/>
    <s v="E"/>
    <x v="1"/>
    <s v="IS-365"/>
    <x v="56"/>
  </r>
  <r>
    <x v="63"/>
    <x v="9"/>
    <s v="Debit Order"/>
    <s v="Capital repayment"/>
    <n v="220"/>
    <s v="E"/>
    <x v="0"/>
    <s v="BS-700"/>
    <x v="56"/>
  </r>
  <r>
    <x v="63"/>
    <x v="9"/>
    <s v="Debit Order"/>
    <s v="Interest paid"/>
    <n v="100"/>
    <s v="E"/>
    <x v="0"/>
    <s v="IS-500"/>
    <x v="56"/>
  </r>
  <r>
    <x v="63"/>
    <x v="10"/>
    <s v="Debit Order"/>
    <s v="Rent"/>
    <n v="6400"/>
    <s v="A"/>
    <x v="0"/>
    <s v="IS-350"/>
    <x v="56"/>
  </r>
  <r>
    <x v="64"/>
    <x v="8"/>
    <s v="Bank Statement"/>
    <s v="Petty Cash Reimbursement"/>
    <n v="100"/>
    <s v="E"/>
    <x v="0"/>
    <s v="BS-399"/>
    <x v="66"/>
  </r>
  <r>
    <x v="64"/>
    <x v="8"/>
    <s v="Bank Statement"/>
    <s v="Petty Cash Reimbursement"/>
    <n v="-100"/>
    <s v="E"/>
    <x v="2"/>
    <s v="BS-399"/>
    <x v="66"/>
  </r>
  <r>
    <x v="65"/>
    <x v="1"/>
    <s v="Invoice EXP29"/>
    <s v="Internet Service Provider"/>
    <n v="179"/>
    <s v="A"/>
    <x v="0"/>
    <s v="IS-380"/>
    <x v="67"/>
  </r>
  <r>
    <x v="66"/>
    <x v="13"/>
    <s v="IN1185"/>
    <s v="Consumables"/>
    <n v="62"/>
    <s v="A"/>
    <x v="2"/>
    <s v="IS-325"/>
    <x v="68"/>
  </r>
  <r>
    <x v="66"/>
    <x v="17"/>
    <s v="SA12741"/>
    <s v="Travel"/>
    <n v="1887"/>
    <s v="A"/>
    <x v="0"/>
    <s v="IS-390"/>
    <x v="69"/>
  </r>
  <r>
    <x v="67"/>
    <x v="3"/>
    <s v="Debit Order"/>
    <s v="Insurance"/>
    <n v="340"/>
    <s v="A"/>
    <x v="0"/>
    <s v="IS-340"/>
    <x v="70"/>
  </r>
  <r>
    <x v="68"/>
    <x v="4"/>
    <s v="Bank Statement"/>
    <s v="Service Fees"/>
    <n v="80"/>
    <s v="A"/>
    <x v="0"/>
    <s v="IS-315"/>
    <x v="71"/>
  </r>
  <r>
    <x v="68"/>
    <x v="4"/>
    <s v="Bank Statement"/>
    <s v="Service Fees"/>
    <n v="35"/>
    <s v="A"/>
    <x v="1"/>
    <s v="IS-315"/>
    <x v="71"/>
  </r>
  <r>
    <x v="68"/>
    <x v="5"/>
    <s v="Invoice"/>
    <s v="Bookkeeping"/>
    <n v="1000"/>
    <s v="A"/>
    <x v="0"/>
    <s v="IS-305"/>
    <x v="72"/>
  </r>
  <r>
    <x v="69"/>
    <x v="8"/>
    <s v="Transfer"/>
    <s v="Inter Account Transfer"/>
    <n v="-20000"/>
    <s v="E"/>
    <x v="1"/>
    <s v="BS-399"/>
    <x v="73"/>
  </r>
  <r>
    <x v="69"/>
    <x v="8"/>
    <s v="Transfer"/>
    <s v="Inter Account Transfer"/>
    <n v="20000"/>
    <s v="E"/>
    <x v="0"/>
    <s v="BS-399"/>
    <x v="73"/>
  </r>
  <r>
    <x v="70"/>
    <x v="16"/>
    <s v="Invoice"/>
    <s v="Stationery"/>
    <n v="289"/>
    <s v="A"/>
    <x v="0"/>
    <s v="IS-370"/>
    <x v="74"/>
  </r>
  <r>
    <x v="71"/>
    <x v="11"/>
    <s v="Return"/>
    <s v="Sales Tax"/>
    <n v="3300"/>
    <s v="E"/>
    <x v="0"/>
    <s v="BS-600"/>
    <x v="75"/>
  </r>
  <r>
    <x v="72"/>
    <x v="8"/>
    <s v="Payroll"/>
    <s v="Salaries"/>
    <n v="20000"/>
    <s v="E"/>
    <x v="1"/>
    <s v="IS-365"/>
    <x v="76"/>
  </r>
  <r>
    <x v="72"/>
    <x v="9"/>
    <s v="Debit Order"/>
    <s v="Capital repayment"/>
    <n v="220"/>
    <s v="E"/>
    <x v="0"/>
    <s v="BS-700"/>
    <x v="76"/>
  </r>
  <r>
    <x v="72"/>
    <x v="9"/>
    <s v="Debit Order"/>
    <s v="Interest paid"/>
    <n v="100"/>
    <s v="E"/>
    <x v="0"/>
    <s v="IS-500"/>
    <x v="76"/>
  </r>
  <r>
    <x v="72"/>
    <x v="10"/>
    <s v="Debit Order"/>
    <s v="Rent"/>
    <n v="6400"/>
    <s v="A"/>
    <x v="0"/>
    <s v="IS-350"/>
    <x v="76"/>
  </r>
  <r>
    <x v="73"/>
    <x v="6"/>
    <s v="Cash"/>
    <s v="Flowers"/>
    <n v="218"/>
    <s v="A"/>
    <x v="2"/>
    <s v="IS-345"/>
    <x v="77"/>
  </r>
  <r>
    <x v="74"/>
    <x v="8"/>
    <s v="Bank Statement"/>
    <s v="Petty Cash Reimbursement"/>
    <n v="200"/>
    <s v="E"/>
    <x v="0"/>
    <s v="BS-399"/>
    <x v="67"/>
  </r>
  <r>
    <x v="74"/>
    <x v="8"/>
    <s v="Bank Statement"/>
    <s v="Petty Cash Reimbursement"/>
    <n v="-200"/>
    <s v="E"/>
    <x v="2"/>
    <s v="BS-399"/>
    <x v="67"/>
  </r>
  <r>
    <x v="75"/>
    <x v="1"/>
    <s v="Invoice EXP30"/>
    <s v="Internet Service Provider"/>
    <n v="179"/>
    <s v="A"/>
    <x v="0"/>
    <s v="IS-380"/>
    <x v="78"/>
  </r>
  <r>
    <x v="76"/>
    <x v="3"/>
    <s v="Debit Order"/>
    <s v="Insurance"/>
    <n v="340"/>
    <s v="A"/>
    <x v="0"/>
    <s v="IS-340"/>
    <x v="79"/>
  </r>
  <r>
    <x v="76"/>
    <x v="19"/>
    <s v="Invoice 12987"/>
    <s v="Commission"/>
    <n v="982"/>
    <s v="A"/>
    <x v="0"/>
    <s v="IS-320"/>
    <x v="80"/>
  </r>
  <r>
    <x v="77"/>
    <x v="4"/>
    <s v="Bank Statement"/>
    <s v="Service Fees"/>
    <n v="80"/>
    <s v="A"/>
    <x v="0"/>
    <s v="IS-315"/>
    <x v="81"/>
  </r>
  <r>
    <x v="77"/>
    <x v="4"/>
    <s v="Bank Statement"/>
    <s v="Service Fees"/>
    <n v="35"/>
    <s v="A"/>
    <x v="1"/>
    <s v="IS-315"/>
    <x v="81"/>
  </r>
  <r>
    <x v="77"/>
    <x v="5"/>
    <s v="Invoice"/>
    <s v="Bookkeeping"/>
    <n v="1000"/>
    <s v="A"/>
    <x v="0"/>
    <s v="IS-305"/>
    <x v="82"/>
  </r>
  <r>
    <x v="78"/>
    <x v="6"/>
    <s v="Cash"/>
    <s v="Flowers"/>
    <n v="102"/>
    <s v="A"/>
    <x v="2"/>
    <s v="IS-345"/>
    <x v="83"/>
  </r>
  <r>
    <x v="79"/>
    <x v="8"/>
    <s v="Transfer"/>
    <s v="Inter Account Transfer"/>
    <n v="-20000"/>
    <s v="E"/>
    <x v="1"/>
    <s v="BS-399"/>
    <x v="84"/>
  </r>
  <r>
    <x v="79"/>
    <x v="8"/>
    <s v="Transfer"/>
    <s v="Inter Account Transfer"/>
    <n v="20000"/>
    <s v="E"/>
    <x v="0"/>
    <s v="BS-399"/>
    <x v="84"/>
  </r>
  <r>
    <x v="80"/>
    <x v="8"/>
    <s v="Payroll"/>
    <s v="Salaries"/>
    <n v="20000"/>
    <s v="E"/>
    <x v="1"/>
    <s v="IS-365"/>
    <x v="85"/>
  </r>
  <r>
    <x v="80"/>
    <x v="9"/>
    <s v="Debit Order"/>
    <s v="Capital repayment"/>
    <n v="220"/>
    <s v="E"/>
    <x v="0"/>
    <s v="BS-700"/>
    <x v="85"/>
  </r>
  <r>
    <x v="80"/>
    <x v="9"/>
    <s v="Debit Order"/>
    <s v="Interest paid"/>
    <n v="100"/>
    <s v="E"/>
    <x v="0"/>
    <s v="IS-500"/>
    <x v="85"/>
  </r>
  <r>
    <x v="80"/>
    <x v="10"/>
    <s v="Debit Order"/>
    <s v="Rent"/>
    <n v="6400"/>
    <s v="A"/>
    <x v="0"/>
    <s v="IS-350"/>
    <x v="85"/>
  </r>
  <r>
    <x v="81"/>
    <x v="8"/>
    <s v="Bank Statement"/>
    <s v="Petty Cash Reimbursement"/>
    <n v="170"/>
    <s v="E"/>
    <x v="0"/>
    <s v="BS-399"/>
    <x v="86"/>
  </r>
  <r>
    <x v="81"/>
    <x v="8"/>
    <s v="Bank Statement"/>
    <s v="Petty Cash Reimbursement"/>
    <n v="-170"/>
    <s v="E"/>
    <x v="2"/>
    <s v="BS-399"/>
    <x v="86"/>
  </r>
  <r>
    <x v="82"/>
    <x v="1"/>
    <s v="Invoice EXP31"/>
    <s v="Internet Service Provider"/>
    <n v="179"/>
    <s v="A"/>
    <x v="0"/>
    <s v="IS-380"/>
    <x v="87"/>
  </r>
  <r>
    <x v="83"/>
    <x v="3"/>
    <s v="Debit Order"/>
    <s v="Insurance"/>
    <n v="340"/>
    <s v="A"/>
    <x v="0"/>
    <s v="IS-340"/>
    <x v="80"/>
  </r>
  <r>
    <x v="84"/>
    <x v="6"/>
    <s v="Cash"/>
    <s v="Flowers"/>
    <n v="96"/>
    <s v="A"/>
    <x v="2"/>
    <s v="IS-345"/>
    <x v="88"/>
  </r>
  <r>
    <x v="85"/>
    <x v="4"/>
    <s v="Bank Statement"/>
    <s v="Service Fees"/>
    <n v="80"/>
    <s v="A"/>
    <x v="0"/>
    <s v="IS-315"/>
    <x v="89"/>
  </r>
  <r>
    <x v="85"/>
    <x v="4"/>
    <s v="Bank Statement"/>
    <s v="Service Fees"/>
    <n v="35"/>
    <s v="A"/>
    <x v="1"/>
    <s v="IS-315"/>
    <x v="89"/>
  </r>
  <r>
    <x v="85"/>
    <x v="5"/>
    <s v="Invoice"/>
    <s v="Bookkeeping"/>
    <n v="1000"/>
    <s v="A"/>
    <x v="0"/>
    <s v="IS-305"/>
    <x v="90"/>
  </r>
  <r>
    <x v="86"/>
    <x v="2"/>
    <s v="M00353051"/>
    <s v="Subscriptions"/>
    <n v="120"/>
    <s v="A"/>
    <x v="0"/>
    <s v="IS-375"/>
    <x v="91"/>
  </r>
  <r>
    <x v="86"/>
    <x v="16"/>
    <s v="Invoice"/>
    <s v="Stationery"/>
    <n v="310"/>
    <s v="A"/>
    <x v="0"/>
    <s v="IS-370"/>
    <x v="91"/>
  </r>
  <r>
    <x v="86"/>
    <x v="19"/>
    <s v="Invoice 13432"/>
    <s v="Commission"/>
    <n v="962"/>
    <s v="A"/>
    <x v="0"/>
    <s v="IS-320"/>
    <x v="91"/>
  </r>
  <r>
    <x v="87"/>
    <x v="8"/>
    <s v="Transfer"/>
    <s v="Inter Account Transfer"/>
    <n v="-20000"/>
    <s v="E"/>
    <x v="1"/>
    <s v="BS-399"/>
    <x v="92"/>
  </r>
  <r>
    <x v="87"/>
    <x v="8"/>
    <s v="Transfer"/>
    <s v="Inter Account Transfer"/>
    <n v="20000"/>
    <s v="E"/>
    <x v="0"/>
    <s v="BS-399"/>
    <x v="92"/>
  </r>
  <r>
    <x v="88"/>
    <x v="13"/>
    <s v="IN1192"/>
    <s v="Consumables"/>
    <n v="61"/>
    <s v="A"/>
    <x v="2"/>
    <s v="IS-325"/>
    <x v="93"/>
  </r>
  <r>
    <x v="89"/>
    <x v="11"/>
    <s v="Return"/>
    <s v="Sales Tax"/>
    <n v="8400"/>
    <s v="E"/>
    <x v="0"/>
    <s v="BS-600"/>
    <x v="94"/>
  </r>
  <r>
    <x v="90"/>
    <x v="8"/>
    <s v="Payroll"/>
    <s v="Salaries"/>
    <n v="20000"/>
    <s v="E"/>
    <x v="1"/>
    <s v="IS-365"/>
    <x v="95"/>
  </r>
  <r>
    <x v="90"/>
    <x v="9"/>
    <s v="Debit Order"/>
    <s v="Capital repayment"/>
    <n v="220"/>
    <s v="E"/>
    <x v="0"/>
    <s v="BS-700"/>
    <x v="95"/>
  </r>
  <r>
    <x v="90"/>
    <x v="9"/>
    <s v="Debit Order"/>
    <s v="Interest paid"/>
    <n v="100"/>
    <s v="E"/>
    <x v="0"/>
    <s v="IS-500"/>
    <x v="95"/>
  </r>
  <r>
    <x v="90"/>
    <x v="10"/>
    <s v="Debit Order"/>
    <s v="Rent"/>
    <n v="6400"/>
    <s v="A"/>
    <x v="0"/>
    <s v="IS-350"/>
    <x v="95"/>
  </r>
  <r>
    <x v="91"/>
    <x v="8"/>
    <s v="Bank Statement"/>
    <s v="Petty Cash Reimbursement"/>
    <n v="100"/>
    <s v="E"/>
    <x v="0"/>
    <s v="BS-399"/>
    <x v="87"/>
  </r>
  <r>
    <x v="91"/>
    <x v="8"/>
    <s v="Bank Statement"/>
    <s v="Petty Cash Reimbursement"/>
    <n v="-100"/>
    <s v="E"/>
    <x v="2"/>
    <s v="BS-399"/>
    <x v="87"/>
  </r>
  <r>
    <x v="92"/>
    <x v="1"/>
    <s v="Invoice EXP32"/>
    <s v="Internet Service Provider"/>
    <n v="179"/>
    <s v="A"/>
    <x v="0"/>
    <s v="IS-380"/>
    <x v="96"/>
  </r>
  <r>
    <x v="93"/>
    <x v="3"/>
    <s v="Debit Order"/>
    <s v="Insurance"/>
    <n v="340"/>
    <s v="A"/>
    <x v="0"/>
    <s v="IS-340"/>
    <x v="97"/>
  </r>
  <r>
    <x v="94"/>
    <x v="4"/>
    <s v="Bank Statement"/>
    <s v="Service Fees"/>
    <n v="80"/>
    <s v="A"/>
    <x v="0"/>
    <s v="IS-315"/>
    <x v="98"/>
  </r>
  <r>
    <x v="94"/>
    <x v="4"/>
    <s v="Bank Statement"/>
    <s v="Service Fees"/>
    <n v="35"/>
    <s v="A"/>
    <x v="1"/>
    <s v="IS-315"/>
    <x v="98"/>
  </r>
  <r>
    <x v="94"/>
    <x v="5"/>
    <s v="Invoice"/>
    <s v="Bookkeeping"/>
    <n v="1000"/>
    <s v="A"/>
    <x v="0"/>
    <s v="IS-305"/>
    <x v="99"/>
  </r>
  <r>
    <x v="95"/>
    <x v="6"/>
    <s v="Cash"/>
    <s v="Flowers"/>
    <n v="105"/>
    <s v="A"/>
    <x v="2"/>
    <s v="IS-345"/>
    <x v="91"/>
  </r>
  <r>
    <x v="96"/>
    <x v="8"/>
    <s v="Transfer"/>
    <s v="Inter Account Transfer"/>
    <n v="-20000"/>
    <s v="E"/>
    <x v="1"/>
    <s v="BS-399"/>
    <x v="100"/>
  </r>
  <r>
    <x v="96"/>
    <x v="8"/>
    <s v="Transfer"/>
    <s v="Inter Account Transfer"/>
    <n v="20000"/>
    <s v="E"/>
    <x v="0"/>
    <s v="BS-399"/>
    <x v="100"/>
  </r>
  <r>
    <x v="97"/>
    <x v="8"/>
    <s v="Payroll"/>
    <s v="Salaries"/>
    <n v="20000"/>
    <s v="E"/>
    <x v="1"/>
    <s v="IS-365"/>
    <x v="101"/>
  </r>
  <r>
    <x v="97"/>
    <x v="9"/>
    <s v="Debit Order"/>
    <s v="Capital repayment"/>
    <n v="220"/>
    <s v="E"/>
    <x v="0"/>
    <s v="BS-700"/>
    <x v="101"/>
  </r>
  <r>
    <x v="97"/>
    <x v="9"/>
    <s v="Debit Order"/>
    <s v="Interest paid"/>
    <n v="100"/>
    <s v="E"/>
    <x v="0"/>
    <s v="IS-500"/>
    <x v="101"/>
  </r>
  <r>
    <x v="97"/>
    <x v="10"/>
    <s v="Debit Order"/>
    <s v="Rent"/>
    <n v="6400"/>
    <s v="A"/>
    <x v="0"/>
    <s v="IS-350"/>
    <x v="101"/>
  </r>
  <r>
    <x v="97"/>
    <x v="14"/>
    <s v="Invoice"/>
    <s v="Training"/>
    <n v="389.25"/>
    <s v="A"/>
    <x v="0"/>
    <s v="IS-385"/>
    <x v="96"/>
  </r>
  <r>
    <x v="98"/>
    <x v="19"/>
    <s v="Invoice 14278"/>
    <s v="Commission"/>
    <n v="514"/>
    <s v="A"/>
    <x v="0"/>
    <s v="IS-320"/>
    <x v="102"/>
  </r>
  <r>
    <x v="99"/>
    <x v="8"/>
    <s v="Bank Statement"/>
    <s v="Petty Cash Reimbursement"/>
    <n v="170"/>
    <s v="E"/>
    <x v="0"/>
    <s v="BS-399"/>
    <x v="96"/>
  </r>
  <r>
    <x v="99"/>
    <x v="8"/>
    <s v="Bank Statement"/>
    <s v="Petty Cash Reimbursement"/>
    <n v="-170"/>
    <s v="E"/>
    <x v="2"/>
    <s v="BS-399"/>
    <x v="96"/>
  </r>
  <r>
    <x v="100"/>
    <x v="1"/>
    <s v="Invoice EXP33"/>
    <s v="Internet Service Provider"/>
    <n v="179"/>
    <s v="A"/>
    <x v="0"/>
    <s v="IS-380"/>
    <x v="103"/>
  </r>
  <r>
    <x v="101"/>
    <x v="3"/>
    <s v="Debit Order"/>
    <s v="Insurance"/>
    <n v="340"/>
    <s v="A"/>
    <x v="0"/>
    <s v="IS-340"/>
    <x v="104"/>
  </r>
  <r>
    <x v="102"/>
    <x v="16"/>
    <s v="Invoice"/>
    <s v="Stationery"/>
    <n v="289"/>
    <s v="A"/>
    <x v="0"/>
    <s v="IS-370"/>
    <x v="103"/>
  </r>
  <r>
    <x v="103"/>
    <x v="4"/>
    <s v="Bank Statement"/>
    <s v="Service Fees"/>
    <n v="80"/>
    <s v="A"/>
    <x v="0"/>
    <s v="IS-315"/>
    <x v="105"/>
  </r>
  <r>
    <x v="103"/>
    <x v="4"/>
    <s v="Bank Statement"/>
    <s v="Service Fees"/>
    <n v="35"/>
    <s v="A"/>
    <x v="1"/>
    <s v="IS-315"/>
    <x v="105"/>
  </r>
  <r>
    <x v="103"/>
    <x v="5"/>
    <s v="Invoice"/>
    <s v="Bookkeeping"/>
    <n v="1000"/>
    <s v="A"/>
    <x v="0"/>
    <s v="IS-305"/>
    <x v="103"/>
  </r>
  <r>
    <x v="104"/>
    <x v="8"/>
    <s v="Transfer"/>
    <s v="Inter Account Transfer"/>
    <n v="-20000"/>
    <s v="E"/>
    <x v="1"/>
    <s v="BS-399"/>
    <x v="106"/>
  </r>
  <r>
    <x v="104"/>
    <x v="8"/>
    <s v="Transfer"/>
    <s v="Inter Account Transfer"/>
    <n v="20000"/>
    <s v="E"/>
    <x v="0"/>
    <s v="BS-399"/>
    <x v="106"/>
  </r>
  <r>
    <x v="105"/>
    <x v="11"/>
    <s v="Return"/>
    <s v="Sales Tax"/>
    <n v="2200"/>
    <s v="E"/>
    <x v="0"/>
    <s v="BS-600"/>
    <x v="107"/>
  </r>
  <r>
    <x v="105"/>
    <x v="6"/>
    <s v="Cash"/>
    <s v="Flowers"/>
    <n v="75"/>
    <s v="A"/>
    <x v="2"/>
    <s v="IS-345"/>
    <x v="107"/>
  </r>
  <r>
    <x v="106"/>
    <x v="23"/>
    <s v="Invoice"/>
    <s v="Office equipment"/>
    <n v="10000"/>
    <s v="A"/>
    <x v="0"/>
    <s v="BS-100"/>
    <x v="103"/>
  </r>
  <r>
    <x v="106"/>
    <x v="8"/>
    <s v="Payroll"/>
    <s v="Salaries"/>
    <n v="20000"/>
    <s v="E"/>
    <x v="1"/>
    <s v="IS-365"/>
    <x v="108"/>
  </r>
  <r>
    <x v="106"/>
    <x v="9"/>
    <s v="Debit Order"/>
    <s v="Capital repayment"/>
    <n v="220"/>
    <s v="E"/>
    <x v="0"/>
    <s v="BS-700"/>
    <x v="108"/>
  </r>
  <r>
    <x v="106"/>
    <x v="9"/>
    <s v="Debit Order"/>
    <s v="Interest paid"/>
    <n v="100"/>
    <s v="E"/>
    <x v="0"/>
    <s v="IS-500"/>
    <x v="108"/>
  </r>
  <r>
    <x v="106"/>
    <x v="10"/>
    <s v="Debit Order"/>
    <s v="Rent"/>
    <n v="6400"/>
    <s v="A"/>
    <x v="0"/>
    <s v="IS-350"/>
    <x v="108"/>
  </r>
  <r>
    <x v="107"/>
    <x v="8"/>
    <s v="Bank Statement"/>
    <s v="Petty Cash Reimbursement"/>
    <n v="70"/>
    <s v="E"/>
    <x v="0"/>
    <s v="BS-399"/>
    <x v="109"/>
  </r>
  <r>
    <x v="107"/>
    <x v="8"/>
    <s v="Bank Statement"/>
    <s v="Petty Cash Reimbursement"/>
    <n v="-70"/>
    <s v="E"/>
    <x v="2"/>
    <s v="BS-399"/>
    <x v="109"/>
  </r>
  <r>
    <x v="107"/>
    <x v="11"/>
    <s v="Return"/>
    <s v="Provisional Tax"/>
    <n v="3700"/>
    <s v="E"/>
    <x v="0"/>
    <s v="IS-600"/>
    <x v="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53C59-5636-4C61-906A-BA88FE45A104}" name="PivotTable1" cacheId="0" applyNumberFormats="0" applyBorderFormats="0" applyFontFormats="0" applyPatternFormats="0" applyAlignmentFormats="0" applyWidthHeightFormats="1" dataCaption="Values" updatedVersion="8" minRefreshableVersion="3" useAutoFormatting="1" pageWrap="20" itemPrintTitles="1" mergeItem="1" createdVersion="8" indent="0" outline="1" outlineData="1" multipleFieldFilters="0">
  <location ref="A3:E11" firstHeaderRow="1" firstDataRow="2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numFmtId="164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x="0"/>
        <item x="1"/>
        <item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8"/>
    <field x="0"/>
  </rowFields>
  <rowItems count="7">
    <i>
      <x v="1"/>
    </i>
    <i r="1">
      <x v="1"/>
    </i>
    <i r="1">
      <x v="12"/>
    </i>
    <i>
      <x v="2"/>
    </i>
    <i r="1">
      <x v="1"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0" baseItem="1" numFmtId="2"/>
  </dataFields>
  <formats count="2">
    <format dxfId="2">
      <pivotArea dataOnly="0" labelOnly="1" outline="0" axis="axisValues" fieldPosition="0"/>
    </format>
    <format dxfId="3">
      <pivotArea dataOnly="0" labelOnly="1" outline="0" axis="axisValues" fieldPosition="0"/>
    </format>
  </formats>
  <pivotTableStyleInfo name="PivotStyleMedium20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033EE-9BBC-48D9-9C2D-978CB9CFB51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sd="0" x="81"/>
        <item h="1" sd="0" x="64"/>
        <item h="1" sd="0" x="61"/>
        <item h="1" sd="0" x="54"/>
        <item h="1" sd="0" x="85"/>
        <item h="1" sd="0" x="78"/>
        <item h="1" sd="0" x="87"/>
        <item h="1" sd="0" x="16"/>
        <item h="1" sd="0" x="18"/>
        <item h="1" sd="0" x="21"/>
        <item h="1" sd="0" x="73"/>
        <item h="1" sd="0" x="86"/>
        <item h="1" sd="0" x="19"/>
        <item h="1" sd="0" x="2"/>
        <item h="1" sd="0" x="72"/>
        <item h="1" sd="0" x="58"/>
        <item h="1" sd="0" x="3"/>
        <item h="1" sd="0" x="5"/>
        <item h="1" sd="0" x="6"/>
        <item h="1" sd="0" x="0"/>
        <item h="1" sd="0" x="70"/>
        <item h="1" sd="0" x="39"/>
        <item h="1" sd="0" x="41"/>
        <item h="1" sd="0" x="46"/>
        <item h="1" sd="0" x="38"/>
        <item h="1" sd="0" x="42"/>
        <item h="1" sd="0" x="48"/>
        <item h="1" sd="0" x="50"/>
        <item h="1" sd="0" x="45"/>
        <item h="1" sd="0" x="26"/>
        <item h="1" sd="0" x="28"/>
        <item h="1" sd="0" x="30"/>
        <item h="1" sd="0" x="23"/>
        <item h="1" sd="0" x="34"/>
        <item h="1" sd="0" x="36"/>
        <item h="1" sd="0" x="35"/>
        <item h="1" sd="0" x="33"/>
        <item h="1" sd="0" x="32"/>
        <item h="1" sd="0" x="65"/>
        <item h="1" sd="0" x="37"/>
        <item h="1" sd="0" x="67"/>
        <item h="1" sd="0" x="29"/>
        <item h="1" sd="0" x="68"/>
        <item h="1" sd="0" x="27"/>
        <item h="1" sd="0" x="24"/>
        <item h="1" sd="0" x="31"/>
        <item h="1" sd="0" x="51"/>
        <item h="1" sd="0" x="49"/>
        <item h="1" sd="0" x="80"/>
        <item h="1" sd="0" x="47"/>
        <item h="1" sd="0" x="77"/>
        <item h="1" sd="0" x="75"/>
        <item h="1" sd="0" x="82"/>
        <item h="1" sd="0" x="52"/>
        <item h="1" sd="0" x="44"/>
        <item h="1" sd="0" x="43"/>
        <item h="1" sd="0" x="66"/>
        <item h="1" sd="0" x="83"/>
        <item h="1" sd="0" x="40"/>
        <item h="1" sd="0" x="69"/>
        <item h="1" sd="0" x="10"/>
        <item h="1" sd="0" x="9"/>
        <item h="1" sd="0" x="7"/>
        <item h="1" sd="0" x="4"/>
        <item h="1" sd="0" x="1"/>
        <item h="1" sd="0" x="17"/>
        <item h="1" sd="0" x="8"/>
        <item h="1" sd="0" x="22"/>
        <item h="1" sd="0" x="20"/>
        <item h="1" sd="0" x="12"/>
        <item h="1" sd="0" x="74"/>
        <item h="1" sd="0" x="76"/>
        <item h="1" sd="0" x="15"/>
        <item h="1" sd="0" x="14"/>
        <item h="1" sd="0" x="13"/>
        <item h="1" sd="0" x="84"/>
        <item h="1" sd="0" x="79"/>
        <item h="1" sd="0" x="11"/>
        <item h="1" sd="0" x="56"/>
        <item h="1" sd="0" x="88"/>
        <item h="1" sd="0" x="60"/>
        <item h="1" sd="0" x="53"/>
        <item h="1" sd="0" x="71"/>
        <item h="1" sd="0" x="62"/>
        <item h="1" sd="0" x="63"/>
        <item h="1" sd="0" x="55"/>
        <item h="1" sd="0" x="59"/>
        <item h="1"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5"/>
    <dataField name="Sum of Quantity" fld="10" baseField="0" baseItem="0"/>
    <dataField name="Sum of SubTotal" fld="11" baseField="0" baseItem="0" numFmtId="165"/>
  </dataFields>
  <formats count="2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D751-F3DF-4482-94DA-0C3B326B7954}">
  <dimension ref="A1:E20"/>
  <sheetViews>
    <sheetView tabSelected="1" workbookViewId="0">
      <selection activeCell="J16" sqref="J16"/>
    </sheetView>
  </sheetViews>
  <sheetFormatPr defaultRowHeight="15" x14ac:dyDescent="0.25"/>
  <cols>
    <col min="1" max="1" width="20" customWidth="1"/>
    <col min="4" max="4" width="13.28515625" bestFit="1" customWidth="1"/>
  </cols>
  <sheetData>
    <row r="1" spans="1:5" ht="19.5" x14ac:dyDescent="0.3">
      <c r="A1" s="40" t="s">
        <v>15</v>
      </c>
      <c r="B1" s="40"/>
      <c r="C1" s="40"/>
      <c r="D1" s="40"/>
      <c r="E1" s="3"/>
    </row>
    <row r="2" spans="1:5" ht="17.25" x14ac:dyDescent="0.3">
      <c r="A2" s="37" t="s">
        <v>0</v>
      </c>
      <c r="B2" s="37" t="s">
        <v>3</v>
      </c>
      <c r="C2" s="37" t="s">
        <v>1</v>
      </c>
      <c r="D2" s="37" t="s">
        <v>2</v>
      </c>
    </row>
    <row r="3" spans="1:5" x14ac:dyDescent="0.25">
      <c r="A3" s="38" t="s">
        <v>4</v>
      </c>
      <c r="B3" s="39">
        <v>12</v>
      </c>
      <c r="C3" s="39">
        <v>-85</v>
      </c>
      <c r="D3" s="39" t="s">
        <v>16</v>
      </c>
    </row>
    <row r="4" spans="1:5" x14ac:dyDescent="0.25">
      <c r="A4" s="38" t="s">
        <v>5</v>
      </c>
      <c r="B4" s="39">
        <v>11</v>
      </c>
      <c r="C4" s="39">
        <v>72</v>
      </c>
      <c r="D4" s="39" t="s">
        <v>16</v>
      </c>
      <c r="E4" s="1"/>
    </row>
    <row r="5" spans="1:5" x14ac:dyDescent="0.25">
      <c r="A5" s="38" t="s">
        <v>6</v>
      </c>
      <c r="B5" s="39">
        <v>13</v>
      </c>
      <c r="C5" s="39">
        <v>60</v>
      </c>
      <c r="D5" s="39" t="s">
        <v>16</v>
      </c>
    </row>
    <row r="6" spans="1:5" x14ac:dyDescent="0.25">
      <c r="A6" s="38" t="s">
        <v>7</v>
      </c>
      <c r="B6" s="39">
        <v>12</v>
      </c>
      <c r="C6" s="39">
        <v>95</v>
      </c>
      <c r="D6" s="39" t="s">
        <v>16</v>
      </c>
    </row>
    <row r="7" spans="1:5" x14ac:dyDescent="0.25">
      <c r="A7" s="38" t="s">
        <v>8</v>
      </c>
      <c r="B7" s="39">
        <v>14</v>
      </c>
      <c r="C7" s="39">
        <v>88</v>
      </c>
      <c r="D7" s="39" t="s">
        <v>16</v>
      </c>
    </row>
    <row r="8" spans="1:5" x14ac:dyDescent="0.25">
      <c r="A8" s="38" t="s">
        <v>9</v>
      </c>
      <c r="B8" s="39">
        <v>12</v>
      </c>
      <c r="C8" s="39">
        <v>99</v>
      </c>
      <c r="D8" s="39" t="s">
        <v>16</v>
      </c>
    </row>
    <row r="9" spans="1:5" s="4" customFormat="1" x14ac:dyDescent="0.25">
      <c r="A9" s="38" t="s">
        <v>10</v>
      </c>
      <c r="B9" s="39">
        <v>11</v>
      </c>
      <c r="C9" s="39">
        <v>75</v>
      </c>
      <c r="D9" s="39" t="s">
        <v>16</v>
      </c>
    </row>
    <row r="10" spans="1:5" x14ac:dyDescent="0.25">
      <c r="A10" s="38" t="s">
        <v>11</v>
      </c>
      <c r="B10" s="39">
        <v>13</v>
      </c>
      <c r="C10" s="39">
        <v>100</v>
      </c>
      <c r="D10" s="39" t="s">
        <v>16</v>
      </c>
    </row>
    <row r="11" spans="1:5" x14ac:dyDescent="0.25">
      <c r="A11" s="38" t="s">
        <v>12</v>
      </c>
      <c r="B11" s="39">
        <v>13</v>
      </c>
      <c r="C11" s="39">
        <v>75</v>
      </c>
      <c r="D11" s="39" t="s">
        <v>16</v>
      </c>
    </row>
    <row r="12" spans="1:5" x14ac:dyDescent="0.25">
      <c r="A12" s="38" t="s">
        <v>13</v>
      </c>
      <c r="B12" s="39">
        <v>15</v>
      </c>
      <c r="C12" s="39">
        <v>85</v>
      </c>
      <c r="D12" s="39" t="s">
        <v>16</v>
      </c>
    </row>
    <row r="13" spans="1:5" x14ac:dyDescent="0.25">
      <c r="A13" s="38" t="s">
        <v>14</v>
      </c>
      <c r="B13" s="39">
        <v>11</v>
      </c>
      <c r="C13" s="39">
        <v>85</v>
      </c>
      <c r="D13" s="39" t="s">
        <v>16</v>
      </c>
    </row>
    <row r="15" spans="1:5" x14ac:dyDescent="0.25">
      <c r="A15" s="41" t="s">
        <v>17</v>
      </c>
      <c r="B15" s="42">
        <f>MIN(C3:C13)</f>
        <v>-85</v>
      </c>
    </row>
    <row r="16" spans="1:5" x14ac:dyDescent="0.25">
      <c r="A16" s="41" t="s">
        <v>18</v>
      </c>
      <c r="B16" s="42">
        <f>MAX(C3:C13)</f>
        <v>100</v>
      </c>
    </row>
    <row r="17" spans="1:2" x14ac:dyDescent="0.25">
      <c r="A17" s="41" t="s">
        <v>20</v>
      </c>
      <c r="B17" s="43">
        <f>AVERAGE(C3:C13)</f>
        <v>68.090909090909093</v>
      </c>
    </row>
    <row r="18" spans="1:2" x14ac:dyDescent="0.25">
      <c r="A18" s="41" t="s">
        <v>19</v>
      </c>
      <c r="B18" s="42">
        <f>MODE(C3:C13)</f>
        <v>75</v>
      </c>
    </row>
    <row r="19" spans="1:2" x14ac:dyDescent="0.25">
      <c r="A19" s="41" t="s">
        <v>21</v>
      </c>
      <c r="B19" s="42">
        <f>MEDIAN(C3:C13)</f>
        <v>85</v>
      </c>
    </row>
    <row r="20" spans="1:2" x14ac:dyDescent="0.25">
      <c r="A20" s="41" t="s">
        <v>22</v>
      </c>
      <c r="B20" s="42">
        <f>COUNTA(A3:A13)</f>
        <v>11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64108-EB61-446D-87E1-DB8283057A80}">
  <dimension ref="A1:H7"/>
  <sheetViews>
    <sheetView topLeftCell="A4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0.5703125" bestFit="1" customWidth="1"/>
    <col min="3" max="3" width="14.28515625" bestFit="1" customWidth="1"/>
    <col min="4" max="4" width="12.42578125" bestFit="1" customWidth="1"/>
    <col min="5" max="5" width="14.140625" bestFit="1" customWidth="1"/>
    <col min="6" max="6" width="20.28515625" bestFit="1" customWidth="1"/>
    <col min="7" max="7" width="19.28515625" bestFit="1" customWidth="1"/>
  </cols>
  <sheetData>
    <row r="1" spans="1:8" ht="18.75" x14ac:dyDescent="0.3">
      <c r="A1" s="15" t="s">
        <v>23</v>
      </c>
      <c r="B1" s="15"/>
      <c r="C1" s="15"/>
      <c r="D1" s="15"/>
      <c r="E1" s="15"/>
      <c r="F1" s="15"/>
      <c r="G1" s="15"/>
    </row>
    <row r="2" spans="1:8" x14ac:dyDescent="0.25">
      <c r="A2" s="13" t="s">
        <v>28</v>
      </c>
      <c r="B2" s="14" t="s">
        <v>24</v>
      </c>
      <c r="C2" s="13" t="s">
        <v>25</v>
      </c>
      <c r="D2" s="14" t="s">
        <v>26</v>
      </c>
      <c r="E2" s="13" t="s">
        <v>27</v>
      </c>
      <c r="F2" s="14" t="s">
        <v>30</v>
      </c>
      <c r="G2" s="13" t="s">
        <v>29</v>
      </c>
      <c r="H2" s="5"/>
    </row>
    <row r="3" spans="1:8" x14ac:dyDescent="0.25">
      <c r="A3" s="9" t="s">
        <v>31</v>
      </c>
      <c r="B3" s="6">
        <v>2000</v>
      </c>
      <c r="C3" s="10">
        <v>0.21</v>
      </c>
      <c r="D3" s="7">
        <v>3</v>
      </c>
      <c r="E3" s="11">
        <f>B3*C3</f>
        <v>420</v>
      </c>
      <c r="F3" s="8">
        <f>SUM(B3+E3)</f>
        <v>2420</v>
      </c>
      <c r="G3" s="12">
        <f>(F3/D3)</f>
        <v>806.66666666666663</v>
      </c>
    </row>
    <row r="4" spans="1:8" x14ac:dyDescent="0.25">
      <c r="A4" s="9" t="s">
        <v>32</v>
      </c>
      <c r="B4" s="6">
        <v>450</v>
      </c>
      <c r="C4" s="10">
        <v>0.25</v>
      </c>
      <c r="D4" s="7">
        <v>3</v>
      </c>
      <c r="E4" s="11">
        <f t="shared" ref="E4:E7" si="0">B4*C4</f>
        <v>112.5</v>
      </c>
      <c r="F4" s="7">
        <f t="shared" ref="F4:F7" si="1">SUM(B4+E4)</f>
        <v>562.5</v>
      </c>
      <c r="G4" s="12">
        <f t="shared" ref="G4:G7" si="2">(F4/D4)</f>
        <v>187.5</v>
      </c>
    </row>
    <row r="5" spans="1:8" x14ac:dyDescent="0.25">
      <c r="A5" s="9" t="s">
        <v>33</v>
      </c>
      <c r="B5" s="6">
        <v>975</v>
      </c>
      <c r="C5" s="10">
        <v>0.27</v>
      </c>
      <c r="D5" s="7">
        <v>3</v>
      </c>
      <c r="E5" s="11">
        <f t="shared" si="0"/>
        <v>263.25</v>
      </c>
      <c r="F5" s="7">
        <f t="shared" si="1"/>
        <v>1238.25</v>
      </c>
      <c r="G5" s="12">
        <f t="shared" si="2"/>
        <v>412.75</v>
      </c>
    </row>
    <row r="6" spans="1:8" x14ac:dyDescent="0.25">
      <c r="A6" s="9" t="s">
        <v>34</v>
      </c>
      <c r="B6" s="6">
        <v>1500</v>
      </c>
      <c r="C6" s="10">
        <v>0.15</v>
      </c>
      <c r="D6" s="7">
        <v>3</v>
      </c>
      <c r="E6" s="11">
        <f t="shared" si="0"/>
        <v>225</v>
      </c>
      <c r="F6" s="7">
        <f t="shared" si="1"/>
        <v>1725</v>
      </c>
      <c r="G6" s="12">
        <f t="shared" si="2"/>
        <v>575</v>
      </c>
    </row>
    <row r="7" spans="1:8" x14ac:dyDescent="0.25">
      <c r="A7" s="9" t="s">
        <v>35</v>
      </c>
      <c r="B7" s="6">
        <v>780</v>
      </c>
      <c r="C7" s="10">
        <v>0.25</v>
      </c>
      <c r="D7" s="7">
        <v>3</v>
      </c>
      <c r="E7" s="11">
        <f t="shared" si="0"/>
        <v>195</v>
      </c>
      <c r="F7" s="7">
        <f t="shared" si="1"/>
        <v>975</v>
      </c>
      <c r="G7" s="12">
        <f t="shared" si="2"/>
        <v>325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4440-4527-44D7-90E9-E81387641DE9}">
  <dimension ref="A1:P20"/>
  <sheetViews>
    <sheetView workbookViewId="0">
      <selection sqref="A1:XFD1048576"/>
    </sheetView>
  </sheetViews>
  <sheetFormatPr defaultRowHeight="15" x14ac:dyDescent="0.25"/>
  <cols>
    <col min="1" max="1" width="15.140625" bestFit="1" customWidth="1"/>
    <col min="2" max="2" width="11.5703125" bestFit="1" customWidth="1"/>
    <col min="3" max="3" width="13.28515625" customWidth="1"/>
    <col min="4" max="4" width="15.85546875" customWidth="1"/>
    <col min="5" max="8" width="14.7109375" customWidth="1"/>
    <col min="9" max="9" width="10.5703125" bestFit="1" customWidth="1"/>
    <col min="10" max="10" width="15.140625" bestFit="1" customWidth="1"/>
    <col min="11" max="14" width="15.140625" customWidth="1"/>
    <col min="15" max="15" width="15.42578125" bestFit="1" customWidth="1"/>
    <col min="16" max="16" width="10.5703125" bestFit="1" customWidth="1"/>
  </cols>
  <sheetData>
    <row r="1" spans="1:16" x14ac:dyDescent="0.25">
      <c r="A1" s="21" t="s">
        <v>46</v>
      </c>
      <c r="B1" s="21"/>
      <c r="C1" s="21" t="s">
        <v>47</v>
      </c>
      <c r="D1" s="22">
        <v>44987</v>
      </c>
      <c r="E1" s="22"/>
      <c r="F1" s="22"/>
      <c r="G1" s="22"/>
      <c r="H1" s="22"/>
      <c r="I1" s="21"/>
      <c r="J1" s="21"/>
      <c r="K1" s="21"/>
      <c r="L1" s="21"/>
      <c r="M1" s="21"/>
      <c r="N1" s="21"/>
      <c r="O1" s="21"/>
      <c r="P1" s="21"/>
    </row>
    <row r="2" spans="1:1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23" t="s">
        <v>48</v>
      </c>
      <c r="B3" s="23" t="s">
        <v>49</v>
      </c>
      <c r="C3" s="23" t="s">
        <v>50</v>
      </c>
      <c r="D3" s="24" t="s">
        <v>51</v>
      </c>
      <c r="E3" s="25"/>
      <c r="F3" s="25"/>
      <c r="G3" s="25"/>
      <c r="H3" s="25"/>
      <c r="I3" s="23" t="s">
        <v>52</v>
      </c>
      <c r="J3" s="26" t="s">
        <v>53</v>
      </c>
      <c r="K3" s="27"/>
      <c r="L3" s="27"/>
      <c r="M3" s="27"/>
      <c r="N3" s="27"/>
      <c r="O3" s="23" t="s">
        <v>54</v>
      </c>
      <c r="P3" s="23" t="s">
        <v>55</v>
      </c>
    </row>
    <row r="4" spans="1:16" x14ac:dyDescent="0.25">
      <c r="A4" s="21" t="s">
        <v>56</v>
      </c>
      <c r="B4" s="21" t="s">
        <v>57</v>
      </c>
      <c r="C4" s="28">
        <v>10</v>
      </c>
      <c r="D4" s="29">
        <v>40</v>
      </c>
      <c r="E4" s="29">
        <v>40</v>
      </c>
      <c r="F4" s="29">
        <v>40</v>
      </c>
      <c r="G4" s="29">
        <v>35</v>
      </c>
      <c r="H4" s="29">
        <v>40</v>
      </c>
      <c r="I4" s="28">
        <f>$C$4*SUM(D4:H4)</f>
        <v>1950</v>
      </c>
      <c r="J4" s="30">
        <f>IF(D4&gt;40, D4-40,0)</f>
        <v>0</v>
      </c>
      <c r="K4" s="30">
        <f>ABS(2)</f>
        <v>2</v>
      </c>
      <c r="L4" s="30"/>
      <c r="M4" s="30">
        <f>ABS(2)</f>
        <v>2</v>
      </c>
      <c r="N4" s="30"/>
      <c r="O4" s="28">
        <f xml:space="preserve"> 0.5*C4*SUM(J4:N4)</f>
        <v>20</v>
      </c>
      <c r="P4" s="28">
        <f>SUM(I4:O4)</f>
        <v>1974</v>
      </c>
    </row>
    <row r="5" spans="1:16" x14ac:dyDescent="0.25">
      <c r="A5" s="21" t="s">
        <v>58</v>
      </c>
      <c r="B5" s="21" t="s">
        <v>59</v>
      </c>
      <c r="C5" s="28">
        <v>15</v>
      </c>
      <c r="D5" s="29">
        <v>35</v>
      </c>
      <c r="E5" s="29">
        <v>35</v>
      </c>
      <c r="F5" s="29">
        <v>35</v>
      </c>
      <c r="G5" s="29">
        <v>35</v>
      </c>
      <c r="H5" s="29">
        <v>35</v>
      </c>
      <c r="I5" s="28">
        <f>$C$4*SUM(D5:H5)</f>
        <v>1750</v>
      </c>
      <c r="J5" s="30">
        <f t="shared" ref="J5:J14" si="0">IF(D5&gt;40, D5-40,0)</f>
        <v>0</v>
      </c>
      <c r="K5" s="30"/>
      <c r="L5" s="30">
        <f>ABS(2)</f>
        <v>2</v>
      </c>
      <c r="M5" s="30"/>
      <c r="N5" s="30">
        <f t="shared" ref="N5" si="1">ABS(2)</f>
        <v>2</v>
      </c>
      <c r="O5" s="28">
        <f t="shared" ref="O5:O14" si="2" xml:space="preserve"> 0.5*C5*SUM(J5:N5)</f>
        <v>30</v>
      </c>
      <c r="P5" s="28">
        <f t="shared" ref="P5:P14" si="3">SUM(I5:O5)</f>
        <v>1784</v>
      </c>
    </row>
    <row r="6" spans="1:16" x14ac:dyDescent="0.25">
      <c r="A6" s="21" t="s">
        <v>60</v>
      </c>
      <c r="B6" s="21" t="s">
        <v>61</v>
      </c>
      <c r="C6" s="28">
        <v>3.5</v>
      </c>
      <c r="D6" s="29">
        <v>30</v>
      </c>
      <c r="E6" s="29">
        <v>30</v>
      </c>
      <c r="F6" s="29">
        <v>30</v>
      </c>
      <c r="G6" s="29">
        <v>28</v>
      </c>
      <c r="H6" s="29">
        <v>30</v>
      </c>
      <c r="I6" s="28">
        <f t="shared" ref="I6:I14" si="4">$C$4*SUM(D6:H6)</f>
        <v>1480</v>
      </c>
      <c r="J6" s="30">
        <f t="shared" si="0"/>
        <v>0</v>
      </c>
      <c r="K6" s="30">
        <v>3</v>
      </c>
      <c r="L6" s="30"/>
      <c r="M6" s="30">
        <v>1</v>
      </c>
      <c r="N6" s="30">
        <v>1</v>
      </c>
      <c r="O6" s="28">
        <f t="shared" si="2"/>
        <v>8.75</v>
      </c>
      <c r="P6" s="28">
        <f t="shared" si="3"/>
        <v>1493.75</v>
      </c>
    </row>
    <row r="7" spans="1:16" x14ac:dyDescent="0.25">
      <c r="A7" s="21" t="s">
        <v>62</v>
      </c>
      <c r="B7" s="21" t="s">
        <v>63</v>
      </c>
      <c r="C7" s="28">
        <v>20.100000000000001</v>
      </c>
      <c r="D7" s="29">
        <v>50</v>
      </c>
      <c r="E7" s="29">
        <v>40</v>
      </c>
      <c r="F7" s="29">
        <v>40</v>
      </c>
      <c r="G7" s="29">
        <v>45</v>
      </c>
      <c r="H7" s="29">
        <v>40</v>
      </c>
      <c r="I7" s="28">
        <f t="shared" si="4"/>
        <v>2150</v>
      </c>
      <c r="J7" s="30">
        <f t="shared" si="0"/>
        <v>10</v>
      </c>
      <c r="K7" s="30">
        <v>3</v>
      </c>
      <c r="L7" s="30">
        <v>2</v>
      </c>
      <c r="M7" s="30"/>
      <c r="N7" s="30"/>
      <c r="O7" s="28">
        <f t="shared" si="2"/>
        <v>150.75</v>
      </c>
      <c r="P7" s="28">
        <f t="shared" si="3"/>
        <v>2315.75</v>
      </c>
    </row>
    <row r="8" spans="1:16" x14ac:dyDescent="0.25">
      <c r="A8" s="21" t="s">
        <v>64</v>
      </c>
      <c r="B8" s="21" t="s">
        <v>65</v>
      </c>
      <c r="C8" s="28">
        <v>5.75</v>
      </c>
      <c r="D8" s="29">
        <v>55</v>
      </c>
      <c r="E8" s="29">
        <v>40</v>
      </c>
      <c r="F8" s="29">
        <v>35</v>
      </c>
      <c r="G8" s="29">
        <v>50</v>
      </c>
      <c r="H8" s="29">
        <v>40</v>
      </c>
      <c r="I8" s="28">
        <f t="shared" si="4"/>
        <v>2200</v>
      </c>
      <c r="J8" s="30">
        <f t="shared" si="0"/>
        <v>15</v>
      </c>
      <c r="K8" s="30">
        <v>2</v>
      </c>
      <c r="L8" s="30"/>
      <c r="M8" s="30">
        <v>2</v>
      </c>
      <c r="N8" s="30">
        <v>2</v>
      </c>
      <c r="O8" s="28">
        <f t="shared" si="2"/>
        <v>60.375</v>
      </c>
      <c r="P8" s="28">
        <f t="shared" si="3"/>
        <v>2281.375</v>
      </c>
    </row>
    <row r="9" spans="1:16" x14ac:dyDescent="0.25">
      <c r="A9" s="21" t="s">
        <v>66</v>
      </c>
      <c r="B9" s="21" t="s">
        <v>67</v>
      </c>
      <c r="C9" s="28">
        <v>12</v>
      </c>
      <c r="D9" s="29">
        <v>45</v>
      </c>
      <c r="E9" s="29">
        <v>40</v>
      </c>
      <c r="F9" s="29">
        <v>45</v>
      </c>
      <c r="G9" s="29">
        <v>40</v>
      </c>
      <c r="H9" s="29">
        <v>30</v>
      </c>
      <c r="I9" s="28">
        <f t="shared" si="4"/>
        <v>2000</v>
      </c>
      <c r="J9" s="30">
        <f t="shared" si="0"/>
        <v>5</v>
      </c>
      <c r="K9" s="30">
        <v>4</v>
      </c>
      <c r="L9" s="30"/>
      <c r="M9" s="30">
        <v>1</v>
      </c>
      <c r="N9" s="30">
        <v>2</v>
      </c>
      <c r="O9" s="28">
        <f t="shared" si="2"/>
        <v>72</v>
      </c>
      <c r="P9" s="28">
        <f t="shared" si="3"/>
        <v>2084</v>
      </c>
    </row>
    <row r="10" spans="1:16" x14ac:dyDescent="0.25">
      <c r="A10" s="21" t="s">
        <v>68</v>
      </c>
      <c r="B10" s="21" t="s">
        <v>69</v>
      </c>
      <c r="C10" s="28">
        <v>6.55</v>
      </c>
      <c r="D10" s="29">
        <v>25</v>
      </c>
      <c r="E10" s="29">
        <v>23</v>
      </c>
      <c r="F10" s="29">
        <v>25</v>
      </c>
      <c r="G10" s="29">
        <v>22</v>
      </c>
      <c r="H10" s="29">
        <v>25</v>
      </c>
      <c r="I10" s="28">
        <f t="shared" si="4"/>
        <v>1200</v>
      </c>
      <c r="J10" s="30">
        <f t="shared" si="0"/>
        <v>0</v>
      </c>
      <c r="K10" s="30">
        <v>1</v>
      </c>
      <c r="L10" s="30"/>
      <c r="M10" s="30">
        <v>2</v>
      </c>
      <c r="N10" s="30"/>
      <c r="O10" s="28">
        <f t="shared" si="2"/>
        <v>9.8249999999999993</v>
      </c>
      <c r="P10" s="28">
        <f t="shared" si="3"/>
        <v>1212.825</v>
      </c>
    </row>
    <row r="11" spans="1:16" x14ac:dyDescent="0.25">
      <c r="A11" s="21" t="s">
        <v>70</v>
      </c>
      <c r="B11" s="21" t="s">
        <v>71</v>
      </c>
      <c r="C11" s="28">
        <v>30</v>
      </c>
      <c r="D11" s="29">
        <v>29</v>
      </c>
      <c r="E11" s="29">
        <v>30</v>
      </c>
      <c r="F11" s="29">
        <v>28</v>
      </c>
      <c r="G11" s="29">
        <v>30</v>
      </c>
      <c r="H11" s="29">
        <v>29</v>
      </c>
      <c r="I11" s="28">
        <f t="shared" si="4"/>
        <v>1460</v>
      </c>
      <c r="J11" s="30">
        <f t="shared" si="0"/>
        <v>0</v>
      </c>
      <c r="K11" s="30"/>
      <c r="L11" s="30">
        <v>3</v>
      </c>
      <c r="M11" s="30"/>
      <c r="N11" s="30">
        <v>1</v>
      </c>
      <c r="O11" s="28">
        <f t="shared" si="2"/>
        <v>60</v>
      </c>
      <c r="P11" s="28">
        <f t="shared" si="3"/>
        <v>1524</v>
      </c>
    </row>
    <row r="12" spans="1:16" x14ac:dyDescent="0.25">
      <c r="A12" s="21" t="s">
        <v>72</v>
      </c>
      <c r="B12" s="21" t="s">
        <v>73</v>
      </c>
      <c r="C12" s="28">
        <v>75</v>
      </c>
      <c r="D12" s="29">
        <v>32</v>
      </c>
      <c r="E12" s="29">
        <v>32</v>
      </c>
      <c r="F12" s="29">
        <v>32</v>
      </c>
      <c r="G12" s="29">
        <v>32</v>
      </c>
      <c r="H12" s="29">
        <v>33</v>
      </c>
      <c r="I12" s="28">
        <f t="shared" si="4"/>
        <v>1610</v>
      </c>
      <c r="J12" s="30">
        <f t="shared" si="0"/>
        <v>0</v>
      </c>
      <c r="K12" s="30"/>
      <c r="L12" s="30">
        <v>3</v>
      </c>
      <c r="M12" s="30">
        <v>2</v>
      </c>
      <c r="N12" s="30"/>
      <c r="O12" s="28">
        <f t="shared" si="2"/>
        <v>187.5</v>
      </c>
      <c r="P12" s="28">
        <f t="shared" si="3"/>
        <v>1802.5</v>
      </c>
    </row>
    <row r="13" spans="1:16" x14ac:dyDescent="0.25">
      <c r="A13" s="21" t="s">
        <v>74</v>
      </c>
      <c r="B13" s="21" t="s">
        <v>75</v>
      </c>
      <c r="C13" s="28">
        <v>40</v>
      </c>
      <c r="D13" s="29">
        <v>44</v>
      </c>
      <c r="E13" s="29">
        <v>44</v>
      </c>
      <c r="F13" s="29">
        <v>40</v>
      </c>
      <c r="G13" s="29">
        <v>40</v>
      </c>
      <c r="H13" s="29">
        <v>40</v>
      </c>
      <c r="I13" s="28">
        <f t="shared" si="4"/>
        <v>2080</v>
      </c>
      <c r="J13" s="30">
        <f t="shared" si="0"/>
        <v>4</v>
      </c>
      <c r="K13" s="30">
        <v>1</v>
      </c>
      <c r="L13" s="30">
        <v>1</v>
      </c>
      <c r="M13" s="30"/>
      <c r="N13" s="30">
        <v>3</v>
      </c>
      <c r="O13" s="28">
        <f t="shared" si="2"/>
        <v>180</v>
      </c>
      <c r="P13" s="28">
        <f t="shared" si="3"/>
        <v>2269</v>
      </c>
    </row>
    <row r="14" spans="1:16" x14ac:dyDescent="0.25">
      <c r="A14" s="21" t="s">
        <v>76</v>
      </c>
      <c r="B14" s="21" t="s">
        <v>77</v>
      </c>
      <c r="C14" s="28">
        <v>25</v>
      </c>
      <c r="D14" s="29">
        <v>22</v>
      </c>
      <c r="E14" s="29">
        <v>20</v>
      </c>
      <c r="F14" s="29">
        <v>20</v>
      </c>
      <c r="G14" s="29">
        <v>21</v>
      </c>
      <c r="H14" s="29">
        <v>22</v>
      </c>
      <c r="I14" s="28">
        <f t="shared" si="4"/>
        <v>1050</v>
      </c>
      <c r="J14" s="30">
        <f t="shared" si="0"/>
        <v>0</v>
      </c>
      <c r="K14" s="30"/>
      <c r="L14" s="30">
        <v>2</v>
      </c>
      <c r="M14" s="30">
        <v>1</v>
      </c>
      <c r="N14" s="30"/>
      <c r="O14" s="28">
        <f t="shared" si="2"/>
        <v>37.5</v>
      </c>
      <c r="P14" s="28">
        <f t="shared" si="3"/>
        <v>1090.5</v>
      </c>
    </row>
    <row r="15" spans="1:16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 x14ac:dyDescent="0.25">
      <c r="A16" s="21" t="s">
        <v>18</v>
      </c>
      <c r="B16" s="31">
        <f>MAX(P12)</f>
        <v>1802.5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x14ac:dyDescent="0.25">
      <c r="A17" s="21" t="s">
        <v>17</v>
      </c>
      <c r="B17" s="31">
        <f>MIN(P6)</f>
        <v>1493.75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25">
      <c r="A18" s="21" t="s">
        <v>20</v>
      </c>
      <c r="B18" s="31">
        <f>AVERAGE(I4:I14)</f>
        <v>1720.909090909091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x14ac:dyDescent="0.25">
      <c r="A19" s="21" t="s">
        <v>78</v>
      </c>
      <c r="B19" s="31">
        <f>SUM(I4:I14)</f>
        <v>18930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 x14ac:dyDescent="0.25">
      <c r="A20" s="21" t="s">
        <v>79</v>
      </c>
      <c r="B20" s="31">
        <f>4*SUM(I4:I14)</f>
        <v>75720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</sheetData>
  <mergeCells count="2">
    <mergeCell ref="D3:H3"/>
    <mergeCell ref="J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EFB3-695C-457E-8CAA-223FC871BFE0}">
  <dimension ref="A3:E11"/>
  <sheetViews>
    <sheetView workbookViewId="0">
      <selection activeCell="D21" sqref="D21"/>
    </sheetView>
  </sheetViews>
  <sheetFormatPr defaultRowHeight="15" x14ac:dyDescent="0.25"/>
  <cols>
    <col min="1" max="5" width="16.7109375" customWidth="1"/>
  </cols>
  <sheetData>
    <row r="3" spans="1:5" x14ac:dyDescent="0.25">
      <c r="A3" s="20" t="s">
        <v>36</v>
      </c>
      <c r="B3" s="20" t="s">
        <v>37</v>
      </c>
      <c r="C3" s="16"/>
      <c r="D3" s="16"/>
      <c r="E3" s="16"/>
    </row>
    <row r="4" spans="1:5" x14ac:dyDescent="0.25">
      <c r="A4" s="20" t="s">
        <v>38</v>
      </c>
      <c r="B4" s="17" t="s">
        <v>39</v>
      </c>
      <c r="C4" s="17" t="s">
        <v>40</v>
      </c>
      <c r="D4" s="17" t="s">
        <v>41</v>
      </c>
      <c r="E4" s="17" t="s">
        <v>42</v>
      </c>
    </row>
    <row r="5" spans="1:5" x14ac:dyDescent="0.25">
      <c r="A5" s="18" t="s">
        <v>43</v>
      </c>
      <c r="B5" s="2">
        <v>30270.25</v>
      </c>
      <c r="C5" s="2">
        <v>35</v>
      </c>
      <c r="D5" s="2">
        <v>-4</v>
      </c>
      <c r="E5" s="2">
        <v>30301.25</v>
      </c>
    </row>
    <row r="6" spans="1:5" x14ac:dyDescent="0.25">
      <c r="A6" s="19" t="s">
        <v>43</v>
      </c>
      <c r="B6" s="2">
        <v>27878.25</v>
      </c>
      <c r="C6" s="2">
        <v>35</v>
      </c>
      <c r="D6" s="2">
        <v>-65</v>
      </c>
      <c r="E6" s="2">
        <v>27848.25</v>
      </c>
    </row>
    <row r="7" spans="1:5" x14ac:dyDescent="0.25">
      <c r="A7" s="19" t="s">
        <v>44</v>
      </c>
      <c r="B7" s="2">
        <v>2392</v>
      </c>
      <c r="C7" s="2"/>
      <c r="D7" s="2">
        <v>61</v>
      </c>
      <c r="E7" s="2">
        <v>2453</v>
      </c>
    </row>
    <row r="8" spans="1:5" x14ac:dyDescent="0.25">
      <c r="A8" s="18" t="s">
        <v>45</v>
      </c>
      <c r="B8" s="2">
        <v>34624</v>
      </c>
      <c r="C8" s="2">
        <v>35</v>
      </c>
      <c r="D8" s="2">
        <v>5</v>
      </c>
      <c r="E8" s="2">
        <v>34664</v>
      </c>
    </row>
    <row r="9" spans="1:5" x14ac:dyDescent="0.25">
      <c r="A9" s="19" t="s">
        <v>43</v>
      </c>
      <c r="B9" s="2">
        <v>1514</v>
      </c>
      <c r="C9" s="2"/>
      <c r="D9" s="2"/>
      <c r="E9" s="2">
        <v>1514</v>
      </c>
    </row>
    <row r="10" spans="1:5" x14ac:dyDescent="0.25">
      <c r="A10" s="19" t="s">
        <v>45</v>
      </c>
      <c r="B10" s="2">
        <v>33110</v>
      </c>
      <c r="C10" s="2">
        <v>35</v>
      </c>
      <c r="D10" s="2">
        <v>5</v>
      </c>
      <c r="E10" s="2">
        <v>33150</v>
      </c>
    </row>
    <row r="11" spans="1:5" x14ac:dyDescent="0.25">
      <c r="A11" s="18" t="s">
        <v>42</v>
      </c>
      <c r="B11" s="2">
        <v>64894.25</v>
      </c>
      <c r="C11" s="2">
        <v>70</v>
      </c>
      <c r="D11" s="2">
        <v>1</v>
      </c>
      <c r="E11" s="2">
        <v>64965.25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6B78-E376-4FAA-B9D5-83979B73028D}">
  <dimension ref="A2:D16"/>
  <sheetViews>
    <sheetView workbookViewId="0">
      <selection activeCell="B27" sqref="B27"/>
    </sheetView>
  </sheetViews>
  <sheetFormatPr defaultRowHeight="15" x14ac:dyDescent="0.25"/>
  <cols>
    <col min="1" max="1" width="33.28515625" bestFit="1" customWidth="1"/>
    <col min="2" max="2" width="16" bestFit="1" customWidth="1"/>
    <col min="3" max="4" width="15.42578125" bestFit="1" customWidth="1"/>
    <col min="8" max="8" width="29.42578125" bestFit="1" customWidth="1"/>
    <col min="9" max="9" width="22.85546875" bestFit="1" customWidth="1"/>
    <col min="10" max="11" width="22.28515625" bestFit="1" customWidth="1"/>
  </cols>
  <sheetData>
    <row r="2" spans="1:4" ht="23.25" x14ac:dyDescent="0.35">
      <c r="A2" s="32" t="s">
        <v>80</v>
      </c>
      <c r="B2" s="33"/>
      <c r="C2" s="33"/>
      <c r="D2" s="33"/>
    </row>
    <row r="3" spans="1:4" x14ac:dyDescent="0.25">
      <c r="A3" s="36" t="s">
        <v>38</v>
      </c>
      <c r="B3" s="36" t="s">
        <v>81</v>
      </c>
      <c r="C3" t="s">
        <v>82</v>
      </c>
      <c r="D3" t="s">
        <v>83</v>
      </c>
    </row>
    <row r="4" spans="1:4" x14ac:dyDescent="0.25">
      <c r="A4" s="18" t="s">
        <v>84</v>
      </c>
      <c r="B4" s="34">
        <v>320.84999999999997</v>
      </c>
      <c r="C4">
        <v>174</v>
      </c>
      <c r="D4" s="34">
        <v>4596.2</v>
      </c>
    </row>
    <row r="5" spans="1:4" x14ac:dyDescent="0.25">
      <c r="A5" s="35" t="s">
        <v>85</v>
      </c>
      <c r="B5" s="34">
        <v>10</v>
      </c>
      <c r="C5">
        <v>6</v>
      </c>
      <c r="D5" s="34">
        <v>60</v>
      </c>
    </row>
    <row r="6" spans="1:4" x14ac:dyDescent="0.25">
      <c r="A6" s="35" t="s">
        <v>86</v>
      </c>
      <c r="B6" s="34">
        <v>18</v>
      </c>
      <c r="C6">
        <v>21</v>
      </c>
      <c r="D6" s="34">
        <v>378</v>
      </c>
    </row>
    <row r="7" spans="1:4" x14ac:dyDescent="0.25">
      <c r="A7" s="35" t="s">
        <v>87</v>
      </c>
      <c r="B7" s="34">
        <v>13.25</v>
      </c>
      <c r="C7">
        <v>40</v>
      </c>
      <c r="D7" s="34">
        <v>530</v>
      </c>
    </row>
    <row r="8" spans="1:4" x14ac:dyDescent="0.25">
      <c r="A8" s="35" t="s">
        <v>88</v>
      </c>
      <c r="B8" s="34">
        <v>21.5</v>
      </c>
      <c r="C8">
        <v>20</v>
      </c>
      <c r="D8" s="34">
        <v>430</v>
      </c>
    </row>
    <row r="9" spans="1:4" x14ac:dyDescent="0.25">
      <c r="A9" s="35" t="s">
        <v>89</v>
      </c>
      <c r="B9" s="34">
        <v>25</v>
      </c>
      <c r="C9">
        <v>16</v>
      </c>
      <c r="D9" s="34">
        <v>400</v>
      </c>
    </row>
    <row r="10" spans="1:4" x14ac:dyDescent="0.25">
      <c r="A10" s="35" t="s">
        <v>90</v>
      </c>
      <c r="B10" s="34">
        <v>18</v>
      </c>
      <c r="C10">
        <v>15</v>
      </c>
      <c r="D10" s="34">
        <v>270</v>
      </c>
    </row>
    <row r="11" spans="1:4" x14ac:dyDescent="0.25">
      <c r="A11" s="35" t="s">
        <v>91</v>
      </c>
      <c r="B11" s="34">
        <v>13</v>
      </c>
      <c r="C11">
        <v>2</v>
      </c>
      <c r="D11" s="34">
        <v>26</v>
      </c>
    </row>
    <row r="12" spans="1:4" x14ac:dyDescent="0.25">
      <c r="A12" s="35" t="s">
        <v>92</v>
      </c>
      <c r="B12" s="34">
        <v>55</v>
      </c>
      <c r="C12">
        <v>15</v>
      </c>
      <c r="D12" s="34">
        <v>825</v>
      </c>
    </row>
    <row r="13" spans="1:4" x14ac:dyDescent="0.25">
      <c r="A13" s="35" t="s">
        <v>93</v>
      </c>
      <c r="B13" s="34">
        <v>91.2</v>
      </c>
      <c r="C13">
        <v>17</v>
      </c>
      <c r="D13" s="34">
        <v>775.2</v>
      </c>
    </row>
    <row r="14" spans="1:4" x14ac:dyDescent="0.25">
      <c r="A14" s="35" t="s">
        <v>94</v>
      </c>
      <c r="B14" s="34">
        <v>12</v>
      </c>
      <c r="C14">
        <v>2</v>
      </c>
      <c r="D14" s="34">
        <v>24</v>
      </c>
    </row>
    <row r="15" spans="1:4" x14ac:dyDescent="0.25">
      <c r="A15" s="35" t="s">
        <v>95</v>
      </c>
      <c r="B15" s="34">
        <v>43.9</v>
      </c>
      <c r="C15">
        <v>20</v>
      </c>
      <c r="D15" s="34">
        <v>878</v>
      </c>
    </row>
    <row r="16" spans="1:4" x14ac:dyDescent="0.25">
      <c r="A16" s="18" t="s">
        <v>42</v>
      </c>
      <c r="B16" s="34">
        <v>320.84999999999997</v>
      </c>
      <c r="C16">
        <v>174</v>
      </c>
      <c r="D16" s="34">
        <v>4596.2</v>
      </c>
    </row>
  </sheetData>
  <mergeCells count="1">
    <mergeCell ref="A2:D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</vt:lpstr>
      <vt:lpstr>Credit Card Debt</vt:lpstr>
      <vt:lpstr>Payroll</vt:lpstr>
      <vt:lpstr>Payments</vt:lpstr>
      <vt:lpstr>Alfreds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Blue Queen</dc:creator>
  <cp:lastModifiedBy>Chastity Currie</cp:lastModifiedBy>
  <dcterms:created xsi:type="dcterms:W3CDTF">2023-03-01T00:14:22Z</dcterms:created>
  <dcterms:modified xsi:type="dcterms:W3CDTF">2023-03-03T05:21:28Z</dcterms:modified>
</cp:coreProperties>
</file>