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stLai\Documents\Python Scripts\Chast\"/>
    </mc:Choice>
  </mc:AlternateContent>
  <xr:revisionPtr revIDLastSave="0" documentId="13_ncr:1_{2E28B854-9921-4762-A018-0C9D761AF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H14" i="1"/>
  <c r="G14" i="1"/>
  <c r="F14" i="1"/>
  <c r="N14" i="1" s="1"/>
  <c r="E14" i="1"/>
  <c r="I13" i="1"/>
  <c r="H13" i="1"/>
  <c r="G13" i="1"/>
  <c r="F13" i="1"/>
  <c r="N13" i="1" s="1"/>
  <c r="E13" i="1"/>
  <c r="I12" i="1"/>
  <c r="H12" i="1"/>
  <c r="G12" i="1"/>
  <c r="F12" i="1"/>
  <c r="N12" i="1" s="1"/>
  <c r="E12" i="1"/>
  <c r="I11" i="1"/>
  <c r="H11" i="1"/>
  <c r="G11" i="1"/>
  <c r="F11" i="1"/>
  <c r="L11" i="1" s="1"/>
  <c r="E11" i="1"/>
  <c r="I10" i="1"/>
  <c r="H10" i="1"/>
  <c r="G10" i="1"/>
  <c r="F10" i="1"/>
  <c r="N10" i="1" s="1"/>
  <c r="E10" i="1"/>
  <c r="I9" i="1"/>
  <c r="H9" i="1"/>
  <c r="G9" i="1"/>
  <c r="F9" i="1"/>
  <c r="N9" i="1" s="1"/>
  <c r="E9" i="1"/>
  <c r="I8" i="1"/>
  <c r="H8" i="1"/>
  <c r="G8" i="1"/>
  <c r="F8" i="1"/>
  <c r="N8" i="1" s="1"/>
  <c r="E8" i="1"/>
  <c r="I7" i="1"/>
  <c r="H7" i="1"/>
  <c r="G7" i="1"/>
  <c r="F7" i="1"/>
  <c r="L7" i="1" s="1"/>
  <c r="E7" i="1"/>
  <c r="I6" i="1"/>
  <c r="H6" i="1"/>
  <c r="G6" i="1"/>
  <c r="F6" i="1"/>
  <c r="N6" i="1" s="1"/>
  <c r="E6" i="1"/>
  <c r="I5" i="1"/>
  <c r="H5" i="1"/>
  <c r="G5" i="1"/>
  <c r="F5" i="1"/>
  <c r="N5" i="1" s="1"/>
  <c r="E5" i="1"/>
  <c r="I4" i="1"/>
  <c r="H4" i="1"/>
  <c r="G4" i="1"/>
  <c r="F4" i="1"/>
  <c r="N4" i="1" s="1"/>
  <c r="E4" i="1"/>
  <c r="I3" i="1"/>
  <c r="H3" i="1"/>
  <c r="G3" i="1"/>
  <c r="F3" i="1"/>
  <c r="L3" i="1" s="1"/>
  <c r="E3" i="1"/>
  <c r="I2" i="1"/>
  <c r="H2" i="1"/>
  <c r="G2" i="1"/>
  <c r="F2" i="1"/>
  <c r="N2" i="1" s="1"/>
  <c r="E2" i="1"/>
  <c r="J8" i="1" l="1"/>
  <c r="K13" i="1"/>
  <c r="M12" i="1"/>
  <c r="J12" i="1"/>
  <c r="J5" i="1"/>
  <c r="K8" i="1"/>
  <c r="L12" i="1"/>
  <c r="L8" i="1"/>
  <c r="M8" i="1"/>
  <c r="K12" i="1"/>
  <c r="J13" i="1"/>
  <c r="M11" i="1"/>
  <c r="J4" i="1"/>
  <c r="M3" i="1"/>
  <c r="L4" i="1"/>
  <c r="K5" i="1"/>
  <c r="K4" i="1"/>
  <c r="M4" i="1"/>
  <c r="J9" i="1"/>
  <c r="M7" i="1"/>
  <c r="K9" i="1"/>
  <c r="N3" i="1"/>
  <c r="J2" i="1"/>
  <c r="L5" i="1"/>
  <c r="J6" i="1"/>
  <c r="L9" i="1"/>
  <c r="J10" i="1"/>
  <c r="L13" i="1"/>
  <c r="J14" i="1"/>
  <c r="K2" i="1"/>
  <c r="M5" i="1"/>
  <c r="K6" i="1"/>
  <c r="M9" i="1"/>
  <c r="K10" i="1"/>
  <c r="M13" i="1"/>
  <c r="K14" i="1"/>
  <c r="L2" i="1"/>
  <c r="J3" i="1"/>
  <c r="L6" i="1"/>
  <c r="J7" i="1"/>
  <c r="L10" i="1"/>
  <c r="J11" i="1"/>
  <c r="L14" i="1"/>
  <c r="N11" i="1"/>
  <c r="M2" i="1"/>
  <c r="K3" i="1"/>
  <c r="M6" i="1"/>
  <c r="K7" i="1"/>
  <c r="M10" i="1"/>
  <c r="K11" i="1"/>
  <c r="M14" i="1"/>
  <c r="N7" i="1"/>
</calcChain>
</file>

<file path=xl/sharedStrings.xml><?xml version="1.0" encoding="utf-8"?>
<sst xmlns="http://schemas.openxmlformats.org/spreadsheetml/2006/main" count="27" uniqueCount="27">
  <si>
    <t>股票代號</t>
  </si>
  <si>
    <t>持倉張數</t>
  </si>
  <si>
    <t>進場日期</t>
  </si>
  <si>
    <t>進場價格</t>
  </si>
  <si>
    <t>商品</t>
  </si>
  <si>
    <t>成交</t>
  </si>
  <si>
    <t>總量</t>
  </si>
  <si>
    <t>昨收</t>
  </si>
  <si>
    <t>市值</t>
  </si>
  <si>
    <t>當日損益</t>
  </si>
  <si>
    <t>累計損益</t>
  </si>
  <si>
    <t>持有市值</t>
  </si>
  <si>
    <t>當日損益金額</t>
  </si>
  <si>
    <t>累計損益金額</t>
  </si>
  <si>
    <t>1402</t>
  </si>
  <si>
    <t>2707</t>
  </si>
  <si>
    <t>1216</t>
  </si>
  <si>
    <t>9940</t>
  </si>
  <si>
    <t>3703</t>
  </si>
  <si>
    <t>8442</t>
  </si>
  <si>
    <t>2301</t>
  </si>
  <si>
    <t>2880</t>
  </si>
  <si>
    <t>2752</t>
  </si>
  <si>
    <t>8084</t>
  </si>
  <si>
    <t>4768</t>
  </si>
  <si>
    <t>8349</t>
  </si>
  <si>
    <t>6143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</si>
</sst>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38" fontId="1" fillId="0" borderId="1" xfId="0" applyNumberFormat="1" applyFont="1" applyBorder="1" applyAlignment="1">
      <alignment horizontal="center" vertical="top"/>
    </xf>
    <xf numFmtId="3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" ddeTopic="Quote">
    <ddeItems>
      <ddeItem name="1216.TW-MarketValue" advise="1">
        <values>
          <value t="str">
            <val>3778.5</val>
          </value>
        </values>
      </ddeItem>
      <ddeItem name="1216.TW-Name" advise="1">
        <values>
          <value t="str">
            <val>統一</val>
          </value>
        </values>
      </ddeItem>
      <ddeItem name="1216.TW-PreClose" advise="1">
        <values>
          <value>
            <val>65.900000000000006</val>
          </value>
        </values>
      </ddeItem>
      <ddeItem name="1216.TW-Price" advise="1">
        <values>
          <value>
            <val>66.5</val>
          </value>
        </values>
      </ddeItem>
      <ddeItem name="1216.TW-TotalVolume" advise="1">
        <values>
          <value>
            <val>4755</val>
          </value>
        </values>
      </ddeItem>
      <ddeItem name="1402.TW-MarketValue" advise="1">
        <values>
          <value t="str">
            <val>1745.0</val>
          </value>
        </values>
      </ddeItem>
      <ddeItem name="1402.TW-Name" advise="1">
        <values>
          <value t="str">
            <val>遠東新</val>
          </value>
        </values>
      </ddeItem>
      <ddeItem name="1402.TW-PreClose" advise="1">
        <values>
          <value>
            <val>32.75</val>
          </value>
        </values>
      </ddeItem>
      <ddeItem name="1402.TW-Price" advise="1">
        <values>
          <value>
            <val>32.6</val>
          </value>
        </values>
      </ddeItem>
      <ddeItem name="1402.TW-TotalVolume" advise="1">
        <values>
          <value>
            <val>4379</val>
          </value>
        </values>
      </ddeItem>
      <ddeItem name="2301.TW-MarketValue" advise="1">
        <values>
          <value t="str">
            <val>1511.6</val>
          </value>
        </values>
      </ddeItem>
      <ddeItem name="2301.TW-Name" advise="1">
        <values>
          <value t="str">
            <val>光寶科</val>
          </value>
        </values>
      </ddeItem>
      <ddeItem name="2301.TW-PreClose" advise="1">
        <values>
          <value>
            <val>65.5</val>
          </value>
        </values>
      </ddeItem>
      <ddeItem name="2301.TW-Price" advise="1">
        <values>
          <value>
            <val>64.3</val>
          </value>
        </values>
      </ddeItem>
      <ddeItem name="2301.TW-TotalVolume" advise="1">
        <values>
          <value>
            <val>3208</val>
          </value>
        </values>
      </ddeItem>
      <ddeItem name="2707.TW-MarketValue" advise="1">
        <values>
          <value t="str">
            <val>238.2</val>
          </value>
        </values>
      </ddeItem>
      <ddeItem name="2707.TW-Name" advise="1">
        <values>
          <value t="str">
            <val>晶華</val>
          </value>
        </values>
      </ddeItem>
      <ddeItem name="2707.TW-PreClose" advise="1">
        <values>
          <value>
            <val>189.5</val>
          </value>
        </values>
      </ddeItem>
      <ddeItem name="2707.TW-Price" advise="1">
        <values>
          <value>
            <val>187</val>
          </value>
        </values>
      </ddeItem>
      <ddeItem name="2707.TW-TotalVolume" advise="1">
        <values>
          <value>
            <val>917</val>
          </value>
        </values>
      </ddeItem>
      <ddeItem name="2752.TW-MarketValue" advise="1">
        <values>
          <value t="str">
            <val>46.7</val>
          </value>
        </values>
      </ddeItem>
      <ddeItem name="2752.TW-Name" advise="1">
        <values>
          <value t="str">
            <val>豆府</val>
          </value>
        </values>
      </ddeItem>
      <ddeItem name="2752.TW-PreClose" advise="1">
        <values>
          <value>
            <val>184</val>
          </value>
        </values>
      </ddeItem>
      <ddeItem name="2752.TW-Price" advise="1">
        <values>
          <value>
            <val>181</val>
          </value>
        </values>
      </ddeItem>
      <ddeItem name="2752.TW-TotalVolume" advise="1">
        <values>
          <value>
            <val>57</val>
          </value>
        </values>
      </ddeItem>
      <ddeItem name="2880.TW-MarketValue" advise="1">
        <values>
          <value t="str">
            <val>3049.2</val>
          </value>
        </values>
      </ddeItem>
      <ddeItem name="2880.TW-Name" advise="1">
        <values>
          <value t="str">
            <val>華南金</val>
          </value>
        </values>
      </ddeItem>
      <ddeItem name="2880.TW-PreClose" advise="1">
        <values>
          <value>
            <val>22.5</val>
          </value>
        </values>
      </ddeItem>
      <ddeItem name="2880.TW-Price" advise="1">
        <values>
          <value>
            <val>22.35</val>
          </value>
        </values>
      </ddeItem>
      <ddeItem name="2880.TW-TotalVolume" advise="1">
        <values>
          <value>
            <val>11195</val>
          </value>
        </values>
      </ddeItem>
      <ddeItem name="3703.TW-MarketValue" advise="1">
        <values>
          <value t="str">
            <val>240.8</val>
          </value>
        </values>
      </ddeItem>
      <ddeItem name="3703.TW-Name" advise="1">
        <values>
          <value t="str">
            <val>欣陸</val>
          </value>
        </values>
      </ddeItem>
      <ddeItem name="3703.TW-PreClose" advise="1">
        <values>
          <value>
            <val>30.8</val>
          </value>
        </values>
      </ddeItem>
      <ddeItem name="3703.TW-Price" advise="1">
        <values>
          <value>
            <val>29.25</val>
          </value>
        </values>
      </ddeItem>
      <ddeItem name="3703.TW-TotalVolume" advise="1">
        <values>
          <value>
            <val>6029</val>
          </value>
        </values>
      </ddeItem>
      <ddeItem name="4768.TW-MarketValue" advise="1">
        <values>
          <value t="str">
            <val>73.5</val>
          </value>
        </values>
      </ddeItem>
      <ddeItem name="4768.TW-Name" advise="1">
        <values>
          <value t="str">
            <val>晶呈科技</val>
          </value>
        </values>
      </ddeItem>
      <ddeItem name="4768.TW-PreClose" advise="1">
        <values>
          <value>
            <val>209.5</val>
          </value>
        </values>
      </ddeItem>
      <ddeItem name="4768.TW-Price" advise="1">
        <values>
          <value>
            <val>199</val>
          </value>
        </values>
      </ddeItem>
      <ddeItem name="4768.TW-TotalVolume" advise="1">
        <values>
          <value>
            <val>1516</val>
          </value>
        </values>
      </ddeItem>
      <ddeItem name="6143.TW-MarketValue" advise="1">
        <values>
          <value t="str">
            <val>48.1</val>
          </value>
        </values>
      </ddeItem>
      <ddeItem name="6143.TW-Name" advise="1">
        <values>
          <value t="str">
            <val>振曜</val>
          </value>
        </values>
      </ddeItem>
      <ddeItem name="6143.TW-PreClose" advise="1">
        <values>
          <value>
            <val>63.8</val>
          </value>
        </values>
      </ddeItem>
      <ddeItem name="6143.TW-Price" advise="1">
        <values>
          <value>
            <val>57.9</val>
          </value>
        </values>
      </ddeItem>
      <ddeItem name="6143.TW-TotalVolume" advise="1">
        <values>
          <value>
            <val>3256</val>
          </value>
        </values>
      </ddeItem>
      <ddeItem name="8084.TW-MarketValue" advise="1">
        <values>
          <value t="str">
            <val>85.2</val>
          </value>
        </values>
      </ddeItem>
      <ddeItem name="8084.TW-Name" advise="1">
        <values>
          <value t="str">
            <val>巨虹</val>
          </value>
        </values>
      </ddeItem>
      <ddeItem name="8084.TW-PreClose" advise="1">
        <values>
          <value>
            <val>120.5</val>
          </value>
        </values>
      </ddeItem>
      <ddeItem name="8084.TW-Price" advise="1">
        <values>
          <value>
            <val>122.5</val>
          </value>
        </values>
      </ddeItem>
      <ddeItem name="8084.TW-TotalVolume" advise="1">
        <values>
          <value>
            <val>1035</val>
          </value>
        </values>
      </ddeItem>
      <ddeItem name="8349.TW-MarketValue" advise="1">
        <values>
          <value t="str">
            <val>90.0</val>
          </value>
        </values>
      </ddeItem>
      <ddeItem name="8349.TW-Name" advise="1">
        <values>
          <value t="str">
            <val>恒耀</val>
          </value>
        </values>
      </ddeItem>
      <ddeItem name="8349.TW-PreClose" advise="1">
        <values>
          <value>
            <val>71.5</val>
          </value>
        </values>
      </ddeItem>
      <ddeItem name="8349.TW-Price" advise="1">
        <values>
          <value>
            <val>68.599999999999994</val>
          </value>
        </values>
      </ddeItem>
      <ddeItem name="8349.TW-TotalVolume" advise="1">
        <values>
          <value>
            <val>1285</val>
          </value>
        </values>
      </ddeItem>
      <ddeItem name="8442.TW-MarketValue" advise="1">
        <values>
          <value t="str">
            <val>41.0</val>
          </value>
        </values>
      </ddeItem>
      <ddeItem name="8442.TW-Name" advise="1">
        <values>
          <value t="str">
            <val>威宏-KY</val>
          </value>
        </values>
      </ddeItem>
      <ddeItem name="8442.TW-PreClose" advise="1">
        <values>
          <value>
            <val>70</val>
          </value>
        </values>
      </ddeItem>
      <ddeItem name="8442.TW-Price" advise="1">
        <values>
          <value>
            <val>68.3</val>
          </value>
        </values>
      </ddeItem>
      <ddeItem name="8442.TW-TotalVolume" advise="1">
        <values>
          <value>
            <val>167</val>
          </value>
        </values>
      </ddeItem>
      <ddeItem name="9940.TW-MarketValue" advise="1">
        <values>
          <value t="str">
            <val>216.3</val>
          </value>
        </values>
      </ddeItem>
      <ddeItem name="9940.TW-Name" advise="1">
        <values>
          <value t="str">
            <val>信義</val>
          </value>
        </values>
      </ddeItem>
      <ddeItem name="9940.TW-PreClose" advise="1">
        <values>
          <value>
            <val>29.9</val>
          </value>
        </values>
      </ddeItem>
      <ddeItem name="9940.TW-Price" advise="1">
        <values>
          <value>
            <val>29.35</val>
          </value>
        </values>
      </ddeItem>
      <ddeItem name="9940.TW-TotalVolume" advise="1">
        <values>
          <value>
            <val>186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P3" sqref="P3"/>
    </sheetView>
  </sheetViews>
  <sheetFormatPr defaultRowHeight="15" x14ac:dyDescent="0.3"/>
  <cols>
    <col min="3" max="3" width="19.875" bestFit="1" customWidth="1"/>
    <col min="10" max="11" width="9" style="4"/>
    <col min="12" max="14" width="9" style="6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t="s">
        <v>14</v>
      </c>
      <c r="B2">
        <v>44</v>
      </c>
      <c r="C2" s="2">
        <v>44704</v>
      </c>
      <c r="D2">
        <v>29.92</v>
      </c>
      <c r="E2" t="str">
        <f>[1]!'1402.TW-Name'</f>
        <v>遠東新</v>
      </c>
      <c r="F2">
        <f>[1]!'1402.TW-Price'</f>
        <v>32.6</v>
      </c>
      <c r="G2">
        <f>[1]!'1402.TW-TotalVolume'</f>
        <v>4379</v>
      </c>
      <c r="H2">
        <f>[1]!'1402.TW-PreClose'</f>
        <v>32.75</v>
      </c>
      <c r="I2" t="str">
        <f>[1]!'1402.TW-MarketValue'</f>
        <v>1745.0</v>
      </c>
      <c r="J2" s="4">
        <f t="shared" ref="J2:J14" si="0">(F2-H2)/H2</f>
        <v>-4.580152671755682E-3</v>
      </c>
      <c r="K2" s="4">
        <f t="shared" ref="K2:K14" si="1">(F2-D2)/D2</f>
        <v>8.9572192513368967E-2</v>
      </c>
      <c r="L2" s="6">
        <f t="shared" ref="L2:L14" si="2">B2*F2</f>
        <v>1434.4</v>
      </c>
      <c r="M2" s="6">
        <f t="shared" ref="M2:M14" si="3">(F2-H2)*B2*1000</f>
        <v>-6599.9999999999372</v>
      </c>
      <c r="N2" s="6">
        <f t="shared" ref="N2:N14" si="4">(F2-D2)*B2*1000</f>
        <v>117919.99999999999</v>
      </c>
    </row>
    <row r="3" spans="1:14" x14ac:dyDescent="0.3">
      <c r="A3" t="s">
        <v>15</v>
      </c>
      <c r="B3">
        <v>14</v>
      </c>
      <c r="C3" s="2">
        <v>44741</v>
      </c>
      <c r="D3">
        <v>171.5</v>
      </c>
      <c r="E3" t="str">
        <f>[1]!'2707.TW-Name'</f>
        <v>晶華</v>
      </c>
      <c r="F3">
        <f>[1]!'2707.TW-Price'</f>
        <v>187</v>
      </c>
      <c r="G3">
        <f>[1]!'2707.TW-TotalVolume'</f>
        <v>917</v>
      </c>
      <c r="H3">
        <f>[1]!'2707.TW-PreClose'</f>
        <v>189.5</v>
      </c>
      <c r="I3" t="str">
        <f>[1]!'2707.TW-MarketValue'</f>
        <v>238.2</v>
      </c>
      <c r="J3" s="4">
        <f t="shared" si="0"/>
        <v>-1.3192612137203167E-2</v>
      </c>
      <c r="K3" s="4">
        <f t="shared" si="1"/>
        <v>9.0379008746355682E-2</v>
      </c>
      <c r="L3" s="6">
        <f t="shared" si="2"/>
        <v>2618</v>
      </c>
      <c r="M3" s="6">
        <f t="shared" si="3"/>
        <v>-35000</v>
      </c>
      <c r="N3" s="6">
        <f t="shared" si="4"/>
        <v>217000</v>
      </c>
    </row>
    <row r="4" spans="1:14" x14ac:dyDescent="0.3">
      <c r="A4" t="s">
        <v>16</v>
      </c>
      <c r="B4">
        <v>50</v>
      </c>
      <c r="C4" s="2">
        <v>44746</v>
      </c>
      <c r="D4">
        <v>65.319999999999993</v>
      </c>
      <c r="E4" t="str">
        <f>[1]!'1216.TW-Name'</f>
        <v>統一</v>
      </c>
      <c r="F4">
        <f>[1]!'1216.TW-Price'</f>
        <v>66.5</v>
      </c>
      <c r="G4">
        <f>[1]!'1216.TW-TotalVolume'</f>
        <v>4755</v>
      </c>
      <c r="H4">
        <f>[1]!'1216.TW-PreClose'</f>
        <v>65.900000000000006</v>
      </c>
      <c r="I4" t="str">
        <f>[1]!'1216.TW-MarketValue'</f>
        <v>3778.5</v>
      </c>
      <c r="J4" s="4">
        <f t="shared" si="0"/>
        <v>9.1047040971167573E-3</v>
      </c>
      <c r="K4" s="4">
        <f t="shared" si="1"/>
        <v>1.8064911206368751E-2</v>
      </c>
      <c r="L4" s="6">
        <f t="shared" si="2"/>
        <v>3325</v>
      </c>
      <c r="M4" s="6">
        <f t="shared" si="3"/>
        <v>29999.999999999716</v>
      </c>
      <c r="N4" s="6">
        <f t="shared" si="4"/>
        <v>59000.000000000342</v>
      </c>
    </row>
    <row r="5" spans="1:14" x14ac:dyDescent="0.3">
      <c r="A5" t="s">
        <v>17</v>
      </c>
      <c r="B5">
        <v>44</v>
      </c>
      <c r="C5" s="2">
        <v>44757</v>
      </c>
      <c r="D5">
        <v>31.75</v>
      </c>
      <c r="E5" t="str">
        <f>[1]!'9940.TW-Name'</f>
        <v>信義</v>
      </c>
      <c r="F5">
        <f>[1]!'9940.TW-Price'</f>
        <v>29.35</v>
      </c>
      <c r="G5">
        <f>[1]!'9940.TW-TotalVolume'</f>
        <v>186</v>
      </c>
      <c r="H5">
        <f>[1]!'9940.TW-PreClose'</f>
        <v>29.9</v>
      </c>
      <c r="I5" t="str">
        <f>[1]!'9940.TW-MarketValue'</f>
        <v>216.3</v>
      </c>
      <c r="J5" s="4">
        <f t="shared" si="0"/>
        <v>-1.8394648829431343E-2</v>
      </c>
      <c r="K5" s="4">
        <f t="shared" si="1"/>
        <v>-7.559055118110232E-2</v>
      </c>
      <c r="L5" s="6">
        <f t="shared" si="2"/>
        <v>1291.4000000000001</v>
      </c>
      <c r="M5" s="6">
        <f t="shared" si="3"/>
        <v>-24199.999999999876</v>
      </c>
      <c r="N5" s="6">
        <f t="shared" si="4"/>
        <v>-105599.99999999994</v>
      </c>
    </row>
    <row r="6" spans="1:14" x14ac:dyDescent="0.3">
      <c r="A6" t="s">
        <v>18</v>
      </c>
      <c r="B6">
        <v>91</v>
      </c>
      <c r="C6" s="2">
        <v>44762</v>
      </c>
      <c r="D6">
        <v>28.15</v>
      </c>
      <c r="E6" t="str">
        <f>[1]!'3703.TW-Name'</f>
        <v>欣陸</v>
      </c>
      <c r="F6">
        <f>[1]!'3703.TW-Price'</f>
        <v>29.25</v>
      </c>
      <c r="G6">
        <f>[1]!'3703.TW-TotalVolume'</f>
        <v>6029</v>
      </c>
      <c r="H6">
        <f>[1]!'3703.TW-PreClose'</f>
        <v>30.8</v>
      </c>
      <c r="I6" t="str">
        <f>[1]!'3703.TW-MarketValue'</f>
        <v>240.8</v>
      </c>
      <c r="J6" s="4">
        <f t="shared" si="0"/>
        <v>-5.0324675324675348E-2</v>
      </c>
      <c r="K6" s="4">
        <f t="shared" si="1"/>
        <v>3.9076376554174119E-2</v>
      </c>
      <c r="L6" s="6">
        <f t="shared" si="2"/>
        <v>2661.75</v>
      </c>
      <c r="M6" s="6">
        <f t="shared" si="3"/>
        <v>-141050.00000000006</v>
      </c>
      <c r="N6" s="6">
        <f t="shared" si="4"/>
        <v>100100.00000000013</v>
      </c>
    </row>
    <row r="7" spans="1:14" x14ac:dyDescent="0.3">
      <c r="A7" t="s">
        <v>19</v>
      </c>
      <c r="B7">
        <v>20</v>
      </c>
      <c r="C7" s="2">
        <v>44774</v>
      </c>
      <c r="D7">
        <v>64.8</v>
      </c>
      <c r="E7" t="str">
        <f>[1]!'8442.TW-Name'</f>
        <v>威宏-KY</v>
      </c>
      <c r="F7">
        <f>[1]!'8442.TW-Price'</f>
        <v>68.3</v>
      </c>
      <c r="G7">
        <f>[1]!'8442.TW-TotalVolume'</f>
        <v>167</v>
      </c>
      <c r="H7">
        <f>[1]!'8442.TW-PreClose'</f>
        <v>70</v>
      </c>
      <c r="I7" t="str">
        <f>[1]!'8442.TW-MarketValue'</f>
        <v>41.0</v>
      </c>
      <c r="J7" s="4">
        <f t="shared" si="0"/>
        <v>-2.4285714285714327E-2</v>
      </c>
      <c r="K7" s="4">
        <f t="shared" si="1"/>
        <v>5.401234567901235E-2</v>
      </c>
      <c r="L7" s="6">
        <f t="shared" si="2"/>
        <v>1366</v>
      </c>
      <c r="M7" s="6">
        <f t="shared" si="3"/>
        <v>-34000.000000000058</v>
      </c>
      <c r="N7" s="6">
        <f t="shared" si="4"/>
        <v>70000</v>
      </c>
    </row>
    <row r="8" spans="1:14" x14ac:dyDescent="0.3">
      <c r="A8" t="s">
        <v>20</v>
      </c>
      <c r="B8">
        <v>5</v>
      </c>
      <c r="C8" s="2">
        <v>44774</v>
      </c>
      <c r="D8">
        <v>63.57</v>
      </c>
      <c r="E8" t="str">
        <f>[1]!'2301.TW-Name'</f>
        <v>光寶科</v>
      </c>
      <c r="F8">
        <f>[1]!'2301.TW-Price'</f>
        <v>64.3</v>
      </c>
      <c r="G8">
        <f>[1]!'2301.TW-TotalVolume'</f>
        <v>3208</v>
      </c>
      <c r="H8">
        <f>[1]!'2301.TW-PreClose'</f>
        <v>65.5</v>
      </c>
      <c r="I8" t="str">
        <f>[1]!'2301.TW-MarketValue'</f>
        <v>1511.6</v>
      </c>
      <c r="J8" s="4">
        <f t="shared" si="0"/>
        <v>-1.8320610687022943E-2</v>
      </c>
      <c r="K8" s="4">
        <f t="shared" si="1"/>
        <v>1.1483404121440883E-2</v>
      </c>
      <c r="L8" s="6">
        <f t="shared" si="2"/>
        <v>321.5</v>
      </c>
      <c r="M8" s="6">
        <f t="shared" si="3"/>
        <v>-6000.0000000000146</v>
      </c>
      <c r="N8" s="6">
        <f t="shared" si="4"/>
        <v>3649.9999999999845</v>
      </c>
    </row>
    <row r="9" spans="1:14" x14ac:dyDescent="0.3">
      <c r="A9" t="s">
        <v>21</v>
      </c>
      <c r="B9">
        <v>112</v>
      </c>
      <c r="C9" s="2">
        <v>44775</v>
      </c>
      <c r="D9">
        <v>21.62</v>
      </c>
      <c r="E9" t="str">
        <f>[1]!'2880.TW-Name'</f>
        <v>華南金</v>
      </c>
      <c r="F9">
        <f>[1]!'2880.TW-Price'</f>
        <v>22.35</v>
      </c>
      <c r="G9">
        <f>[1]!'2880.TW-TotalVolume'</f>
        <v>11195</v>
      </c>
      <c r="H9">
        <f>[1]!'2880.TW-PreClose'</f>
        <v>22.5</v>
      </c>
      <c r="I9" t="str">
        <f>[1]!'2880.TW-MarketValue'</f>
        <v>3049.2</v>
      </c>
      <c r="J9" s="4">
        <f t="shared" si="0"/>
        <v>-6.6666666666666038E-3</v>
      </c>
      <c r="K9" s="4">
        <f t="shared" si="1"/>
        <v>3.3765032377428325E-2</v>
      </c>
      <c r="L9" s="6">
        <f t="shared" si="2"/>
        <v>2503.2000000000003</v>
      </c>
      <c r="M9" s="6">
        <f t="shared" si="3"/>
        <v>-16799.99999999984</v>
      </c>
      <c r="N9" s="6">
        <f t="shared" si="4"/>
        <v>81760.000000000044</v>
      </c>
    </row>
    <row r="10" spans="1:14" x14ac:dyDescent="0.3">
      <c r="A10" t="s">
        <v>22</v>
      </c>
      <c r="B10">
        <v>14</v>
      </c>
      <c r="C10" s="2">
        <v>44811</v>
      </c>
      <c r="D10">
        <v>177</v>
      </c>
      <c r="E10" t="str">
        <f>[1]!'2752.TW-Name'</f>
        <v>豆府</v>
      </c>
      <c r="F10">
        <f>[1]!'2752.TW-Price'</f>
        <v>181</v>
      </c>
      <c r="G10">
        <f>[1]!'2752.TW-TotalVolume'</f>
        <v>57</v>
      </c>
      <c r="H10">
        <f>[1]!'2752.TW-PreClose'</f>
        <v>184</v>
      </c>
      <c r="I10" t="str">
        <f>[1]!'2752.TW-MarketValue'</f>
        <v>46.7</v>
      </c>
      <c r="J10" s="4">
        <f t="shared" si="0"/>
        <v>-1.6304347826086956E-2</v>
      </c>
      <c r="K10" s="4">
        <f t="shared" si="1"/>
        <v>2.2598870056497175E-2</v>
      </c>
      <c r="L10" s="6">
        <f t="shared" si="2"/>
        <v>2534</v>
      </c>
      <c r="M10" s="6">
        <f t="shared" si="3"/>
        <v>-42000</v>
      </c>
      <c r="N10" s="6">
        <f t="shared" si="4"/>
        <v>56000</v>
      </c>
    </row>
    <row r="11" spans="1:14" x14ac:dyDescent="0.3">
      <c r="A11" t="s">
        <v>23</v>
      </c>
      <c r="B11">
        <v>12</v>
      </c>
      <c r="C11" s="2">
        <v>44811</v>
      </c>
      <c r="D11">
        <v>110</v>
      </c>
      <c r="E11" t="str">
        <f>[1]!'8084.TW-Name'</f>
        <v>巨虹</v>
      </c>
      <c r="F11">
        <f>[1]!'8084.TW-Price'</f>
        <v>122.5</v>
      </c>
      <c r="G11">
        <f>[1]!'8084.TW-TotalVolume'</f>
        <v>1035</v>
      </c>
      <c r="H11">
        <f>[1]!'8084.TW-PreClose'</f>
        <v>120.5</v>
      </c>
      <c r="I11" t="str">
        <f>[1]!'8084.TW-MarketValue'</f>
        <v>85.2</v>
      </c>
      <c r="J11" s="4">
        <f t="shared" si="0"/>
        <v>1.6597510373443983E-2</v>
      </c>
      <c r="K11" s="4">
        <f t="shared" si="1"/>
        <v>0.11363636363636363</v>
      </c>
      <c r="L11" s="6">
        <f t="shared" si="2"/>
        <v>1470</v>
      </c>
      <c r="M11" s="6">
        <f t="shared" si="3"/>
        <v>24000</v>
      </c>
      <c r="N11" s="6">
        <f t="shared" si="4"/>
        <v>150000</v>
      </c>
    </row>
    <row r="12" spans="1:14" x14ac:dyDescent="0.3">
      <c r="A12" t="s">
        <v>24</v>
      </c>
      <c r="B12">
        <v>1</v>
      </c>
      <c r="C12" s="2">
        <v>44816</v>
      </c>
      <c r="D12">
        <v>223</v>
      </c>
      <c r="E12" t="str">
        <f>[1]!'4768.TW-Name'</f>
        <v>晶呈科技</v>
      </c>
      <c r="F12">
        <f>[1]!'4768.TW-Price'</f>
        <v>199</v>
      </c>
      <c r="G12">
        <f>[1]!'4768.TW-TotalVolume'</f>
        <v>1516</v>
      </c>
      <c r="H12">
        <f>[1]!'4768.TW-PreClose'</f>
        <v>209.5</v>
      </c>
      <c r="I12" t="str">
        <f>[1]!'4768.TW-MarketValue'</f>
        <v>73.5</v>
      </c>
      <c r="J12" s="4">
        <f t="shared" si="0"/>
        <v>-5.0119331742243436E-2</v>
      </c>
      <c r="K12" s="4">
        <f t="shared" si="1"/>
        <v>-0.10762331838565023</v>
      </c>
      <c r="L12" s="6">
        <f t="shared" si="2"/>
        <v>199</v>
      </c>
      <c r="M12" s="6">
        <f t="shared" si="3"/>
        <v>-10500</v>
      </c>
      <c r="N12" s="6">
        <f t="shared" si="4"/>
        <v>-24000</v>
      </c>
    </row>
    <row r="13" spans="1:14" x14ac:dyDescent="0.3">
      <c r="A13" t="s">
        <v>25</v>
      </c>
      <c r="B13">
        <v>5</v>
      </c>
      <c r="C13" s="2">
        <v>44825</v>
      </c>
      <c r="D13">
        <v>72.599999999999994</v>
      </c>
      <c r="E13" t="str">
        <f>[1]!'8349.TW-Name'</f>
        <v>恒耀</v>
      </c>
      <c r="F13">
        <f>[1]!'8349.TW-Price'</f>
        <v>68.599999999999994</v>
      </c>
      <c r="G13">
        <f>[1]!'8349.TW-TotalVolume'</f>
        <v>1285</v>
      </c>
      <c r="H13">
        <f>[1]!'8349.TW-PreClose'</f>
        <v>71.5</v>
      </c>
      <c r="I13" t="str">
        <f>[1]!'8349.TW-MarketValue'</f>
        <v>90.0</v>
      </c>
      <c r="J13" s="4">
        <f t="shared" si="0"/>
        <v>-4.0559440559440642E-2</v>
      </c>
      <c r="K13" s="4">
        <f t="shared" si="1"/>
        <v>-5.5096418732782371E-2</v>
      </c>
      <c r="L13" s="6">
        <f t="shared" si="2"/>
        <v>343</v>
      </c>
      <c r="M13" s="6">
        <f t="shared" si="3"/>
        <v>-14500.000000000029</v>
      </c>
      <c r="N13" s="6">
        <f t="shared" si="4"/>
        <v>-20000</v>
      </c>
    </row>
    <row r="14" spans="1:14" x14ac:dyDescent="0.3">
      <c r="A14" t="s">
        <v>26</v>
      </c>
      <c r="B14">
        <v>10</v>
      </c>
      <c r="C14" s="2">
        <v>44827</v>
      </c>
      <c r="D14">
        <v>66.3</v>
      </c>
      <c r="E14" t="str">
        <f>[1]!'6143.TW-Name'</f>
        <v>振曜</v>
      </c>
      <c r="F14">
        <f>[1]!'6143.TW-Price'</f>
        <v>57.9</v>
      </c>
      <c r="G14">
        <f>[1]!'6143.TW-TotalVolume'</f>
        <v>3256</v>
      </c>
      <c r="H14">
        <f>[1]!'6143.TW-PreClose'</f>
        <v>63.8</v>
      </c>
      <c r="I14" t="str">
        <f>[1]!'6143.TW-MarketValue'</f>
        <v>48.1</v>
      </c>
      <c r="J14" s="4">
        <f t="shared" si="0"/>
        <v>-9.2476489028213149E-2</v>
      </c>
      <c r="K14" s="4">
        <f t="shared" si="1"/>
        <v>-0.12669683257918551</v>
      </c>
      <c r="L14" s="6">
        <f t="shared" si="2"/>
        <v>579</v>
      </c>
      <c r="M14" s="6">
        <f t="shared" si="3"/>
        <v>-58999.999999999985</v>
      </c>
      <c r="N14" s="6">
        <f t="shared" si="4"/>
        <v>-83999.999999999985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Chast Lai</cp:lastModifiedBy>
  <dcterms:created xsi:type="dcterms:W3CDTF">2022-09-28T03:03:51Z</dcterms:created>
  <dcterms:modified xsi:type="dcterms:W3CDTF">2022-09-28T03:33:21Z</dcterms:modified>
</cp:coreProperties>
</file>