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<sst xmlns="http://schemas.openxmlformats.org/spreadsheetml/2006/main" count="31" uniqueCount="31">
  <si>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股票代號</t>
  </si>
  <si>
    <t>持倉張數</t>
  </si>
  <si>
    <t>進場日期</t>
  </si>
  <si>
    <t>進場價格</t>
  </si>
  <si>
    <t>商品</t>
  </si>
  <si>
    <t>成交</t>
  </si>
  <si>
    <t>總量</t>
  </si>
  <si>
    <t>昨收</t>
  </si>
  <si>
    <t>市值</t>
  </si>
  <si>
    <t>當日損益</t>
  </si>
  <si>
    <t>當日損益金額</t>
  </si>
  <si>
    <t>累計損益</t>
  </si>
  <si>
    <t>累計損益金額</t>
  </si>
  <si>
    <t>持有市值</t>
  </si>
  <si>
    <t>2206</t>
  </si>
  <si>
    <t>2707</t>
  </si>
  <si>
    <t>9940</t>
  </si>
  <si>
    <t>3703</t>
  </si>
  <si>
    <t>8442</t>
  </si>
  <si>
    <t>2301</t>
  </si>
  <si>
    <t>2880</t>
  </si>
  <si>
    <t>8049</t>
  </si>
  <si>
    <t>5519</t>
  </si>
  <si>
    <t>2752</t>
  </si>
  <si>
    <t>9942</t>
  </si>
  <si>
    <t>1442</t>
  </si>
  <si>
    <t>8084</t>
  </si>
  <si>
    <t>1218</t>
  </si>
  <si>
    <t>4768</t>
  </si>
  <si>
    <t>9939</t>
  </si>
  <si>
    <t>6143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</si>
</sst>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</v>
      </c>
      <c r="C2" s="2">
        <v>44712</v>
      </c>
      <c r="D2">
        <v>30.28</v>
      </c>
      <c r="E2">
        <f>@XQ|Quote!'2206.TW-Name'</f>
        <v>0</v>
      </c>
      <c r="F2">
        <f>@XQ|Quote!'2206.TW-Price'</f>
        <v>0</v>
      </c>
      <c r="G2">
        <f>@XQ|Quote!'2206.TW-TotalVolume'</f>
        <v>0</v>
      </c>
      <c r="H2">
        <f>@XQ|Quote!'2206.TW-PreClose'</f>
        <v>0</v>
      </c>
      <c r="I2">
        <f>@XQ|Quote!'2206.TW-MarketValue'</f>
        <v>0</v>
      </c>
      <c r="J2">
        <f>(F2-H2)/H2</f>
        <v>0</v>
      </c>
      <c r="K2">
        <f>(F2-H2)*B2*1000</f>
        <v>0</v>
      </c>
      <c r="L2">
        <f>(F2-D2)/D2</f>
        <v>0</v>
      </c>
      <c r="M2">
        <f>(F2-D2)*B2*1000</f>
        <v>0</v>
      </c>
      <c r="N2">
        <f>B2*F2</f>
        <v>0</v>
      </c>
    </row>
    <row r="3" spans="1:14">
      <c r="A3" t="s">
        <v>15</v>
      </c>
      <c r="B3">
        <v>8</v>
      </c>
      <c r="C3" s="2">
        <v>44741</v>
      </c>
      <c r="D3">
        <v>171.5</v>
      </c>
      <c r="E3">
        <f>@XQ|Quote!'2707.TW-Name'</f>
        <v>0</v>
      </c>
      <c r="F3">
        <f>@XQ|Quote!'2707.TW-Price'</f>
        <v>0</v>
      </c>
      <c r="G3">
        <f>@XQ|Quote!'2707.TW-TotalVolume'</f>
        <v>0</v>
      </c>
      <c r="H3">
        <f>@XQ|Quote!'2707.TW-PreClose'</f>
        <v>0</v>
      </c>
      <c r="I3">
        <f>@XQ|Quote!'2707.TW-MarketValue'</f>
        <v>0</v>
      </c>
      <c r="J3">
        <f>(F3-H3)/H3</f>
        <v>0</v>
      </c>
      <c r="K3">
        <f>(F3-H3)*B3*1000</f>
        <v>0</v>
      </c>
      <c r="L3">
        <f>(F3-D3)/D3</f>
        <v>0</v>
      </c>
      <c r="M3">
        <f>(F3-D3)*B3*1000</f>
        <v>0</v>
      </c>
      <c r="N3">
        <f>B3*F3</f>
        <v>0</v>
      </c>
    </row>
    <row r="4" spans="1:14">
      <c r="A4" t="s">
        <v>16</v>
      </c>
      <c r="B4">
        <v>44</v>
      </c>
      <c r="C4" s="2">
        <v>44757</v>
      </c>
      <c r="D4">
        <v>31.75</v>
      </c>
      <c r="E4">
        <f>@XQ|Quote!'9940.TW-Name'</f>
        <v>0</v>
      </c>
      <c r="F4">
        <f>@XQ|Quote!'9940.TW-Price'</f>
        <v>0</v>
      </c>
      <c r="G4">
        <f>@XQ|Quote!'9940.TW-TotalVolume'</f>
        <v>0</v>
      </c>
      <c r="H4">
        <f>@XQ|Quote!'9940.TW-PreClose'</f>
        <v>0</v>
      </c>
      <c r="I4">
        <f>@XQ|Quote!'9940.TW-MarketValue'</f>
        <v>0</v>
      </c>
      <c r="J4">
        <f>(F4-H4)/H4</f>
        <v>0</v>
      </c>
      <c r="K4">
        <f>(F4-H4)*B4*1000</f>
        <v>0</v>
      </c>
      <c r="L4">
        <f>(F4-D4)/D4</f>
        <v>0</v>
      </c>
      <c r="M4">
        <f>(F4-D4)*B4*1000</f>
        <v>0</v>
      </c>
      <c r="N4">
        <f>B4*F4</f>
        <v>0</v>
      </c>
    </row>
    <row r="5" spans="1:14">
      <c r="A5" t="s">
        <v>17</v>
      </c>
      <c r="B5">
        <v>91</v>
      </c>
      <c r="C5" s="2">
        <v>44762</v>
      </c>
      <c r="D5">
        <v>28.15</v>
      </c>
      <c r="E5">
        <f>@XQ|Quote!'3703.TW-Name'</f>
        <v>0</v>
      </c>
      <c r="F5">
        <f>@XQ|Quote!'3703.TW-Price'</f>
        <v>0</v>
      </c>
      <c r="G5">
        <f>@XQ|Quote!'3703.TW-TotalVolume'</f>
        <v>0</v>
      </c>
      <c r="H5">
        <f>@XQ|Quote!'3703.TW-PreClose'</f>
        <v>0</v>
      </c>
      <c r="I5">
        <f>@XQ|Quote!'3703.TW-MarketValue'</f>
        <v>0</v>
      </c>
      <c r="J5">
        <f>(F5-H5)/H5</f>
        <v>0</v>
      </c>
      <c r="K5">
        <f>(F5-H5)*B5*1000</f>
        <v>0</v>
      </c>
      <c r="L5">
        <f>(F5-D5)/D5</f>
        <v>0</v>
      </c>
      <c r="M5">
        <f>(F5-D5)*B5*1000</f>
        <v>0</v>
      </c>
      <c r="N5">
        <f>B5*F5</f>
        <v>0</v>
      </c>
    </row>
    <row r="6" spans="1:14">
      <c r="A6" t="s">
        <v>18</v>
      </c>
      <c r="B6">
        <v>35</v>
      </c>
      <c r="C6" s="2">
        <v>44774</v>
      </c>
      <c r="D6">
        <v>64.8</v>
      </c>
      <c r="E6">
        <f>@XQ|Quote!'8442.TW-Name'</f>
        <v>0</v>
      </c>
      <c r="F6">
        <f>@XQ|Quote!'8442.TW-Price'</f>
        <v>0</v>
      </c>
      <c r="G6">
        <f>@XQ|Quote!'8442.TW-TotalVolume'</f>
        <v>0</v>
      </c>
      <c r="H6">
        <f>@XQ|Quote!'8442.TW-PreClose'</f>
        <v>0</v>
      </c>
      <c r="I6">
        <f>@XQ|Quote!'8442.TW-MarketValue'</f>
        <v>0</v>
      </c>
      <c r="J6">
        <f>(F6-H6)/H6</f>
        <v>0</v>
      </c>
      <c r="K6">
        <f>(F6-H6)*B6*1000</f>
        <v>0</v>
      </c>
      <c r="L6">
        <f>(F6-D6)/D6</f>
        <v>0</v>
      </c>
      <c r="M6">
        <f>(F6-D6)*B6*1000</f>
        <v>0</v>
      </c>
      <c r="N6">
        <f>B6*F6</f>
        <v>0</v>
      </c>
    </row>
    <row r="7" spans="1:14">
      <c r="A7" t="s">
        <v>19</v>
      </c>
      <c r="B7">
        <v>5</v>
      </c>
      <c r="C7" s="2">
        <v>44774</v>
      </c>
      <c r="D7">
        <v>63.57</v>
      </c>
      <c r="E7">
        <f>@XQ|Quote!'2301.TW-Name'</f>
        <v>0</v>
      </c>
      <c r="F7">
        <f>@XQ|Quote!'2301.TW-Price'</f>
        <v>0</v>
      </c>
      <c r="G7">
        <f>@XQ|Quote!'2301.TW-TotalVolume'</f>
        <v>0</v>
      </c>
      <c r="H7">
        <f>@XQ|Quote!'2301.TW-PreClose'</f>
        <v>0</v>
      </c>
      <c r="I7">
        <f>@XQ|Quote!'2301.TW-MarketValue'</f>
        <v>0</v>
      </c>
      <c r="J7">
        <f>(F7-H7)/H7</f>
        <v>0</v>
      </c>
      <c r="K7">
        <f>(F7-H7)*B7*1000</f>
        <v>0</v>
      </c>
      <c r="L7">
        <f>(F7-D7)/D7</f>
        <v>0</v>
      </c>
      <c r="M7">
        <f>(F7-D7)*B7*1000</f>
        <v>0</v>
      </c>
      <c r="N7">
        <f>B7*F7</f>
        <v>0</v>
      </c>
    </row>
    <row r="8" spans="1:14">
      <c r="A8" t="s">
        <v>20</v>
      </c>
      <c r="B8">
        <v>64</v>
      </c>
      <c r="C8" s="2">
        <v>44775</v>
      </c>
      <c r="D8">
        <v>21.62</v>
      </c>
      <c r="E8">
        <f>@XQ|Quote!'2880.TW-Name'</f>
        <v>0</v>
      </c>
      <c r="F8">
        <f>@XQ|Quote!'2880.TW-Price'</f>
        <v>0</v>
      </c>
      <c r="G8">
        <f>@XQ|Quote!'2880.TW-TotalVolume'</f>
        <v>0</v>
      </c>
      <c r="H8">
        <f>@XQ|Quote!'2880.TW-PreClose'</f>
        <v>0</v>
      </c>
      <c r="I8">
        <f>@XQ|Quote!'2880.TW-MarketValue'</f>
        <v>0</v>
      </c>
      <c r="J8">
        <f>(F8-H8)/H8</f>
        <v>0</v>
      </c>
      <c r="K8">
        <f>(F8-H8)*B8*1000</f>
        <v>0</v>
      </c>
      <c r="L8">
        <f>(F8-D8)/D8</f>
        <v>0</v>
      </c>
      <c r="M8">
        <f>(F8-D8)*B8*1000</f>
        <v>0</v>
      </c>
      <c r="N8">
        <f>B8*F8</f>
        <v>0</v>
      </c>
    </row>
    <row r="9" spans="1:14">
      <c r="A9" t="s">
        <v>21</v>
      </c>
      <c r="B9">
        <v>91</v>
      </c>
      <c r="C9" s="2">
        <v>44778</v>
      </c>
      <c r="D9">
        <v>25.28</v>
      </c>
      <c r="E9">
        <f>@XQ|Quote!'8049.TW-Name'</f>
        <v>0</v>
      </c>
      <c r="F9">
        <f>@XQ|Quote!'8049.TW-Price'</f>
        <v>0</v>
      </c>
      <c r="G9">
        <f>@XQ|Quote!'8049.TW-TotalVolume'</f>
        <v>0</v>
      </c>
      <c r="H9">
        <f>@XQ|Quote!'8049.TW-PreClose'</f>
        <v>0</v>
      </c>
      <c r="I9">
        <f>@XQ|Quote!'8049.TW-MarketValue'</f>
        <v>0</v>
      </c>
      <c r="J9">
        <f>(F9-H9)/H9</f>
        <v>0</v>
      </c>
      <c r="K9">
        <f>(F9-H9)*B9*1000</f>
        <v>0</v>
      </c>
      <c r="L9">
        <f>(F9-D9)/D9</f>
        <v>0</v>
      </c>
      <c r="M9">
        <f>(F9-D9)*B9*1000</f>
        <v>0</v>
      </c>
      <c r="N9">
        <f>B9*F9</f>
        <v>0</v>
      </c>
    </row>
    <row r="10" spans="1:14">
      <c r="A10" t="s">
        <v>22</v>
      </c>
      <c r="B10">
        <v>160</v>
      </c>
      <c r="C10" s="2">
        <v>44781</v>
      </c>
      <c r="D10">
        <v>20.4</v>
      </c>
      <c r="E10">
        <f>@XQ|Quote!'5519.TW-Name'</f>
        <v>0</v>
      </c>
      <c r="F10">
        <f>@XQ|Quote!'5519.TW-Price'</f>
        <v>0</v>
      </c>
      <c r="G10">
        <f>@XQ|Quote!'5519.TW-TotalVolume'</f>
        <v>0</v>
      </c>
      <c r="H10">
        <f>@XQ|Quote!'5519.TW-PreClose'</f>
        <v>0</v>
      </c>
      <c r="I10">
        <f>@XQ|Quote!'5519.TW-MarketValue'</f>
        <v>0</v>
      </c>
      <c r="J10">
        <f>(F10-H10)/H10</f>
        <v>0</v>
      </c>
      <c r="K10">
        <f>(F10-H10)*B10*1000</f>
        <v>0</v>
      </c>
      <c r="L10">
        <f>(F10-D10)/D10</f>
        <v>0</v>
      </c>
      <c r="M10">
        <f>(F10-D10)*B10*1000</f>
        <v>0</v>
      </c>
      <c r="N10">
        <f>B10*F10</f>
        <v>0</v>
      </c>
    </row>
    <row r="11" spans="1:14">
      <c r="A11" t="s">
        <v>23</v>
      </c>
      <c r="B11">
        <v>7</v>
      </c>
      <c r="C11" s="2">
        <v>44810</v>
      </c>
      <c r="D11">
        <v>182.5</v>
      </c>
      <c r="E11">
        <f>@XQ|Quote!'2752.TW-Name'</f>
        <v>0</v>
      </c>
      <c r="F11">
        <f>@XQ|Quote!'2752.TW-Price'</f>
        <v>0</v>
      </c>
      <c r="G11">
        <f>@XQ|Quote!'2752.TW-TotalVolume'</f>
        <v>0</v>
      </c>
      <c r="H11">
        <f>@XQ|Quote!'2752.TW-PreClose'</f>
        <v>0</v>
      </c>
      <c r="I11">
        <f>@XQ|Quote!'2752.TW-MarketValue'</f>
        <v>0</v>
      </c>
      <c r="J11">
        <f>(F11-H11)/H11</f>
        <v>0</v>
      </c>
      <c r="K11">
        <f>(F11-H11)*B11*1000</f>
        <v>0</v>
      </c>
      <c r="L11">
        <f>(F11-D11)/D11</f>
        <v>0</v>
      </c>
      <c r="M11">
        <f>(F11-D11)*B11*1000</f>
        <v>0</v>
      </c>
      <c r="N11">
        <f>B11*F11</f>
        <v>0</v>
      </c>
    </row>
    <row r="12" spans="1:14">
      <c r="A12" t="s">
        <v>24</v>
      </c>
      <c r="B12">
        <v>21</v>
      </c>
      <c r="C12" s="2">
        <v>44810</v>
      </c>
      <c r="D12">
        <v>99.40000000000001</v>
      </c>
      <c r="E12">
        <f>@XQ|Quote!'9942.TW-Name'</f>
        <v>0</v>
      </c>
      <c r="F12">
        <f>@XQ|Quote!'9942.TW-Price'</f>
        <v>0</v>
      </c>
      <c r="G12">
        <f>@XQ|Quote!'9942.TW-TotalVolume'</f>
        <v>0</v>
      </c>
      <c r="H12">
        <f>@XQ|Quote!'9942.TW-PreClose'</f>
        <v>0</v>
      </c>
      <c r="I12">
        <f>@XQ|Quote!'9942.TW-MarketValue'</f>
        <v>0</v>
      </c>
      <c r="J12">
        <f>(F12-H12)/H12</f>
        <v>0</v>
      </c>
      <c r="K12">
        <f>(F12-H12)*B12*1000</f>
        <v>0</v>
      </c>
      <c r="L12">
        <f>(F12-D12)/D12</f>
        <v>0</v>
      </c>
      <c r="M12">
        <f>(F12-D12)*B12*1000</f>
        <v>0</v>
      </c>
      <c r="N12">
        <f>B12*F12</f>
        <v>0</v>
      </c>
    </row>
    <row r="13" spans="1:14">
      <c r="A13" t="s">
        <v>25</v>
      </c>
      <c r="B13">
        <v>52</v>
      </c>
      <c r="C13" s="2">
        <v>44811</v>
      </c>
      <c r="D13">
        <v>27.6</v>
      </c>
      <c r="E13">
        <f>@XQ|Quote!'1442.TW-Name'</f>
        <v>0</v>
      </c>
      <c r="F13">
        <f>@XQ|Quote!'1442.TW-Price'</f>
        <v>0</v>
      </c>
      <c r="G13">
        <f>@XQ|Quote!'1442.TW-TotalVolume'</f>
        <v>0</v>
      </c>
      <c r="H13">
        <f>@XQ|Quote!'1442.TW-PreClose'</f>
        <v>0</v>
      </c>
      <c r="I13">
        <f>@XQ|Quote!'1442.TW-MarketValue'</f>
        <v>0</v>
      </c>
      <c r="J13">
        <f>(F13-H13)/H13</f>
        <v>0</v>
      </c>
      <c r="K13">
        <f>(F13-H13)*B13*1000</f>
        <v>0</v>
      </c>
      <c r="L13">
        <f>(F13-D13)/D13</f>
        <v>0</v>
      </c>
      <c r="M13">
        <f>(F13-D13)*B13*1000</f>
        <v>0</v>
      </c>
      <c r="N13">
        <f>B13*F13</f>
        <v>0</v>
      </c>
    </row>
    <row r="14" spans="1:14">
      <c r="A14" t="s">
        <v>26</v>
      </c>
      <c r="B14">
        <v>12</v>
      </c>
      <c r="C14" s="2">
        <v>44811</v>
      </c>
      <c r="D14">
        <v>110</v>
      </c>
      <c r="E14">
        <f>@XQ|Quote!'8084.TW-Name'</f>
        <v>0</v>
      </c>
      <c r="F14">
        <f>@XQ|Quote!'8084.TW-Price'</f>
        <v>0</v>
      </c>
      <c r="G14">
        <f>@XQ|Quote!'8084.TW-TotalVolume'</f>
        <v>0</v>
      </c>
      <c r="H14">
        <f>@XQ|Quote!'8084.TW-PreClose'</f>
        <v>0</v>
      </c>
      <c r="I14">
        <f>@XQ|Quote!'8084.TW-MarketValue'</f>
        <v>0</v>
      </c>
      <c r="J14">
        <f>(F14-H14)/H14</f>
        <v>0</v>
      </c>
      <c r="K14">
        <f>(F14-H14)*B14*1000</f>
        <v>0</v>
      </c>
      <c r="L14">
        <f>(F14-D14)/D14</f>
        <v>0</v>
      </c>
      <c r="M14">
        <f>(F14-D14)*B14*1000</f>
        <v>0</v>
      </c>
      <c r="N14">
        <f>B14*F14</f>
        <v>0</v>
      </c>
    </row>
    <row r="15" spans="1:14">
      <c r="A15" t="s">
        <v>27</v>
      </c>
      <c r="B15">
        <v>40</v>
      </c>
      <c r="C15" s="2">
        <v>44816</v>
      </c>
      <c r="D15">
        <v>36.05</v>
      </c>
      <c r="E15">
        <f>@XQ|Quote!'1218.TW-Name'</f>
        <v>0</v>
      </c>
      <c r="F15">
        <f>@XQ|Quote!'1218.TW-Price'</f>
        <v>0</v>
      </c>
      <c r="G15">
        <f>@XQ|Quote!'1218.TW-TotalVolume'</f>
        <v>0</v>
      </c>
      <c r="H15">
        <f>@XQ|Quote!'1218.TW-PreClose'</f>
        <v>0</v>
      </c>
      <c r="I15">
        <f>@XQ|Quote!'1218.TW-MarketValue'</f>
        <v>0</v>
      </c>
      <c r="J15">
        <f>(F15-H15)/H15</f>
        <v>0</v>
      </c>
      <c r="K15">
        <f>(F15-H15)*B15*1000</f>
        <v>0</v>
      </c>
      <c r="L15">
        <f>(F15-D15)/D15</f>
        <v>0</v>
      </c>
      <c r="M15">
        <f>(F15-D15)*B15*1000</f>
        <v>0</v>
      </c>
      <c r="N15">
        <f>B15*F15</f>
        <v>0</v>
      </c>
    </row>
    <row r="16" spans="1:14">
      <c r="A16" t="s">
        <v>28</v>
      </c>
      <c r="B16">
        <v>1</v>
      </c>
      <c r="C16" s="2">
        <v>44816</v>
      </c>
      <c r="D16">
        <v>223</v>
      </c>
      <c r="E16">
        <f>@XQ|Quote!'4768.TW-Name'</f>
        <v>0</v>
      </c>
      <c r="F16">
        <f>@XQ|Quote!'4768.TW-Price'</f>
        <v>0</v>
      </c>
      <c r="G16">
        <f>@XQ|Quote!'4768.TW-TotalVolume'</f>
        <v>0</v>
      </c>
      <c r="H16">
        <f>@XQ|Quote!'4768.TW-PreClose'</f>
        <v>0</v>
      </c>
      <c r="I16">
        <f>@XQ|Quote!'4768.TW-MarketValue'</f>
        <v>0</v>
      </c>
      <c r="J16">
        <f>(F16-H16)/H16</f>
        <v>0</v>
      </c>
      <c r="K16">
        <f>(F16-H16)*B16*1000</f>
        <v>0</v>
      </c>
      <c r="L16">
        <f>(F16-D16)/D16</f>
        <v>0</v>
      </c>
      <c r="M16">
        <f>(F16-D16)*B16*1000</f>
        <v>0</v>
      </c>
      <c r="N16">
        <f>B16*F16</f>
        <v>0</v>
      </c>
    </row>
    <row r="17" spans="1:14">
      <c r="A17" t="s">
        <v>29</v>
      </c>
      <c r="B17">
        <v>16</v>
      </c>
      <c r="C17" s="2">
        <v>44825</v>
      </c>
      <c r="D17">
        <v>83.90000000000001</v>
      </c>
      <c r="E17">
        <f>@XQ|Quote!'9939.TW-Name'</f>
        <v>0</v>
      </c>
      <c r="F17">
        <f>@XQ|Quote!'9939.TW-Price'</f>
        <v>0</v>
      </c>
      <c r="G17">
        <f>@XQ|Quote!'9939.TW-TotalVolume'</f>
        <v>0</v>
      </c>
      <c r="H17">
        <f>@XQ|Quote!'9939.TW-PreClose'</f>
        <v>0</v>
      </c>
      <c r="I17">
        <f>@XQ|Quote!'9939.TW-MarketValue'</f>
        <v>0</v>
      </c>
      <c r="J17">
        <f>(F17-H17)/H17</f>
        <v>0</v>
      </c>
      <c r="K17">
        <f>(F17-H17)*B17*1000</f>
        <v>0</v>
      </c>
      <c r="L17">
        <f>(F17-D17)/D17</f>
        <v>0</v>
      </c>
      <c r="M17">
        <f>(F17-D17)*B17*1000</f>
        <v>0</v>
      </c>
      <c r="N17">
        <f>B17*F17</f>
        <v>0</v>
      </c>
    </row>
    <row r="18" spans="1:14">
      <c r="A18" t="s">
        <v>30</v>
      </c>
      <c r="B18">
        <v>20</v>
      </c>
      <c r="C18" s="2">
        <v>44827</v>
      </c>
      <c r="D18">
        <v>66.3</v>
      </c>
      <c r="E18">
        <f>@XQ|Quote!'6143.TW-Name'</f>
        <v>0</v>
      </c>
      <c r="F18">
        <f>@XQ|Quote!'6143.TW-Price'</f>
        <v>0</v>
      </c>
      <c r="G18">
        <f>@XQ|Quote!'6143.TW-TotalVolume'</f>
        <v>0</v>
      </c>
      <c r="H18">
        <f>@XQ|Quote!'6143.TW-PreClose'</f>
        <v>0</v>
      </c>
      <c r="I18">
        <f>@XQ|Quote!'6143.TW-MarketValue'</f>
        <v>0</v>
      </c>
      <c r="J18">
        <f>(F18-H18)/H18</f>
        <v>0</v>
      </c>
      <c r="K18">
        <f>(F18-H18)*B18*1000</f>
        <v>0</v>
      </c>
      <c r="L18">
        <f>(F18-D18)/D18</f>
        <v>0</v>
      </c>
      <c r="M18">
        <f>(F18-D18)*B18*1000</f>
        <v>0</v>
      </c>
      <c r="N18">
        <f>B18*F18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2022-09-28T05:47:08Z</dcterms:created>
  <dcterms:modified xsi:type="dcterms:W3CDTF">2022-09-28T05:47:08Z</dcterms:modified>
</cp:coreProperties>
</file>