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\Downloads\"/>
    </mc:Choice>
  </mc:AlternateContent>
  <xr:revisionPtr revIDLastSave="0" documentId="13_ncr:1_{91F4D601-5BEC-4651-8695-03D155B5F6D0}" xr6:coauthVersionLast="46" xr6:coauthVersionMax="46" xr10:uidLastSave="{00000000-0000-0000-0000-000000000000}"/>
  <bookViews>
    <workbookView xWindow="0" yWindow="48" windowWidth="13428" windowHeight="11952" xr2:uid="{00000000-000D-0000-FFFF-FFFF00000000}"/>
  </bookViews>
  <sheets>
    <sheet name="Airline Safety Data" sheetId="1" r:id="rId1"/>
    <sheet name="Answer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I5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C5" i="2"/>
  <c r="B3" i="2"/>
  <c r="C3" i="2"/>
  <c r="B65" i="1"/>
  <c r="B64" i="1"/>
  <c r="B62" i="1"/>
  <c r="B63" i="1"/>
  <c r="C58" i="1"/>
  <c r="D58" i="1"/>
  <c r="E58" i="1"/>
  <c r="F58" i="1"/>
  <c r="G58" i="1"/>
  <c r="H58" i="1"/>
  <c r="B58" i="1"/>
</calcChain>
</file>

<file path=xl/sharedStrings.xml><?xml version="1.0" encoding="utf-8"?>
<sst xmlns="http://schemas.openxmlformats.org/spreadsheetml/2006/main" count="79" uniqueCount="79">
  <si>
    <t>Availability Seat Kilometers per Week</t>
  </si>
  <si>
    <t>Incidents From 1985 - 99</t>
  </si>
  <si>
    <t>Fatal Accidents from 1985-99</t>
  </si>
  <si>
    <t>Fatalities from 1985 - 99</t>
  </si>
  <si>
    <t>Incidents from 2000 - 14</t>
  </si>
  <si>
    <t>Fatal Accidents from 2000 - 14</t>
  </si>
  <si>
    <t>Fatalities from 2000 - 14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</si>
  <si>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</si>
  <si>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</si>
  <si>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</si>
  <si>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</si>
  <si>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</si>
  <si>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</si>
  <si>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</si>
  <si>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</si>
  <si>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</si>
  <si>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</si>
  <si>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</si>
  <si>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</si>
  <si>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</si>
  <si>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</si>
  <si>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</si>
  <si>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</si>
  <si>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</si>
  <si>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</si>
  <si>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</si>
  <si>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</si>
  <si>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</si>
  <si>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</si>
  <si>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</si>
  <si>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</si>
  <si>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</si>
  <si>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</si>
  <si>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</si>
  <si>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</si>
  <si>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</si>
  <si>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</si>
  <si>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</si>
  <si>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</si>
  <si>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</si>
  <si>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</si>
  <si>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</si>
  <si>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</si>
  <si>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</si>
  <si>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</si>
  <si>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</si>
  <si>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</si>
  <si>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</si>
  <si>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</si>
  <si>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</si>
  <si>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</si>
  <si>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</si>
  <si>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</si>
  <si>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</si>
  <si>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</si>
  <si>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</si>
  <si>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</si>
  <si>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</si>
  <si>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</si>
  <si>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</si>
  <si>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</si>
  <si>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</si>
  <si>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</si>
  <si>
    <t>Airlines</t>
  </si>
  <si>
    <t>1985-99</t>
  </si>
  <si>
    <t>2000-14</t>
  </si>
  <si>
    <t>SUMS</t>
  </si>
  <si>
    <t>COUNTS</t>
  </si>
  <si>
    <t>85-'99 &gt;100 &amp; &gt;5</t>
  </si>
  <si>
    <t>00-'14 &gt;100 &amp; &gt;5</t>
  </si>
  <si>
    <t>sums if green</t>
  </si>
  <si>
    <t>sums if red</t>
  </si>
  <si>
    <t>Aeroflot</t>
  </si>
  <si>
    <t>#</t>
  </si>
  <si>
    <t>A</t>
  </si>
  <si>
    <t>B</t>
  </si>
  <si>
    <t>Cathay Pacific, Hawaiian, Tap</t>
  </si>
  <si>
    <t>Percent Change Incidents</t>
  </si>
  <si>
    <t>Percent Change 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</si>
</sst>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10" xfId="0" applyFont="1" applyBorder="1"/>
    <xf numFmtId="0" fontId="16" fillId="0" borderId="0" xfId="0" applyFont="1"/>
    <xf numFmtId="0" fontId="0" fillId="0" borderId="0" xfId="0" quotePrefix="1"/>
    <xf numFmtId="9" fontId="18" fillId="0" borderId="0" xfId="42" applyFont="1"/>
    <xf numFmtId="9" fontId="0" fillId="0" borderId="0" xfId="42" applyFont="1"/>
    <xf numFmtId="10" fontId="18" fillId="0" borderId="0" xfId="42" applyNumberFormat="1" applyFont="1"/>
    <xf numFmtId="10" fontId="0" fillId="0" borderId="0" xfId="42" applyNumberFormat="1" applyFont="1"/>
    <xf numFmtId="10" fontId="1" fillId="0" borderId="0" xfId="42" applyNumberFormat="1" applyFont="1"/>
    <xf numFmtId="9" fontId="1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C2C88-3D22-462B-BC1A-BA7612403B89}" name="Airline" displayName="Airline" ref="A1:J58" totalsRowCount="1" headerRowDxfId="8">
  <autoFilter ref="A1:J57" xr:uid="{8CFB4C5E-BFA6-453B-A526-5D45DA70C3A3}"/>
  <sortState xmlns:xlrd2="http://schemas.microsoft.com/office/spreadsheetml/2017/richdata2" ref="A2:H57">
    <sortCondition ref="C1:C57"/>
  </sortState>
  <tableColumns count="10">
    <tableColumn id="1" xr3:uid="{FC9FC660-9F72-4FDB-B528-EE1DE1BE6777}" name="Airlines" totalsRowLabel="SUMS"/>
    <tableColumn id="2" xr3:uid="{7E836B87-C6CB-4579-B63F-F8982D4F9722}" name="Availability Seat Kilometers per Week" totalsRowFunction="custom">
      <totalsRowFormula>SUM($B2:$B57)</totalsRowFormula>
    </tableColumn>
    <tableColumn id="3" xr3:uid="{EAA68237-323A-4075-8073-25EBFDBB8E19}" name="Incidents From 1985 - 99" totalsRowFunction="sum"/>
    <tableColumn id="4" xr3:uid="{425AF68B-8542-4E16-8038-12C35EBD7824}" name="Fatal Accidents from 1985-99" totalsRowFunction="sum"/>
    <tableColumn id="5" xr3:uid="{408375A0-F1BD-48FC-8C00-9076A5C33B45}" name="Fatalities from 1985 - 99" totalsRowFunction="sum"/>
    <tableColumn id="6" xr3:uid="{3A5EDE1A-CD64-4584-BCA7-BFE22FC760D9}" name="Incidents from 2000 - 14" totalsRowFunction="sum"/>
    <tableColumn id="7" xr3:uid="{DDB21DF5-FEF2-40B2-9666-B302F412024D}" name="Fatal Accidents from 2000 - 14" totalsRowFunction="sum"/>
    <tableColumn id="8" xr3:uid="{5A5D33F8-33DD-443B-B5A6-3F317D8444A7}" name="Fatalities from 2000 - 14" totalsRowFunction="sum"/>
    <tableColumn id="9" xr3:uid="{06CF1843-3BE8-4D8D-9A72-CFB88D9CCE21}" name="Percent Change Incidents" totalsRowFunction="average" dataDxfId="3" totalsRowDxfId="2" dataCellStyle="Percent" totalsRowCellStyle="Percent">
      <calculatedColumnFormula>IFERROR((Airline[[#This Row],[Incidents from 2000 - 14]]-Airline[[#This Row],[Incidents From 1985 - 99]])/Airline[[#This Row],[Incidents From 1985 - 99]],1)</calculatedColumnFormula>
    </tableColumn>
    <tableColumn id="10" xr3:uid="{5FB8AD0A-1BCF-4A9E-AA71-643FAE80B3DB}" name="Percent Change Fatalities" totalsRowFunction="average" dataDxfId="0" totalsRowDxfId="1" dataCellStyle="Percent" totalsRowCellStyle="Percent">
      <calculatedColumnFormula>IFERROR((Airline[[#This Row],[Fatalities from 2000 - 14]]-Airline[[#This Row],[Fatalities from 1985 - 99]])
/Airline[[#This Row],[Fatalities from 1985 - 99]],1)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8458D1-93EF-4866-BF05-2555F3A87FFD}" name="Table2" displayName="Table2" ref="A1:C1048576" totalsRowShown="0">
  <autoFilter ref="A1:C1048576" xr:uid="{E6EC0256-ECF6-403B-837D-2C9497420BAA}"/>
  <tableColumns count="3">
    <tableColumn id="1" xr3:uid="{7A81DF49-387A-4ADE-91C2-4BF62B43824F}" name="#"/>
    <tableColumn id="2" xr3:uid="{7878CC35-6B06-4385-82E7-E740AA815254}" name="A"/>
    <tableColumn id="3" xr3:uid="{6917EC38-9877-4BE6-907A-900850A3C437}" name="B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G1" workbookViewId="0">
      <pane ySplit="1" topLeftCell="A41" activePane="bottomLeft" state="frozen"/>
      <selection pane="bottomLeft" activeCell="I62" sqref="I62"/>
    </sheetView>
  </sheetViews>
  <sheetFormatPr defaultRowHeight="14.4" x14ac:dyDescent="0.3"/>
  <cols>
    <col min="1" max="1" width="25.5546875" bestFit="1" customWidth="1"/>
    <col min="2" max="2" width="34.33203125" bestFit="1" customWidth="1"/>
    <col min="3" max="3" width="23.21875" customWidth="1"/>
    <col min="4" max="4" width="27" customWidth="1"/>
    <col min="5" max="5" width="22.88671875" customWidth="1"/>
    <col min="6" max="6" width="23" customWidth="1"/>
    <col min="7" max="7" width="27.88671875" customWidth="1"/>
    <col min="8" max="8" width="22.88671875" customWidth="1"/>
    <col min="9" max="9" width="26.77734375" style="8" customWidth="1"/>
    <col min="10" max="10" width="26.6640625" style="6" customWidth="1"/>
  </cols>
  <sheetData>
    <row r="1" spans="1:10" x14ac:dyDescent="0.3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7" t="s">
        <v>77</v>
      </c>
      <c r="J1" s="5" t="s">
        <v>78</v>
      </c>
    </row>
    <row r="2" spans="1:10" x14ac:dyDescent="0.3">
      <c r="A2" t="s">
        <v>22</v>
      </c>
      <c r="B2">
        <v>2582459303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 s="8">
        <f>IFERROR((Airline[[#This Row],[Incidents from 2000 - 14]]-Airline[[#This Row],[Incidents From 1985 - 99]])/Airline[[#This Row],[Incidents From 1985 - 99]],1)</f>
        <v>1</v>
      </c>
      <c r="J2" s="6">
        <f>IFERROR((Airline[[#This Row],[Fatalities from 2000 - 14]]-Airline[[#This Row],[Fatalities from 1985 - 99]])
/Airline[[#This Row],[Fatalities from 1985 - 99]],1)</f>
        <v>1</v>
      </c>
    </row>
    <row r="3" spans="1:10" x14ac:dyDescent="0.3">
      <c r="A3" t="s">
        <v>33</v>
      </c>
      <c r="B3">
        <v>493877795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 s="8">
        <f>IFERROR((Airline[[#This Row],[Incidents from 2000 - 14]]-Airline[[#This Row],[Incidents From 1985 - 99]])/Airline[[#This Row],[Incidents From 1985 - 99]],1)</f>
        <v>1</v>
      </c>
      <c r="J3" s="6">
        <f>IFERROR((Airline[[#This Row],[Fatalities from 2000 - 14]]-Airline[[#This Row],[Fatalities from 1985 - 99]])
/Airline[[#This Row],[Fatalities from 1985 - 99]],1)</f>
        <v>1</v>
      </c>
    </row>
    <row r="4" spans="1:10" x14ac:dyDescent="0.3">
      <c r="A4" t="s">
        <v>55</v>
      </c>
      <c r="B4">
        <v>619130754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8">
        <f>IFERROR((Airline[[#This Row],[Incidents from 2000 - 14]]-Airline[[#This Row],[Incidents From 1985 - 99]])/Airline[[#This Row],[Incidents From 1985 - 99]],1)</f>
        <v>1</v>
      </c>
      <c r="J4" s="6">
        <f>IFERROR((Airline[[#This Row],[Fatalities from 2000 - 14]]-Airline[[#This Row],[Fatalities from 1985 - 99]])
/Airline[[#This Row],[Fatalities from 1985 - 99]],1)</f>
        <v>1</v>
      </c>
    </row>
    <row r="5" spans="1:10" x14ac:dyDescent="0.3">
      <c r="A5" t="s">
        <v>19</v>
      </c>
      <c r="B5">
        <v>358239823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 s="8">
        <f>IFERROR((Airline[[#This Row],[Incidents from 2000 - 14]]-Airline[[#This Row],[Incidents From 1985 - 99]])/Airline[[#This Row],[Incidents From 1985 - 99]],1)</f>
        <v>0</v>
      </c>
      <c r="J5" s="6">
        <f>IFERROR((Airline[[#This Row],[Fatalities from 2000 - 14]]-Airline[[#This Row],[Fatalities from 1985 - 99]])
/Airline[[#This Row],[Fatalities from 1985 - 99]],1)</f>
        <v>1</v>
      </c>
    </row>
    <row r="6" spans="1:10" x14ac:dyDescent="0.3">
      <c r="A6" t="s">
        <v>28</v>
      </c>
      <c r="B6">
        <v>335448023</v>
      </c>
      <c r="C6">
        <v>1</v>
      </c>
      <c r="D6">
        <v>1</v>
      </c>
      <c r="E6">
        <v>4</v>
      </c>
      <c r="F6">
        <v>1</v>
      </c>
      <c r="G6">
        <v>0</v>
      </c>
      <c r="H6">
        <v>0</v>
      </c>
      <c r="I6" s="8">
        <f>IFERROR((Airline[[#This Row],[Incidents from 2000 - 14]]-Airline[[#This Row],[Incidents From 1985 - 99]])/Airline[[#This Row],[Incidents From 1985 - 99]],1)</f>
        <v>0</v>
      </c>
      <c r="J6" s="6">
        <f>IFERROR((Airline[[#This Row],[Fatalities from 2000 - 14]]-Airline[[#This Row],[Fatalities from 1985 - 99]])
/Airline[[#This Row],[Fatalities from 1985 - 99]],1)</f>
        <v>-1</v>
      </c>
    </row>
    <row r="7" spans="1:10" x14ac:dyDescent="0.3">
      <c r="A7" t="s">
        <v>30</v>
      </c>
      <c r="B7">
        <v>506464950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 s="8">
        <f>IFERROR((Airline[[#This Row],[Incidents from 2000 - 14]]-Airline[[#This Row],[Incidents From 1985 - 99]])/Airline[[#This Row],[Incidents From 1985 - 99]],1)</f>
        <v>-1</v>
      </c>
      <c r="J7" s="6">
        <f>IFERROR((Airline[[#This Row],[Fatalities from 2000 - 14]]-Airline[[#This Row],[Fatalities from 1985 - 99]])
/Airline[[#This Row],[Fatalities from 1985 - 99]],1)</f>
        <v>1</v>
      </c>
    </row>
    <row r="8" spans="1:10" x14ac:dyDescent="0.3">
      <c r="A8" t="s">
        <v>32</v>
      </c>
      <c r="B8">
        <v>301379762</v>
      </c>
      <c r="C8">
        <v>1</v>
      </c>
      <c r="D8">
        <v>0</v>
      </c>
      <c r="E8">
        <v>0</v>
      </c>
      <c r="F8">
        <v>3</v>
      </c>
      <c r="G8">
        <v>1</v>
      </c>
      <c r="H8">
        <v>143</v>
      </c>
      <c r="I8" s="8">
        <f>IFERROR((Airline[[#This Row],[Incidents from 2000 - 14]]-Airline[[#This Row],[Incidents From 1985 - 99]])/Airline[[#This Row],[Incidents From 1985 - 99]],1)</f>
        <v>2</v>
      </c>
      <c r="J8" s="6">
        <f>IFERROR((Airline[[#This Row],[Fatalities from 2000 - 14]]-Airline[[#This Row],[Fatalities from 1985 - 99]])
/Airline[[#This Row],[Fatalities from 1985 - 99]],1)</f>
        <v>1</v>
      </c>
    </row>
    <row r="9" spans="1:10" x14ac:dyDescent="0.3">
      <c r="A9" t="s">
        <v>44</v>
      </c>
      <c r="B9">
        <v>1917428984</v>
      </c>
      <c r="C9">
        <v>1</v>
      </c>
      <c r="D9">
        <v>0</v>
      </c>
      <c r="E9">
        <v>0</v>
      </c>
      <c r="F9">
        <v>5</v>
      </c>
      <c r="G9">
        <v>0</v>
      </c>
      <c r="H9">
        <v>0</v>
      </c>
      <c r="I9" s="8">
        <f>IFERROR((Airline[[#This Row],[Incidents from 2000 - 14]]-Airline[[#This Row],[Incidents From 1985 - 99]])/Airline[[#This Row],[Incidents From 1985 - 99]],1)</f>
        <v>4</v>
      </c>
      <c r="J9" s="6">
        <f>IFERROR((Airline[[#This Row],[Fatalities from 2000 - 14]]-Airline[[#This Row],[Fatalities from 1985 - 99]])
/Airline[[#This Row],[Fatalities from 1985 - 99]],1)</f>
        <v>1</v>
      </c>
    </row>
    <row r="10" spans="1:10" x14ac:dyDescent="0.3">
      <c r="A10" t="s">
        <v>50</v>
      </c>
      <c r="B10">
        <v>3276525770</v>
      </c>
      <c r="C10">
        <v>1</v>
      </c>
      <c r="D10">
        <v>0</v>
      </c>
      <c r="E10">
        <v>0</v>
      </c>
      <c r="F10">
        <v>8</v>
      </c>
      <c r="G10">
        <v>0</v>
      </c>
      <c r="H10">
        <v>0</v>
      </c>
      <c r="I10" s="8">
        <f>IFERROR((Airline[[#This Row],[Incidents from 2000 - 14]]-Airline[[#This Row],[Incidents From 1985 - 99]])/Airline[[#This Row],[Incidents From 1985 - 99]],1)</f>
        <v>7</v>
      </c>
      <c r="J10" s="6">
        <f>IFERROR((Airline[[#This Row],[Fatalities from 2000 - 14]]-Airline[[#This Row],[Fatalities from 1985 - 99]])
/Airline[[#This Row],[Fatalities from 1985 - 99]],1)</f>
        <v>1</v>
      </c>
    </row>
    <row r="11" spans="1:10" x14ac:dyDescent="0.3">
      <c r="A11" t="s">
        <v>61</v>
      </c>
      <c r="B11">
        <v>1005248585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 s="8">
        <f>IFERROR((Airline[[#This Row],[Incidents from 2000 - 14]]-Airline[[#This Row],[Incidents From 1985 - 99]])/Airline[[#This Row],[Incidents From 1985 - 99]],1)</f>
        <v>-1</v>
      </c>
      <c r="J11" s="6">
        <f>IFERROR((Airline[[#This Row],[Fatalities from 2000 - 14]]-Airline[[#This Row],[Fatalities from 1985 - 99]])
/Airline[[#This Row],[Fatalities from 1985 - 99]],1)</f>
        <v>1</v>
      </c>
    </row>
    <row r="12" spans="1:10" x14ac:dyDescent="0.3">
      <c r="A12" t="s">
        <v>7</v>
      </c>
      <c r="B12">
        <v>320906734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 s="8">
        <f>IFERROR((Airline[[#This Row],[Incidents from 2000 - 14]]-Airline[[#This Row],[Incidents From 1985 - 99]])/Airline[[#This Row],[Incidents From 1985 - 99]],1)</f>
        <v>-1</v>
      </c>
      <c r="J12" s="6">
        <f>IFERROR((Airline[[#This Row],[Fatalities from 2000 - 14]]-Airline[[#This Row],[Fatalities from 1985 - 99]])
/Airline[[#This Row],[Fatalities from 1985 - 99]],1)</f>
        <v>1</v>
      </c>
    </row>
    <row r="13" spans="1:10" x14ac:dyDescent="0.3">
      <c r="A13" t="s">
        <v>11</v>
      </c>
      <c r="B13">
        <v>1865253802</v>
      </c>
      <c r="C13">
        <v>2</v>
      </c>
      <c r="D13">
        <v>0</v>
      </c>
      <c r="E13">
        <v>0</v>
      </c>
      <c r="F13">
        <v>2</v>
      </c>
      <c r="G13">
        <v>0</v>
      </c>
      <c r="H13">
        <v>0</v>
      </c>
      <c r="I13" s="8">
        <f>IFERROR((Airline[[#This Row],[Incidents from 2000 - 14]]-Airline[[#This Row],[Incidents From 1985 - 99]])/Airline[[#This Row],[Incidents From 1985 - 99]],1)</f>
        <v>0</v>
      </c>
      <c r="J13" s="6">
        <f>IFERROR((Airline[[#This Row],[Fatalities from 2000 - 14]]-Airline[[#This Row],[Fatalities from 1985 - 99]])
/Airline[[#This Row],[Fatalities from 1985 - 99]],1)</f>
        <v>1</v>
      </c>
    </row>
    <row r="14" spans="1:10" x14ac:dyDescent="0.3">
      <c r="A14" t="s">
        <v>13</v>
      </c>
      <c r="B14">
        <v>869253552</v>
      </c>
      <c r="C14">
        <v>2</v>
      </c>
      <c r="D14">
        <v>1</v>
      </c>
      <c r="E14">
        <v>329</v>
      </c>
      <c r="F14">
        <v>4</v>
      </c>
      <c r="G14">
        <v>1</v>
      </c>
      <c r="H14">
        <v>158</v>
      </c>
      <c r="I14" s="8">
        <f>IFERROR((Airline[[#This Row],[Incidents from 2000 - 14]]-Airline[[#This Row],[Incidents From 1985 - 99]])/Airline[[#This Row],[Incidents From 1985 - 99]],1)</f>
        <v>1</v>
      </c>
      <c r="J14" s="6">
        <f>IFERROR((Airline[[#This Row],[Fatalities from 2000 - 14]]-Airline[[#This Row],[Fatalities from 1985 - 99]])
/Airline[[#This Row],[Fatalities from 1985 - 99]],1)</f>
        <v>-0.51975683890577506</v>
      </c>
    </row>
    <row r="15" spans="1:10" x14ac:dyDescent="0.3">
      <c r="A15" t="s">
        <v>24</v>
      </c>
      <c r="B15">
        <v>417982610</v>
      </c>
      <c r="C15">
        <v>2</v>
      </c>
      <c r="D15">
        <v>1</v>
      </c>
      <c r="E15">
        <v>16</v>
      </c>
      <c r="F15">
        <v>0</v>
      </c>
      <c r="G15">
        <v>0</v>
      </c>
      <c r="H15">
        <v>0</v>
      </c>
      <c r="I15" s="8">
        <f>IFERROR((Airline[[#This Row],[Incidents from 2000 - 14]]-Airline[[#This Row],[Incidents From 1985 - 99]])/Airline[[#This Row],[Incidents From 1985 - 99]],1)</f>
        <v>-1</v>
      </c>
      <c r="J15" s="6">
        <f>IFERROR((Airline[[#This Row],[Fatalities from 2000 - 14]]-Airline[[#This Row],[Fatalities from 1985 - 99]])
/Airline[[#This Row],[Fatalities from 1985 - 99]],1)</f>
        <v>-1</v>
      </c>
    </row>
    <row r="16" spans="1:10" x14ac:dyDescent="0.3">
      <c r="A16" t="s">
        <v>36</v>
      </c>
      <c r="B16">
        <v>277414794</v>
      </c>
      <c r="C16">
        <v>2</v>
      </c>
      <c r="D16">
        <v>0</v>
      </c>
      <c r="E16">
        <v>0</v>
      </c>
      <c r="F16">
        <v>2</v>
      </c>
      <c r="G16">
        <v>2</v>
      </c>
      <c r="H16">
        <v>283</v>
      </c>
      <c r="I16" s="8">
        <f>IFERROR((Airline[[#This Row],[Incidents from 2000 - 14]]-Airline[[#This Row],[Incidents From 1985 - 99]])/Airline[[#This Row],[Incidents From 1985 - 99]],1)</f>
        <v>0</v>
      </c>
      <c r="J16" s="6">
        <f>IFERROR((Airline[[#This Row],[Fatalities from 2000 - 14]]-Airline[[#This Row],[Fatalities from 1985 - 99]])
/Airline[[#This Row],[Fatalities from 1985 - 99]],1)</f>
        <v>1</v>
      </c>
    </row>
    <row r="17" spans="1:10" x14ac:dyDescent="0.3">
      <c r="A17" t="s">
        <v>48</v>
      </c>
      <c r="B17">
        <v>2376857805</v>
      </c>
      <c r="C17">
        <v>2</v>
      </c>
      <c r="D17">
        <v>2</v>
      </c>
      <c r="E17">
        <v>6</v>
      </c>
      <c r="F17">
        <v>2</v>
      </c>
      <c r="G17">
        <v>1</v>
      </c>
      <c r="H17">
        <v>83</v>
      </c>
      <c r="I17" s="8">
        <f>IFERROR((Airline[[#This Row],[Incidents from 2000 - 14]]-Airline[[#This Row],[Incidents From 1985 - 99]])/Airline[[#This Row],[Incidents From 1985 - 99]],1)</f>
        <v>0</v>
      </c>
      <c r="J17" s="6">
        <f>IFERROR((Airline[[#This Row],[Fatalities from 2000 - 14]]-Airline[[#This Row],[Fatalities from 1985 - 99]])
/Airline[[#This Row],[Fatalities from 1985 - 99]],1)</f>
        <v>12.833333333333334</v>
      </c>
    </row>
    <row r="18" spans="1:10" x14ac:dyDescent="0.3">
      <c r="A18" t="s">
        <v>49</v>
      </c>
      <c r="B18">
        <v>651502442</v>
      </c>
      <c r="C18">
        <v>2</v>
      </c>
      <c r="D18">
        <v>1</v>
      </c>
      <c r="E18">
        <v>159</v>
      </c>
      <c r="F18">
        <v>1</v>
      </c>
      <c r="G18">
        <v>0</v>
      </c>
      <c r="H18">
        <v>0</v>
      </c>
      <c r="I18" s="8">
        <f>IFERROR((Airline[[#This Row],[Incidents from 2000 - 14]]-Airline[[#This Row],[Incidents From 1985 - 99]])/Airline[[#This Row],[Incidents From 1985 - 99]],1)</f>
        <v>-0.5</v>
      </c>
      <c r="J18" s="6">
        <f>IFERROR((Airline[[#This Row],[Fatalities from 2000 - 14]]-Airline[[#This Row],[Fatalities from 1985 - 99]])
/Airline[[#This Row],[Fatalities from 1985 - 99]],1)</f>
        <v>-1</v>
      </c>
    </row>
    <row r="19" spans="1:10" x14ac:dyDescent="0.3">
      <c r="A19" t="s">
        <v>51</v>
      </c>
      <c r="B19">
        <v>325582976</v>
      </c>
      <c r="C19">
        <v>2</v>
      </c>
      <c r="D19">
        <v>1</v>
      </c>
      <c r="E19">
        <v>14</v>
      </c>
      <c r="F19">
        <v>4</v>
      </c>
      <c r="G19">
        <v>0</v>
      </c>
      <c r="H19">
        <v>0</v>
      </c>
      <c r="I19" s="8">
        <f>IFERROR((Airline[[#This Row],[Incidents from 2000 - 14]]-Airline[[#This Row],[Incidents From 1985 - 99]])/Airline[[#This Row],[Incidents From 1985 - 99]],1)</f>
        <v>1</v>
      </c>
      <c r="J19" s="6">
        <f>IFERROR((Airline[[#This Row],[Fatalities from 2000 - 14]]-Airline[[#This Row],[Fatalities from 1985 - 99]])
/Airline[[#This Row],[Fatalities from 1985 - 99]],1)</f>
        <v>-1</v>
      </c>
    </row>
    <row r="20" spans="1:10" x14ac:dyDescent="0.3">
      <c r="A20" t="s">
        <v>52</v>
      </c>
      <c r="B20">
        <v>792601299</v>
      </c>
      <c r="C20">
        <v>2</v>
      </c>
      <c r="D20">
        <v>1</v>
      </c>
      <c r="E20">
        <v>229</v>
      </c>
      <c r="F20">
        <v>3</v>
      </c>
      <c r="G20">
        <v>0</v>
      </c>
      <c r="H20">
        <v>0</v>
      </c>
      <c r="I20" s="8">
        <f>IFERROR((Airline[[#This Row],[Incidents from 2000 - 14]]-Airline[[#This Row],[Incidents From 1985 - 99]])/Airline[[#This Row],[Incidents From 1985 - 99]],1)</f>
        <v>0.5</v>
      </c>
      <c r="J20" s="6">
        <f>IFERROR((Airline[[#This Row],[Fatalities from 2000 - 14]]-Airline[[#This Row],[Fatalities from 1985 - 99]])
/Airline[[#This Row],[Fatalities from 1985 - 99]],1)</f>
        <v>-1</v>
      </c>
    </row>
    <row r="21" spans="1:10" x14ac:dyDescent="0.3">
      <c r="A21" t="s">
        <v>10</v>
      </c>
      <c r="B21">
        <v>596871813</v>
      </c>
      <c r="C21">
        <v>3</v>
      </c>
      <c r="D21">
        <v>1</v>
      </c>
      <c r="E21">
        <v>64</v>
      </c>
      <c r="F21">
        <v>5</v>
      </c>
      <c r="G21">
        <v>0</v>
      </c>
      <c r="H21">
        <v>0</v>
      </c>
      <c r="I21" s="8">
        <f>IFERROR((Airline[[#This Row],[Incidents from 2000 - 14]]-Airline[[#This Row],[Incidents From 1985 - 99]])/Airline[[#This Row],[Incidents From 1985 - 99]],1)</f>
        <v>0.66666666666666663</v>
      </c>
      <c r="J21" s="6">
        <f>IFERROR((Airline[[#This Row],[Fatalities from 2000 - 14]]-Airline[[#This Row],[Fatalities from 1985 - 99]])
/Airline[[#This Row],[Fatalities from 1985 - 99]],1)</f>
        <v>-1</v>
      </c>
    </row>
    <row r="22" spans="1:10" x14ac:dyDescent="0.3">
      <c r="A22" t="s">
        <v>14</v>
      </c>
      <c r="B22">
        <v>710174817</v>
      </c>
      <c r="C22">
        <v>3</v>
      </c>
      <c r="D22">
        <v>0</v>
      </c>
      <c r="E22">
        <v>0</v>
      </c>
      <c r="F22">
        <v>5</v>
      </c>
      <c r="G22">
        <v>1</v>
      </c>
      <c r="H22">
        <v>7</v>
      </c>
      <c r="I22" s="8">
        <f>IFERROR((Airline[[#This Row],[Incidents from 2000 - 14]]-Airline[[#This Row],[Incidents From 1985 - 99]])/Airline[[#This Row],[Incidents From 1985 - 99]],1)</f>
        <v>0.66666666666666663</v>
      </c>
      <c r="J22" s="6">
        <f>IFERROR((Airline[[#This Row],[Fatalities from 2000 - 14]]-Airline[[#This Row],[Fatalities from 1985 - 99]])
/Airline[[#This Row],[Fatalities from 1985 - 99]],1)</f>
        <v>1</v>
      </c>
    </row>
    <row r="23" spans="1:10" x14ac:dyDescent="0.3">
      <c r="A23" t="s">
        <v>17</v>
      </c>
      <c r="B23">
        <v>1841234177</v>
      </c>
      <c r="C23">
        <v>3</v>
      </c>
      <c r="D23">
        <v>1</v>
      </c>
      <c r="E23">
        <v>1</v>
      </c>
      <c r="F23">
        <v>7</v>
      </c>
      <c r="G23">
        <v>0</v>
      </c>
      <c r="H23">
        <v>0</v>
      </c>
      <c r="I23" s="8">
        <f>IFERROR((Airline[[#This Row],[Incidents from 2000 - 14]]-Airline[[#This Row],[Incidents From 1985 - 99]])/Airline[[#This Row],[Incidents From 1985 - 99]],1)</f>
        <v>1.3333333333333333</v>
      </c>
      <c r="J23" s="6">
        <f>IFERROR((Airline[[#This Row],[Fatalities from 2000 - 14]]-Airline[[#This Row],[Fatalities from 1985 - 99]])
/Airline[[#This Row],[Fatalities from 1985 - 99]],1)</f>
        <v>-1</v>
      </c>
    </row>
    <row r="24" spans="1:10" x14ac:dyDescent="0.3">
      <c r="A24" t="s">
        <v>25</v>
      </c>
      <c r="B24">
        <v>550491507</v>
      </c>
      <c r="C24">
        <v>3</v>
      </c>
      <c r="D24">
        <v>1</v>
      </c>
      <c r="E24">
        <v>47</v>
      </c>
      <c r="F24">
        <v>0</v>
      </c>
      <c r="G24">
        <v>0</v>
      </c>
      <c r="H24">
        <v>0</v>
      </c>
      <c r="I24" s="8">
        <f>IFERROR((Airline[[#This Row],[Incidents from 2000 - 14]]-Airline[[#This Row],[Incidents From 1985 - 99]])/Airline[[#This Row],[Incidents From 1985 - 99]],1)</f>
        <v>-1</v>
      </c>
      <c r="J24" s="6">
        <f>IFERROR((Airline[[#This Row],[Fatalities from 2000 - 14]]-Airline[[#This Row],[Fatalities from 1985 - 99]])
/Airline[[#This Row],[Fatalities from 1985 - 99]],1)</f>
        <v>-1</v>
      </c>
    </row>
    <row r="25" spans="1:10" x14ac:dyDescent="0.3">
      <c r="A25" t="s">
        <v>35</v>
      </c>
      <c r="B25">
        <v>1574217531</v>
      </c>
      <c r="C25">
        <v>3</v>
      </c>
      <c r="D25">
        <v>1</v>
      </c>
      <c r="E25">
        <v>520</v>
      </c>
      <c r="F25">
        <v>0</v>
      </c>
      <c r="G25">
        <v>0</v>
      </c>
      <c r="H25">
        <v>0</v>
      </c>
      <c r="I25" s="8">
        <f>IFERROR((Airline[[#This Row],[Incidents from 2000 - 14]]-Airline[[#This Row],[Incidents From 1985 - 99]])/Airline[[#This Row],[Incidents From 1985 - 99]],1)</f>
        <v>-1</v>
      </c>
      <c r="J25" s="6">
        <f>IFERROR((Airline[[#This Row],[Fatalities from 2000 - 14]]-Airline[[#This Row],[Fatalities from 1985 - 99]])
/Airline[[#This Row],[Fatalities from 1985 - 99]],1)</f>
        <v>-1</v>
      </c>
    </row>
    <row r="26" spans="1:10" x14ac:dyDescent="0.3">
      <c r="A26" t="s">
        <v>39</v>
      </c>
      <c r="B26">
        <v>1001965891</v>
      </c>
      <c r="C26">
        <v>3</v>
      </c>
      <c r="D26">
        <v>2</v>
      </c>
      <c r="E26">
        <v>21</v>
      </c>
      <c r="F26">
        <v>0</v>
      </c>
      <c r="G26">
        <v>0</v>
      </c>
      <c r="H26">
        <v>0</v>
      </c>
      <c r="I26" s="8">
        <f>IFERROR((Airline[[#This Row],[Incidents from 2000 - 14]]-Airline[[#This Row],[Incidents From 1985 - 99]])/Airline[[#This Row],[Incidents From 1985 - 99]],1)</f>
        <v>-1</v>
      </c>
      <c r="J26" s="6">
        <f>IFERROR((Airline[[#This Row],[Fatalities from 2000 - 14]]-Airline[[#This Row],[Fatalities from 1985 - 99]])
/Airline[[#This Row],[Fatalities from 1985 - 99]],1)</f>
        <v>-1</v>
      </c>
    </row>
    <row r="27" spans="1:10" x14ac:dyDescent="0.3">
      <c r="A27" t="s">
        <v>41</v>
      </c>
      <c r="B27">
        <v>1039171244</v>
      </c>
      <c r="C27">
        <v>3</v>
      </c>
      <c r="D27">
        <v>1</v>
      </c>
      <c r="E27">
        <v>34</v>
      </c>
      <c r="F27">
        <v>3</v>
      </c>
      <c r="G27">
        <v>2</v>
      </c>
      <c r="H27">
        <v>537</v>
      </c>
      <c r="I27" s="8">
        <f>IFERROR((Airline[[#This Row],[Incidents from 2000 - 14]]-Airline[[#This Row],[Incidents From 1985 - 99]])/Airline[[#This Row],[Incidents From 1985 - 99]],1)</f>
        <v>0</v>
      </c>
      <c r="J27" s="6">
        <f>IFERROR((Airline[[#This Row],[Fatalities from 2000 - 14]]-Airline[[#This Row],[Fatalities from 1985 - 99]])
/Airline[[#This Row],[Fatalities from 1985 - 99]],1)</f>
        <v>14.794117647058824</v>
      </c>
    </row>
    <row r="28" spans="1:10" x14ac:dyDescent="0.3">
      <c r="A28" t="s">
        <v>53</v>
      </c>
      <c r="B28">
        <v>259373346</v>
      </c>
      <c r="C28">
        <v>3</v>
      </c>
      <c r="D28">
        <v>1</v>
      </c>
      <c r="E28">
        <v>3</v>
      </c>
      <c r="F28">
        <v>1</v>
      </c>
      <c r="G28">
        <v>1</v>
      </c>
      <c r="H28">
        <v>3</v>
      </c>
      <c r="I28" s="8">
        <f>IFERROR((Airline[[#This Row],[Incidents from 2000 - 14]]-Airline[[#This Row],[Incidents From 1985 - 99]])/Airline[[#This Row],[Incidents From 1985 - 99]],1)</f>
        <v>-0.66666666666666663</v>
      </c>
      <c r="J28" s="6">
        <f>IFERROR((Airline[[#This Row],[Fatalities from 2000 - 14]]-Airline[[#This Row],[Fatalities from 1985 - 99]])
/Airline[[#This Row],[Fatalities from 1985 - 99]],1)</f>
        <v>0</v>
      </c>
    </row>
    <row r="29" spans="1:10" x14ac:dyDescent="0.3">
      <c r="A29" t="s">
        <v>21</v>
      </c>
      <c r="B29">
        <v>3179760952</v>
      </c>
      <c r="C29">
        <v>4</v>
      </c>
      <c r="D29">
        <v>0</v>
      </c>
      <c r="E29">
        <v>0</v>
      </c>
      <c r="F29">
        <v>6</v>
      </c>
      <c r="G29">
        <v>0</v>
      </c>
      <c r="H29">
        <v>0</v>
      </c>
      <c r="I29" s="8">
        <f>IFERROR((Airline[[#This Row],[Incidents from 2000 - 14]]-Airline[[#This Row],[Incidents From 1985 - 99]])/Airline[[#This Row],[Incidents From 1985 - 99]],1)</f>
        <v>0.5</v>
      </c>
      <c r="J29" s="6">
        <f>IFERROR((Airline[[#This Row],[Fatalities from 2000 - 14]]-Airline[[#This Row],[Fatalities from 1985 - 99]])
/Airline[[#This Row],[Fatalities from 1985 - 99]],1)</f>
        <v>1</v>
      </c>
    </row>
    <row r="30" spans="1:10" x14ac:dyDescent="0.3">
      <c r="A30" t="s">
        <v>34</v>
      </c>
      <c r="B30">
        <v>1173203126</v>
      </c>
      <c r="C30">
        <v>4</v>
      </c>
      <c r="D30">
        <v>1</v>
      </c>
      <c r="E30">
        <v>148</v>
      </c>
      <c r="F30">
        <v>5</v>
      </c>
      <c r="G30">
        <v>0</v>
      </c>
      <c r="H30">
        <v>0</v>
      </c>
      <c r="I30" s="8">
        <f>IFERROR((Airline[[#This Row],[Incidents from 2000 - 14]]-Airline[[#This Row],[Incidents From 1985 - 99]])/Airline[[#This Row],[Incidents From 1985 - 99]],1)</f>
        <v>0.25</v>
      </c>
      <c r="J30" s="6">
        <f>IFERROR((Airline[[#This Row],[Fatalities from 2000 - 14]]-Airline[[#This Row],[Fatalities from 1985 - 99]])
/Airline[[#This Row],[Fatalities from 1985 - 99]],1)</f>
        <v>-1</v>
      </c>
    </row>
    <row r="31" spans="1:10" x14ac:dyDescent="0.3">
      <c r="A31" t="s">
        <v>15</v>
      </c>
      <c r="B31">
        <v>965346773</v>
      </c>
      <c r="C31">
        <v>5</v>
      </c>
      <c r="D31">
        <v>0</v>
      </c>
      <c r="E31">
        <v>0</v>
      </c>
      <c r="F31">
        <v>5</v>
      </c>
      <c r="G31">
        <v>1</v>
      </c>
      <c r="H31">
        <v>88</v>
      </c>
      <c r="I31" s="8">
        <f>IFERROR((Airline[[#This Row],[Incidents from 2000 - 14]]-Airline[[#This Row],[Incidents From 1985 - 99]])/Airline[[#This Row],[Incidents From 1985 - 99]],1)</f>
        <v>0</v>
      </c>
      <c r="J31" s="6">
        <f>IFERROR((Airline[[#This Row],[Fatalities from 2000 - 14]]-Airline[[#This Row],[Fatalities from 1985 - 99]])
/Airline[[#This Row],[Fatalities from 1985 - 99]],1)</f>
        <v>1</v>
      </c>
    </row>
    <row r="32" spans="1:10" x14ac:dyDescent="0.3">
      <c r="A32" t="s">
        <v>20</v>
      </c>
      <c r="B32">
        <v>396922563</v>
      </c>
      <c r="C32">
        <v>5</v>
      </c>
      <c r="D32">
        <v>3</v>
      </c>
      <c r="E32">
        <v>323</v>
      </c>
      <c r="F32">
        <v>0</v>
      </c>
      <c r="G32">
        <v>0</v>
      </c>
      <c r="H32">
        <v>0</v>
      </c>
      <c r="I32" s="8">
        <f>IFERROR((Airline[[#This Row],[Incidents from 2000 - 14]]-Airline[[#This Row],[Incidents From 1985 - 99]])/Airline[[#This Row],[Incidents From 1985 - 99]],1)</f>
        <v>-1</v>
      </c>
      <c r="J32" s="6">
        <f>IFERROR((Airline[[#This Row],[Fatalities from 2000 - 14]]-Airline[[#This Row],[Fatalities from 1985 - 99]])
/Airline[[#This Row],[Fatalities from 1985 - 99]],1)</f>
        <v>-1</v>
      </c>
    </row>
    <row r="33" spans="1:10" x14ac:dyDescent="0.3">
      <c r="A33" t="s">
        <v>45</v>
      </c>
      <c r="B33">
        <v>295705339</v>
      </c>
      <c r="C33">
        <v>5</v>
      </c>
      <c r="D33">
        <v>3</v>
      </c>
      <c r="E33">
        <v>51</v>
      </c>
      <c r="F33">
        <v>3</v>
      </c>
      <c r="G33">
        <v>0</v>
      </c>
      <c r="H33">
        <v>0</v>
      </c>
      <c r="I33" s="8">
        <f>IFERROR((Airline[[#This Row],[Incidents from 2000 - 14]]-Airline[[#This Row],[Incidents From 1985 - 99]])/Airline[[#This Row],[Incidents From 1985 - 99]],1)</f>
        <v>-0.4</v>
      </c>
      <c r="J33" s="6">
        <f>IFERROR((Airline[[#This Row],[Fatalities from 2000 - 14]]-Airline[[#This Row],[Fatalities from 1985 - 99]])
/Airline[[#This Row],[Fatalities from 1985 - 99]],1)</f>
        <v>-1</v>
      </c>
    </row>
    <row r="34" spans="1:10" x14ac:dyDescent="0.3">
      <c r="A34" t="s">
        <v>46</v>
      </c>
      <c r="B34">
        <v>682971852</v>
      </c>
      <c r="C34">
        <v>5</v>
      </c>
      <c r="D34">
        <v>0</v>
      </c>
      <c r="E34">
        <v>0</v>
      </c>
      <c r="F34">
        <v>6</v>
      </c>
      <c r="G34">
        <v>1</v>
      </c>
      <c r="H34">
        <v>110</v>
      </c>
      <c r="I34" s="8">
        <f>IFERROR((Airline[[#This Row],[Incidents from 2000 - 14]]-Airline[[#This Row],[Incidents From 1985 - 99]])/Airline[[#This Row],[Incidents From 1985 - 99]],1)</f>
        <v>0.2</v>
      </c>
      <c r="J34" s="6">
        <f>IFERROR((Airline[[#This Row],[Fatalities from 2000 - 14]]-Airline[[#This Row],[Fatalities from 1985 - 99]])
/Airline[[#This Row],[Fatalities from 1985 - 99]],1)</f>
        <v>1</v>
      </c>
    </row>
    <row r="35" spans="1:10" x14ac:dyDescent="0.3">
      <c r="A35" t="s">
        <v>9</v>
      </c>
      <c r="B35">
        <v>385803648</v>
      </c>
      <c r="C35">
        <v>6</v>
      </c>
      <c r="D35">
        <v>0</v>
      </c>
      <c r="E35">
        <v>0</v>
      </c>
      <c r="F35">
        <v>1</v>
      </c>
      <c r="G35">
        <v>0</v>
      </c>
      <c r="H35">
        <v>0</v>
      </c>
      <c r="I35" s="8">
        <f>IFERROR((Airline[[#This Row],[Incidents from 2000 - 14]]-Airline[[#This Row],[Incidents From 1985 - 99]])/Airline[[#This Row],[Incidents From 1985 - 99]],1)</f>
        <v>-0.83333333333333337</v>
      </c>
      <c r="J35" s="6">
        <f>IFERROR((Airline[[#This Row],[Fatalities from 2000 - 14]]-Airline[[#This Row],[Fatalities from 1985 - 99]])
/Airline[[#This Row],[Fatalities from 1985 - 99]],1)</f>
        <v>1</v>
      </c>
    </row>
    <row r="36" spans="1:10" x14ac:dyDescent="0.3">
      <c r="A36" t="s">
        <v>40</v>
      </c>
      <c r="B36">
        <v>3426529504</v>
      </c>
      <c r="C36">
        <v>6</v>
      </c>
      <c r="D36">
        <v>1</v>
      </c>
      <c r="E36">
        <v>2</v>
      </c>
      <c r="F36">
        <v>3</v>
      </c>
      <c r="G36">
        <v>0</v>
      </c>
      <c r="H36">
        <v>0</v>
      </c>
      <c r="I36" s="8">
        <f>IFERROR((Airline[[#This Row],[Incidents from 2000 - 14]]-Airline[[#This Row],[Incidents From 1985 - 99]])/Airline[[#This Row],[Incidents From 1985 - 99]],1)</f>
        <v>-0.5</v>
      </c>
      <c r="J36" s="6">
        <f>IFERROR((Airline[[#This Row],[Fatalities from 2000 - 14]]-Airline[[#This Row],[Fatalities from 1985 - 99]])
/Airline[[#This Row],[Fatalities from 1985 - 99]],1)</f>
        <v>-1</v>
      </c>
    </row>
    <row r="37" spans="1:10" x14ac:dyDescent="0.3">
      <c r="A37" t="s">
        <v>16</v>
      </c>
      <c r="B37">
        <v>698012498</v>
      </c>
      <c r="C37">
        <v>7</v>
      </c>
      <c r="D37">
        <v>2</v>
      </c>
      <c r="E37">
        <v>50</v>
      </c>
      <c r="F37">
        <v>4</v>
      </c>
      <c r="G37">
        <v>0</v>
      </c>
      <c r="H37">
        <v>0</v>
      </c>
      <c r="I37" s="8">
        <f>IFERROR((Airline[[#This Row],[Incidents from 2000 - 14]]-Airline[[#This Row],[Incidents From 1985 - 99]])/Airline[[#This Row],[Incidents From 1985 - 99]],1)</f>
        <v>-0.42857142857142855</v>
      </c>
      <c r="J37" s="6">
        <f>IFERROR((Airline[[#This Row],[Fatalities from 2000 - 14]]-Airline[[#This Row],[Fatalities from 1985 - 99]])
/Airline[[#This Row],[Fatalities from 1985 - 99]],1)</f>
        <v>-1</v>
      </c>
    </row>
    <row r="38" spans="1:10" x14ac:dyDescent="0.3">
      <c r="A38" t="s">
        <v>37</v>
      </c>
      <c r="B38">
        <v>1874561773</v>
      </c>
      <c r="C38">
        <v>7</v>
      </c>
      <c r="D38">
        <v>1</v>
      </c>
      <c r="E38">
        <v>3</v>
      </c>
      <c r="F38">
        <v>1</v>
      </c>
      <c r="G38">
        <v>0</v>
      </c>
      <c r="H38">
        <v>0</v>
      </c>
      <c r="I38" s="8">
        <f>IFERROR((Airline[[#This Row],[Incidents from 2000 - 14]]-Airline[[#This Row],[Incidents From 1985 - 99]])/Airline[[#This Row],[Incidents From 1985 - 99]],1)</f>
        <v>-0.8571428571428571</v>
      </c>
      <c r="J38" s="6">
        <f>IFERROR((Airline[[#This Row],[Fatalities from 2000 - 14]]-Airline[[#This Row],[Fatalities from 1985 - 99]])
/Airline[[#This Row],[Fatalities from 1985 - 99]],1)</f>
        <v>-1</v>
      </c>
    </row>
    <row r="39" spans="1:10" x14ac:dyDescent="0.3">
      <c r="A39" t="s">
        <v>43</v>
      </c>
      <c r="B39">
        <v>413007158</v>
      </c>
      <c r="C39">
        <v>7</v>
      </c>
      <c r="D39">
        <v>4</v>
      </c>
      <c r="E39">
        <v>74</v>
      </c>
      <c r="F39">
        <v>2</v>
      </c>
      <c r="G39">
        <v>1</v>
      </c>
      <c r="H39">
        <v>1</v>
      </c>
      <c r="I39" s="8">
        <f>IFERROR((Airline[[#This Row],[Incidents from 2000 - 14]]-Airline[[#This Row],[Incidents From 1985 - 99]])/Airline[[#This Row],[Incidents From 1985 - 99]],1)</f>
        <v>-0.7142857142857143</v>
      </c>
      <c r="J39" s="6">
        <f>IFERROR((Airline[[#This Row],[Fatalities from 2000 - 14]]-Airline[[#This Row],[Fatalities from 1985 - 99]])
/Airline[[#This Row],[Fatalities from 1985 - 99]],1)</f>
        <v>-0.98648648648648651</v>
      </c>
    </row>
    <row r="40" spans="1:10" x14ac:dyDescent="0.3">
      <c r="A40" t="s">
        <v>47</v>
      </c>
      <c r="B40">
        <v>859673901</v>
      </c>
      <c r="C40">
        <v>7</v>
      </c>
      <c r="D40">
        <v>2</v>
      </c>
      <c r="E40">
        <v>313</v>
      </c>
      <c r="F40">
        <v>11</v>
      </c>
      <c r="G40">
        <v>0</v>
      </c>
      <c r="H40">
        <v>0</v>
      </c>
      <c r="I40" s="8">
        <f>IFERROR((Airline[[#This Row],[Incidents from 2000 - 14]]-Airline[[#This Row],[Incidents From 1985 - 99]])/Airline[[#This Row],[Incidents From 1985 - 99]],1)</f>
        <v>0.5714285714285714</v>
      </c>
      <c r="J40" s="6">
        <f>IFERROR((Airline[[#This Row],[Fatalities from 2000 - 14]]-Airline[[#This Row],[Fatalities from 1985 - 99]])
/Airline[[#This Row],[Fatalities from 1985 - 99]],1)</f>
        <v>-1</v>
      </c>
    </row>
    <row r="41" spans="1:10" x14ac:dyDescent="0.3">
      <c r="A41" t="s">
        <v>60</v>
      </c>
      <c r="B41">
        <v>625084918</v>
      </c>
      <c r="C41">
        <v>7</v>
      </c>
      <c r="D41">
        <v>3</v>
      </c>
      <c r="E41">
        <v>171</v>
      </c>
      <c r="F41">
        <v>1</v>
      </c>
      <c r="G41">
        <v>0</v>
      </c>
      <c r="H41">
        <v>0</v>
      </c>
      <c r="I41" s="8">
        <f>IFERROR((Airline[[#This Row],[Incidents from 2000 - 14]]-Airline[[#This Row],[Incidents From 1985 - 99]])/Airline[[#This Row],[Incidents From 1985 - 99]],1)</f>
        <v>-0.8571428571428571</v>
      </c>
      <c r="J41" s="6">
        <f>IFERROR((Airline[[#This Row],[Fatalities from 2000 - 14]]-Airline[[#This Row],[Fatalities from 1985 - 99]])
/Airline[[#This Row],[Fatalities from 1985 - 99]],1)</f>
        <v>-1</v>
      </c>
    </row>
    <row r="42" spans="1:10" x14ac:dyDescent="0.3">
      <c r="A42" t="s">
        <v>27</v>
      </c>
      <c r="B42">
        <v>557699891</v>
      </c>
      <c r="C42">
        <v>8</v>
      </c>
      <c r="D42">
        <v>3</v>
      </c>
      <c r="E42">
        <v>282</v>
      </c>
      <c r="F42">
        <v>4</v>
      </c>
      <c r="G42">
        <v>1</v>
      </c>
      <c r="H42">
        <v>14</v>
      </c>
      <c r="I42" s="8">
        <f>IFERROR((Airline[[#This Row],[Incidents from 2000 - 14]]-Airline[[#This Row],[Incidents From 1985 - 99]])/Airline[[#This Row],[Incidents From 1985 - 99]],1)</f>
        <v>-0.5</v>
      </c>
      <c r="J42" s="6">
        <f>IFERROR((Airline[[#This Row],[Fatalities from 2000 - 14]]-Airline[[#This Row],[Fatalities from 1985 - 99]])
/Airline[[#This Row],[Fatalities from 1985 - 99]],1)</f>
        <v>-0.95035460992907805</v>
      </c>
    </row>
    <row r="43" spans="1:10" x14ac:dyDescent="0.3">
      <c r="A43" t="s">
        <v>42</v>
      </c>
      <c r="B43">
        <v>348563137</v>
      </c>
      <c r="C43">
        <v>8</v>
      </c>
      <c r="D43">
        <v>3</v>
      </c>
      <c r="E43">
        <v>234</v>
      </c>
      <c r="F43">
        <v>10</v>
      </c>
      <c r="G43">
        <v>2</v>
      </c>
      <c r="H43">
        <v>46</v>
      </c>
      <c r="I43" s="8">
        <f>IFERROR((Airline[[#This Row],[Incidents from 2000 - 14]]-Airline[[#This Row],[Incidents From 1985 - 99]])/Airline[[#This Row],[Incidents From 1985 - 99]],1)</f>
        <v>0.25</v>
      </c>
      <c r="J43" s="6">
        <f>IFERROR((Airline[[#This Row],[Fatalities from 2000 - 14]]-Airline[[#This Row],[Fatalities from 1985 - 99]])
/Airline[[#This Row],[Fatalities from 1985 - 99]],1)</f>
        <v>-0.80341880341880345</v>
      </c>
    </row>
    <row r="44" spans="1:10" x14ac:dyDescent="0.3">
      <c r="A44" t="s">
        <v>54</v>
      </c>
      <c r="B44">
        <v>1509195646</v>
      </c>
      <c r="C44">
        <v>8</v>
      </c>
      <c r="D44">
        <v>3</v>
      </c>
      <c r="E44">
        <v>98</v>
      </c>
      <c r="F44">
        <v>7</v>
      </c>
      <c r="G44">
        <v>2</v>
      </c>
      <c r="H44">
        <v>188</v>
      </c>
      <c r="I44" s="8">
        <f>IFERROR((Airline[[#This Row],[Incidents from 2000 - 14]]-Airline[[#This Row],[Incidents From 1985 - 99]])/Airline[[#This Row],[Incidents From 1985 - 99]],1)</f>
        <v>-0.125</v>
      </c>
      <c r="J44" s="6">
        <f>IFERROR((Airline[[#This Row],[Fatalities from 2000 - 14]]-Airline[[#This Row],[Fatalities from 1985 - 99]])
/Airline[[#This Row],[Fatalities from 1985 - 99]],1)</f>
        <v>0.91836734693877553</v>
      </c>
    </row>
    <row r="45" spans="1:10" x14ac:dyDescent="0.3">
      <c r="A45" t="s">
        <v>56</v>
      </c>
      <c r="B45">
        <v>1702802250</v>
      </c>
      <c r="C45">
        <v>8</v>
      </c>
      <c r="D45">
        <v>4</v>
      </c>
      <c r="E45">
        <v>308</v>
      </c>
      <c r="F45">
        <v>2</v>
      </c>
      <c r="G45">
        <v>1</v>
      </c>
      <c r="H45">
        <v>1</v>
      </c>
      <c r="I45" s="8">
        <f>IFERROR((Airline[[#This Row],[Incidents from 2000 - 14]]-Airline[[#This Row],[Incidents From 1985 - 99]])/Airline[[#This Row],[Incidents From 1985 - 99]],1)</f>
        <v>-0.75</v>
      </c>
      <c r="J45" s="6">
        <f>IFERROR((Airline[[#This Row],[Fatalities from 2000 - 14]]-Airline[[#This Row],[Fatalities from 1985 - 99]])
/Airline[[#This Row],[Fatalities from 1985 - 99]],1)</f>
        <v>-0.99675324675324672</v>
      </c>
    </row>
    <row r="46" spans="1:10" x14ac:dyDescent="0.3">
      <c r="A46" t="s">
        <v>57</v>
      </c>
      <c r="B46">
        <v>1946098294</v>
      </c>
      <c r="C46">
        <v>8</v>
      </c>
      <c r="D46">
        <v>3</v>
      </c>
      <c r="E46">
        <v>64</v>
      </c>
      <c r="F46">
        <v>8</v>
      </c>
      <c r="G46">
        <v>2</v>
      </c>
      <c r="H46">
        <v>84</v>
      </c>
      <c r="I46" s="8">
        <f>IFERROR((Airline[[#This Row],[Incidents from 2000 - 14]]-Airline[[#This Row],[Incidents From 1985 - 99]])/Airline[[#This Row],[Incidents From 1985 - 99]],1)</f>
        <v>0</v>
      </c>
      <c r="J46" s="6">
        <f>IFERROR((Airline[[#This Row],[Fatalities from 2000 - 14]]-Airline[[#This Row],[Fatalities from 1985 - 99]])
/Airline[[#This Row],[Fatalities from 1985 - 99]],1)</f>
        <v>0.3125</v>
      </c>
    </row>
    <row r="47" spans="1:10" x14ac:dyDescent="0.3">
      <c r="A47" t="s">
        <v>62</v>
      </c>
      <c r="B47">
        <v>430462962</v>
      </c>
      <c r="C47">
        <v>9</v>
      </c>
      <c r="D47">
        <v>1</v>
      </c>
      <c r="E47">
        <v>82</v>
      </c>
      <c r="F47">
        <v>2</v>
      </c>
      <c r="G47">
        <v>0</v>
      </c>
      <c r="H47">
        <v>0</v>
      </c>
      <c r="I47" s="8">
        <f>IFERROR((Airline[[#This Row],[Incidents from 2000 - 14]]-Airline[[#This Row],[Incidents From 1985 - 99]])/Airline[[#This Row],[Incidents From 1985 - 99]],1)</f>
        <v>-0.77777777777777779</v>
      </c>
      <c r="J47" s="6">
        <f>IFERROR((Airline[[#This Row],[Fatalities from 2000 - 14]]-Airline[[#This Row],[Fatalities from 1985 - 99]])
/Airline[[#This Row],[Fatalities from 1985 - 99]],1)</f>
        <v>-1</v>
      </c>
    </row>
    <row r="48" spans="1:10" x14ac:dyDescent="0.3">
      <c r="A48" t="s">
        <v>31</v>
      </c>
      <c r="B48">
        <v>613356665</v>
      </c>
      <c r="C48">
        <v>10</v>
      </c>
      <c r="D48">
        <v>3</v>
      </c>
      <c r="E48">
        <v>260</v>
      </c>
      <c r="F48">
        <v>4</v>
      </c>
      <c r="G48">
        <v>2</v>
      </c>
      <c r="H48">
        <v>22</v>
      </c>
      <c r="I48" s="8">
        <f>IFERROR((Airline[[#This Row],[Incidents from 2000 - 14]]-Airline[[#This Row],[Incidents From 1985 - 99]])/Airline[[#This Row],[Incidents From 1985 - 99]],1)</f>
        <v>-0.6</v>
      </c>
      <c r="J48" s="6">
        <f>IFERROR((Airline[[#This Row],[Fatalities from 2000 - 14]]-Airline[[#This Row],[Fatalities from 1985 - 99]])
/Airline[[#This Row],[Fatalities from 1985 - 99]],1)</f>
        <v>-0.91538461538461535</v>
      </c>
    </row>
    <row r="49" spans="1:10" x14ac:dyDescent="0.3">
      <c r="A49" t="s">
        <v>23</v>
      </c>
      <c r="B49">
        <v>813216487</v>
      </c>
      <c r="C49">
        <v>12</v>
      </c>
      <c r="D49">
        <v>6</v>
      </c>
      <c r="E49">
        <v>535</v>
      </c>
      <c r="F49">
        <v>2</v>
      </c>
      <c r="G49">
        <v>1</v>
      </c>
      <c r="H49">
        <v>225</v>
      </c>
      <c r="I49" s="8">
        <f>IFERROR((Airline[[#This Row],[Incidents from 2000 - 14]]-Airline[[#This Row],[Incidents From 1985 - 99]])/Airline[[#This Row],[Incidents From 1985 - 99]],1)</f>
        <v>-0.83333333333333337</v>
      </c>
      <c r="J49" s="6">
        <f>IFERROR((Airline[[#This Row],[Fatalities from 2000 - 14]]-Airline[[#This Row],[Fatalities from 1985 - 99]])
/Airline[[#This Row],[Fatalities from 1985 - 99]],1)</f>
        <v>-0.57943925233644855</v>
      </c>
    </row>
    <row r="50" spans="1:10" x14ac:dyDescent="0.3">
      <c r="A50" t="s">
        <v>38</v>
      </c>
      <c r="B50">
        <v>1734522605</v>
      </c>
      <c r="C50">
        <v>12</v>
      </c>
      <c r="D50">
        <v>5</v>
      </c>
      <c r="E50">
        <v>425</v>
      </c>
      <c r="F50">
        <v>1</v>
      </c>
      <c r="G50">
        <v>0</v>
      </c>
      <c r="H50">
        <v>0</v>
      </c>
      <c r="I50" s="8">
        <f>IFERROR((Airline[[#This Row],[Incidents from 2000 - 14]]-Airline[[#This Row],[Incidents From 1985 - 99]])/Airline[[#This Row],[Incidents From 1985 - 99]],1)</f>
        <v>-0.91666666666666663</v>
      </c>
      <c r="J50" s="6">
        <f>IFERROR((Airline[[#This Row],[Fatalities from 2000 - 14]]-Airline[[#This Row],[Fatalities from 1985 - 99]])
/Airline[[#This Row],[Fatalities from 1985 - 99]],1)</f>
        <v>-1</v>
      </c>
    </row>
    <row r="51" spans="1:10" x14ac:dyDescent="0.3">
      <c r="A51" t="s">
        <v>12</v>
      </c>
      <c r="B51">
        <v>3004002661</v>
      </c>
      <c r="C51">
        <v>14</v>
      </c>
      <c r="D51">
        <v>4</v>
      </c>
      <c r="E51">
        <v>79</v>
      </c>
      <c r="F51">
        <v>6</v>
      </c>
      <c r="G51">
        <v>2</v>
      </c>
      <c r="H51">
        <v>337</v>
      </c>
      <c r="I51" s="8">
        <f>IFERROR((Airline[[#This Row],[Incidents from 2000 - 14]]-Airline[[#This Row],[Incidents From 1985 - 99]])/Airline[[#This Row],[Incidents From 1985 - 99]],1)</f>
        <v>-0.5714285714285714</v>
      </c>
      <c r="J51" s="6">
        <f>IFERROR((Airline[[#This Row],[Fatalities from 2000 - 14]]-Airline[[#This Row],[Fatalities from 1985 - 99]])
/Airline[[#This Row],[Fatalities from 1985 - 99]],1)</f>
        <v>3.2658227848101267</v>
      </c>
    </row>
    <row r="52" spans="1:10" x14ac:dyDescent="0.3">
      <c r="A52" t="s">
        <v>59</v>
      </c>
      <c r="B52">
        <v>2455687887</v>
      </c>
      <c r="C52">
        <v>16</v>
      </c>
      <c r="D52">
        <v>7</v>
      </c>
      <c r="E52">
        <v>224</v>
      </c>
      <c r="F52">
        <v>11</v>
      </c>
      <c r="G52">
        <v>2</v>
      </c>
      <c r="H52">
        <v>23</v>
      </c>
      <c r="I52" s="8">
        <f>IFERROR((Airline[[#This Row],[Incidents from 2000 - 14]]-Airline[[#This Row],[Incidents From 1985 - 99]])/Airline[[#This Row],[Incidents From 1985 - 99]],1)</f>
        <v>-0.3125</v>
      </c>
      <c r="J52" s="6">
        <f>IFERROR((Airline[[#This Row],[Fatalities from 2000 - 14]]-Airline[[#This Row],[Fatalities from 1985 - 99]])
/Airline[[#This Row],[Fatalities from 1985 - 99]],1)</f>
        <v>-0.8973214285714286</v>
      </c>
    </row>
    <row r="53" spans="1:10" x14ac:dyDescent="0.3">
      <c r="A53" t="s">
        <v>58</v>
      </c>
      <c r="B53">
        <v>7139291291</v>
      </c>
      <c r="C53">
        <v>19</v>
      </c>
      <c r="D53">
        <v>8</v>
      </c>
      <c r="E53">
        <v>319</v>
      </c>
      <c r="F53">
        <v>14</v>
      </c>
      <c r="G53">
        <v>2</v>
      </c>
      <c r="H53">
        <v>109</v>
      </c>
      <c r="I53" s="8">
        <f>IFERROR((Airline[[#This Row],[Incidents from 2000 - 14]]-Airline[[#This Row],[Incidents From 1985 - 99]])/Airline[[#This Row],[Incidents From 1985 - 99]],1)</f>
        <v>-0.26315789473684209</v>
      </c>
      <c r="J53" s="6">
        <f>IFERROR((Airline[[#This Row],[Fatalities from 2000 - 14]]-Airline[[#This Row],[Fatalities from 1985 - 99]])
/Airline[[#This Row],[Fatalities from 1985 - 99]],1)</f>
        <v>-0.65830721003134796</v>
      </c>
    </row>
    <row r="54" spans="1:10" x14ac:dyDescent="0.3">
      <c r="A54" t="s">
        <v>18</v>
      </c>
      <c r="B54">
        <v>5228357340</v>
      </c>
      <c r="C54">
        <v>21</v>
      </c>
      <c r="D54">
        <v>5</v>
      </c>
      <c r="E54">
        <v>101</v>
      </c>
      <c r="F54">
        <v>17</v>
      </c>
      <c r="G54">
        <v>3</v>
      </c>
      <c r="H54">
        <v>416</v>
      </c>
      <c r="I54" s="8">
        <f>IFERROR((Airline[[#This Row],[Incidents from 2000 - 14]]-Airline[[#This Row],[Incidents From 1985 - 99]])/Airline[[#This Row],[Incidents From 1985 - 99]],1)</f>
        <v>-0.19047619047619047</v>
      </c>
      <c r="J54" s="6">
        <f>IFERROR((Airline[[#This Row],[Fatalities from 2000 - 14]]-Airline[[#This Row],[Fatalities from 1985 - 99]])
/Airline[[#This Row],[Fatalities from 1985 - 99]],1)</f>
        <v>3.1188118811881189</v>
      </c>
    </row>
    <row r="55" spans="1:10" x14ac:dyDescent="0.3">
      <c r="A55" t="s">
        <v>26</v>
      </c>
      <c r="B55">
        <v>6525658894</v>
      </c>
      <c r="C55">
        <v>24</v>
      </c>
      <c r="D55">
        <v>12</v>
      </c>
      <c r="E55">
        <v>407</v>
      </c>
      <c r="F55">
        <v>24</v>
      </c>
      <c r="G55">
        <v>2</v>
      </c>
      <c r="H55">
        <v>51</v>
      </c>
      <c r="I55" s="8">
        <f>IFERROR((Airline[[#This Row],[Incidents from 2000 - 14]]-Airline[[#This Row],[Incidents From 1985 - 99]])/Airline[[#This Row],[Incidents From 1985 - 99]],1)</f>
        <v>0</v>
      </c>
      <c r="J55" s="6">
        <f>IFERROR((Airline[[#This Row],[Fatalities from 2000 - 14]]-Airline[[#This Row],[Fatalities from 1985 - 99]])
/Airline[[#This Row],[Fatalities from 1985 - 99]],1)</f>
        <v>-0.87469287469287471</v>
      </c>
    </row>
    <row r="56" spans="1:10" x14ac:dyDescent="0.3">
      <c r="A56" t="s">
        <v>29</v>
      </c>
      <c r="B56">
        <v>488560643</v>
      </c>
      <c r="C56">
        <v>25</v>
      </c>
      <c r="D56">
        <v>5</v>
      </c>
      <c r="E56">
        <v>167</v>
      </c>
      <c r="F56">
        <v>5</v>
      </c>
      <c r="G56">
        <v>2</v>
      </c>
      <c r="H56">
        <v>92</v>
      </c>
      <c r="I56" s="8">
        <f>IFERROR((Airline[[#This Row],[Incidents from 2000 - 14]]-Airline[[#This Row],[Incidents From 1985 - 99]])/Airline[[#This Row],[Incidents From 1985 - 99]],1)</f>
        <v>-0.8</v>
      </c>
      <c r="J56" s="6">
        <f>IFERROR((Airline[[#This Row],[Fatalities from 2000 - 14]]-Airline[[#This Row],[Fatalities from 1985 - 99]])
/Airline[[#This Row],[Fatalities from 1985 - 99]],1)</f>
        <v>-0.44910179640718562</v>
      </c>
    </row>
    <row r="57" spans="1:10" x14ac:dyDescent="0.3">
      <c r="A57" t="s">
        <v>8</v>
      </c>
      <c r="B57">
        <v>1197672318</v>
      </c>
      <c r="C57">
        <v>76</v>
      </c>
      <c r="D57">
        <v>14</v>
      </c>
      <c r="E57">
        <v>128</v>
      </c>
      <c r="F57">
        <v>6</v>
      </c>
      <c r="G57">
        <v>1</v>
      </c>
      <c r="H57">
        <v>88</v>
      </c>
      <c r="I57" s="8">
        <f>IFERROR((Airline[[#This Row],[Incidents from 2000 - 14]]-Airline[[#This Row],[Incidents From 1985 - 99]])/Airline[[#This Row],[Incidents From 1985 - 99]],1)</f>
        <v>-0.92105263157894735</v>
      </c>
      <c r="J57" s="6">
        <f>IFERROR((Airline[[#This Row],[Fatalities from 2000 - 14]]-Airline[[#This Row],[Fatalities from 1985 - 99]])
/Airline[[#This Row],[Fatalities from 1985 - 99]],1)</f>
        <v>-0.3125</v>
      </c>
    </row>
    <row r="58" spans="1:10" x14ac:dyDescent="0.3">
      <c r="A58" t="s">
        <v>66</v>
      </c>
      <c r="B58">
        <f>SUM($B2:$B57)</f>
        <v>77538793065</v>
      </c>
      <c r="C58">
        <f>SUBTOTAL(109,Airline[Incidents From 1985 - 99])</f>
        <v>402</v>
      </c>
      <c r="D58">
        <f>SUBTOTAL(109,Airline[Fatal Accidents from 1985-99])</f>
        <v>122</v>
      </c>
      <c r="E58">
        <f>SUBTOTAL(109,Airline[Fatalities from 1985 - 99])</f>
        <v>6295</v>
      </c>
      <c r="F58">
        <f>SUBTOTAL(109,Airline[Incidents from 2000 - 14])</f>
        <v>231</v>
      </c>
      <c r="G58">
        <f>SUBTOTAL(109,Airline[Fatal Accidents from 2000 - 14])</f>
        <v>37</v>
      </c>
      <c r="H58">
        <f>SUBTOTAL(109,Airline[Fatalities from 2000 - 14])</f>
        <v>3109</v>
      </c>
      <c r="I58" s="9">
        <f>SUBTOTAL(101,Airline[Percent Change Incidents])</f>
        <v>2.8920702052750873E-2</v>
      </c>
      <c r="J58" s="10">
        <f>SUBTOTAL(101,Airline[Percent Change Fatalities])</f>
        <v>0.41606135411449802</v>
      </c>
    </row>
    <row r="61" spans="1:10" x14ac:dyDescent="0.3">
      <c r="A61" s="3" t="s">
        <v>67</v>
      </c>
    </row>
    <row r="62" spans="1:10" x14ac:dyDescent="0.3">
      <c r="A62" s="4" t="s">
        <v>68</v>
      </c>
      <c r="B62">
        <f>COUNTIFS($C$2:$C$57,"&gt;5",$E$2:$E$57,"&gt;100")</f>
        <v>14</v>
      </c>
    </row>
    <row r="63" spans="1:10" x14ac:dyDescent="0.3">
      <c r="A63" s="4" t="s">
        <v>69</v>
      </c>
      <c r="B63">
        <f>COUNTIFS($F$2:$F$57,"&gt;5",$H$2:$H$57,"&gt;100")</f>
        <v>5</v>
      </c>
    </row>
    <row r="64" spans="1:10" x14ac:dyDescent="0.3">
      <c r="A64" t="s">
        <v>70</v>
      </c>
      <c r="B64">
        <f>COUNTIF($D$2:$D$57,"=0")+COUNTIF($G$2:$G$57,"=0")</f>
        <v>49</v>
      </c>
    </row>
    <row r="65" spans="1:2" x14ac:dyDescent="0.3">
      <c r="A65" t="s">
        <v>71</v>
      </c>
      <c r="B65">
        <f>COUNTIF($E$2:$E$57,"&gt;100")+COUNTIF($H$2:$H$57,"&gt;100")</f>
        <v>30</v>
      </c>
    </row>
  </sheetData>
  <conditionalFormatting sqref="G1:G1048576">
    <cfRule type="expression" dxfId="7" priority="2">
      <formula>$H1:$H1&gt;100</formula>
    </cfRule>
    <cfRule type="cellIs" dxfId="6" priority="8" operator="equal">
      <formula>0</formula>
    </cfRule>
  </conditionalFormatting>
  <conditionalFormatting sqref="D1:D1048576">
    <cfRule type="expression" dxfId="5" priority="3">
      <formula>$E1:$E1&gt;100</formula>
    </cfRule>
    <cfRule type="cellIs" dxfId="4" priority="5" operator="equal">
      <formula>0</formula>
    </cfRule>
  </conditionalFormatting>
  <conditionalFormatting sqref="I1:I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E876-AE71-4076-8A68-2F4EFE32A024}">
  <dimension ref="A1:C7"/>
  <sheetViews>
    <sheetView workbookViewId="0">
      <selection activeCell="C6" sqref="C6"/>
    </sheetView>
  </sheetViews>
  <sheetFormatPr defaultRowHeight="14.4" x14ac:dyDescent="0.3"/>
  <cols>
    <col min="1" max="1" width="9.88671875" customWidth="1"/>
    <col min="2" max="2" width="25.44140625" customWidth="1"/>
    <col min="3" max="3" width="17.44140625" customWidth="1"/>
  </cols>
  <sheetData>
    <row r="1" spans="1:3" ht="23.4" customHeight="1" x14ac:dyDescent="0.3">
      <c r="A1" t="s">
        <v>73</v>
      </c>
      <c r="B1" s="2" t="s">
        <v>74</v>
      </c>
      <c r="C1" s="2" t="s">
        <v>75</v>
      </c>
    </row>
    <row r="2" spans="1:3" x14ac:dyDescent="0.3">
      <c r="A2">
        <v>4</v>
      </c>
      <c r="B2" t="s">
        <v>76</v>
      </c>
      <c r="C2" t="s">
        <v>72</v>
      </c>
    </row>
    <row r="3" spans="1:3" x14ac:dyDescent="0.3">
      <c r="A3">
        <v>6</v>
      </c>
      <c r="B3">
        <f>COUNTIFS(Airline[Incidents From 1985 - 99],"&gt;5",Airline[Fatalities from 1985 - 99],"&gt;100")</f>
        <v>14</v>
      </c>
      <c r="C3">
        <f>COUNTIFS(Airline[Incidents from 2000 - 14],"&gt;5",Airline[Fatalities from 2000 - 14],"&gt;100")</f>
        <v>5</v>
      </c>
    </row>
    <row r="4" spans="1:3" x14ac:dyDescent="0.3">
      <c r="A4">
        <v>7</v>
      </c>
      <c r="B4" t="s">
        <v>65</v>
      </c>
      <c r="C4" t="s">
        <v>64</v>
      </c>
    </row>
    <row r="5" spans="1:3" x14ac:dyDescent="0.3">
      <c r="A5">
        <v>8</v>
      </c>
      <c r="C5">
        <f>SUMIF(Airline[Fatalities from 1985 - 99],"=0" )</f>
        <v>0</v>
      </c>
    </row>
    <row r="6" spans="1:3" x14ac:dyDescent="0.3">
      <c r="A6">
        <v>9</v>
      </c>
    </row>
    <row r="7" spans="1:3" x14ac:dyDescent="0.3">
      <c r="A7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Airline Safety Data</vt:lpstr>
      <vt:lpstr>Answer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ChastityM</cp:lastModifiedBy>
  <dcterms:created xsi:type="dcterms:W3CDTF">2021-03-29T13:22:58Z</dcterms:created>
  <dcterms:modified xsi:type="dcterms:W3CDTF">2021-03-30T18:46:35Z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f7acdba3-e20d-4df8-ae36-7b4a8bad4dd1</vt:lpwstr>
  </property>
</Properties>
</file>