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58F24EAD-2C16-4A90-B47A-CA6BF05642A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내역" sheetId="17" r:id="rId1"/>
    <sheet name="Sheet1" sheetId="16" state="hidden" r:id="rId2"/>
    <sheet name="Sheet2" sheetId="18" r:id="rId3"/>
  </sheets>
  <definedNames>
    <definedName name="_Order1">255</definedName>
    <definedName name="_Order2">255</definedName>
    <definedName name="anscount">1</definedName>
    <definedName name="Document_array">{"서울냉천 3차( 5. 6-7).xls","Sheet1"}</definedName>
    <definedName name="HTML_CodePage">949</definedName>
    <definedName name="HTML_Control">{"'고휘도교통표지4차선용'!$B$2:$O$14"}</definedName>
    <definedName name="HTML_Description">""</definedName>
    <definedName name="HTML_Email">""</definedName>
    <definedName name="HTML_Header">"고휘도교통표지4차선용"</definedName>
    <definedName name="HTML_LastUpdate">"00-06-09"</definedName>
    <definedName name="HTML_LineAfter">FALSE</definedName>
    <definedName name="HTML_LineBefore">FALSE</definedName>
    <definedName name="HTML_Name">"오승환"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"99"</definedName>
    <definedName name="HTML1_10">"Marihan@hitel.kol.co.kr"</definedName>
    <definedName name="HTML1_11">1</definedName>
    <definedName name="HTML1_2">1</definedName>
    <definedName name="HTML1_3">"엑셀 프로젝트"</definedName>
    <definedName name="HTML1_4">"인터넷 어시스턴트"</definedName>
    <definedName name="HTML1_6">1</definedName>
    <definedName name="HTML1_7">1</definedName>
    <definedName name="HTML1_8">"97-10-09"</definedName>
    <definedName name="HTML1_9">"김종완/어린왕자"</definedName>
    <definedName name="HTMLCount">1</definedName>
    <definedName name="_xlnm.Print_Area" localSheetId="0">내역!$A$1:$M$138</definedName>
    <definedName name="_xlnm.Print_Titles" localSheetId="0">내역!$1:$3</definedName>
    <definedName name="ㄱㄱㄱ">{"Book1","부대-(표지판,데리,가드).xls","부대-(낙,차,중분대).xls"}</definedName>
    <definedName name="계장">56174</definedName>
    <definedName name="고케">70455</definedName>
    <definedName name="구조">{"Book1","부대-(총집계,차선도색)-new.xls"}</definedName>
    <definedName name="구조물수량집계표">{"Book1","부대-(총집계,차선도색)-new.xls"}</definedName>
    <definedName name="ㄴㄴ">{"Book1","부대-(총집계,차선도색)-new.xls"}</definedName>
    <definedName name="ㄴㄴㄴㄴㄴ">{"'고휘도교통표지4차선용'!$B$2:$O$14"}</definedName>
    <definedName name="낙책">{"Book1","부대-(표지판,데리,가드).xls","부대-(낙,차,중분대).xls"}</definedName>
    <definedName name="난방">{"서울냉천 3차( 5. 6-7).xls","Sheet1"}</definedName>
    <definedName name="내선">49296</definedName>
    <definedName name="ㄷㄷㄷㄷ">{"Book1","부대-(총집계,차선도색)-new.xls"}</definedName>
    <definedName name="ㄹㄹㄹㄹㄹ">{"'고휘도교통표지4차선용'!$B$2:$O$14"}</definedName>
    <definedName name="ㅂㅂㅂㅂ">{"'고휘도교통표지4차선용'!$B$2:$O$14"}</definedName>
    <definedName name="배전">182333</definedName>
    <definedName name="보통">34360</definedName>
    <definedName name="분개표">{"서울냉천 3차( 5. 6-7).xls","Sheet1"}</definedName>
    <definedName name="ㅈㅈㅈ">{"Book1","부대-(표지판,데리,가드).xls","부대-(낙,차,중분대).xls"}</definedName>
    <definedName name="ㅈㅈㅈㅈㅈㅈ">{"Book1","부대-(총집계,차선도색)-new.xls"}</definedName>
    <definedName name="저케">62694</definedName>
    <definedName name="통내">56623</definedName>
    <definedName name="통케">83279</definedName>
    <definedName name="특별">50160</definedName>
    <definedName name="특케">111738</definedName>
    <definedName name="플랜트">53292</definedName>
    <definedName name="ㅣ아너라ㅣㄴ얼">{"Book1","부대-(총집계,차선도색)-new.xls"}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7" l="1"/>
  <c r="L96" i="17" s="1"/>
  <c r="H96" i="17"/>
  <c r="J96" i="17"/>
  <c r="K96" i="17"/>
  <c r="D96" i="17"/>
  <c r="D95" i="17"/>
  <c r="K78" i="17"/>
  <c r="J78" i="17"/>
  <c r="H78" i="17"/>
  <c r="F78" i="17"/>
  <c r="D67" i="17"/>
  <c r="K52" i="17"/>
  <c r="J52" i="17"/>
  <c r="H52" i="17"/>
  <c r="F52" i="17"/>
  <c r="D106" i="17"/>
  <c r="D102" i="17"/>
  <c r="D74" i="17"/>
  <c r="D54" i="17"/>
  <c r="D48" i="17"/>
  <c r="L78" i="17" l="1"/>
  <c r="L52" i="17"/>
  <c r="K136" i="17"/>
  <c r="J136" i="17"/>
  <c r="H136" i="17"/>
  <c r="K135" i="17"/>
  <c r="J135" i="17"/>
  <c r="H135" i="17"/>
  <c r="F135" i="17"/>
  <c r="F137" i="17" s="1"/>
  <c r="F12" i="17" s="1"/>
  <c r="K132" i="17"/>
  <c r="J132" i="17"/>
  <c r="H132" i="17"/>
  <c r="F132" i="17"/>
  <c r="K131" i="17"/>
  <c r="J131" i="17"/>
  <c r="H131" i="17"/>
  <c r="F131" i="17"/>
  <c r="K130" i="17"/>
  <c r="J130" i="17"/>
  <c r="H130" i="17"/>
  <c r="F130" i="17"/>
  <c r="K129" i="17"/>
  <c r="J129" i="17"/>
  <c r="H129" i="17"/>
  <c r="F129" i="17"/>
  <c r="K128" i="17"/>
  <c r="J128" i="17"/>
  <c r="H128" i="17"/>
  <c r="F128" i="17"/>
  <c r="K127" i="17"/>
  <c r="J127" i="17"/>
  <c r="H127" i="17"/>
  <c r="F127" i="17"/>
  <c r="K126" i="17"/>
  <c r="J126" i="17"/>
  <c r="H126" i="17"/>
  <c r="F126" i="17"/>
  <c r="K125" i="17"/>
  <c r="J125" i="17"/>
  <c r="H125" i="17"/>
  <c r="F125" i="17"/>
  <c r="K124" i="17"/>
  <c r="J124" i="17"/>
  <c r="H124" i="17"/>
  <c r="F124" i="17"/>
  <c r="K121" i="17"/>
  <c r="J121" i="17"/>
  <c r="H121" i="17"/>
  <c r="F121" i="17"/>
  <c r="K120" i="17"/>
  <c r="J120" i="17"/>
  <c r="H120" i="17"/>
  <c r="F120" i="17"/>
  <c r="K119" i="17"/>
  <c r="J119" i="17"/>
  <c r="H119" i="17"/>
  <c r="F119" i="17"/>
  <c r="K118" i="17"/>
  <c r="J118" i="17"/>
  <c r="H118" i="17"/>
  <c r="F118" i="17"/>
  <c r="K117" i="17"/>
  <c r="J117" i="17"/>
  <c r="H117" i="17"/>
  <c r="F117" i="17"/>
  <c r="K116" i="17"/>
  <c r="J116" i="17"/>
  <c r="H116" i="17"/>
  <c r="F116" i="17"/>
  <c r="K115" i="17"/>
  <c r="J115" i="17"/>
  <c r="H115" i="17"/>
  <c r="F115" i="17"/>
  <c r="K114" i="17"/>
  <c r="J114" i="17"/>
  <c r="H114" i="17"/>
  <c r="F114" i="17"/>
  <c r="K113" i="17"/>
  <c r="K112" i="17"/>
  <c r="J111" i="17"/>
  <c r="M110" i="17"/>
  <c r="K109" i="17"/>
  <c r="J109" i="17"/>
  <c r="H109" i="17"/>
  <c r="F109" i="17"/>
  <c r="K108" i="17"/>
  <c r="J108" i="17"/>
  <c r="H108" i="17"/>
  <c r="F108" i="17"/>
  <c r="K107" i="17"/>
  <c r="J107" i="17"/>
  <c r="H107" i="17"/>
  <c r="F107" i="17"/>
  <c r="K106" i="17"/>
  <c r="J106" i="17"/>
  <c r="H106" i="17"/>
  <c r="F106" i="17"/>
  <c r="K105" i="17"/>
  <c r="D105" i="17"/>
  <c r="J105" i="17" s="1"/>
  <c r="K104" i="17"/>
  <c r="D104" i="17"/>
  <c r="H104" i="17" s="1"/>
  <c r="K103" i="17"/>
  <c r="D103" i="17"/>
  <c r="F103" i="17" s="1"/>
  <c r="K102" i="17"/>
  <c r="J102" i="17"/>
  <c r="H102" i="17"/>
  <c r="F102" i="17"/>
  <c r="K101" i="17"/>
  <c r="J101" i="17"/>
  <c r="H101" i="17"/>
  <c r="F101" i="17"/>
  <c r="K100" i="17"/>
  <c r="D100" i="17"/>
  <c r="H100" i="17" s="1"/>
  <c r="K99" i="17"/>
  <c r="D99" i="17"/>
  <c r="F99" i="17" s="1"/>
  <c r="K98" i="17"/>
  <c r="D98" i="17"/>
  <c r="H98" i="17" s="1"/>
  <c r="K97" i="17"/>
  <c r="D97" i="17"/>
  <c r="K95" i="17"/>
  <c r="H95" i="17"/>
  <c r="K92" i="17"/>
  <c r="J92" i="17"/>
  <c r="F92" i="17"/>
  <c r="H92" i="17"/>
  <c r="K91" i="17"/>
  <c r="J91" i="17"/>
  <c r="H91" i="17"/>
  <c r="F91" i="17"/>
  <c r="K90" i="17"/>
  <c r="J90" i="17"/>
  <c r="H90" i="17"/>
  <c r="F90" i="17"/>
  <c r="K89" i="17"/>
  <c r="D89" i="17"/>
  <c r="H89" i="17" s="1"/>
  <c r="K88" i="17"/>
  <c r="J88" i="17"/>
  <c r="H88" i="17"/>
  <c r="F88" i="17"/>
  <c r="K87" i="17"/>
  <c r="D87" i="17"/>
  <c r="J87" i="17" s="1"/>
  <c r="K86" i="17"/>
  <c r="J86" i="17"/>
  <c r="H86" i="17"/>
  <c r="F86" i="17"/>
  <c r="K85" i="17"/>
  <c r="J85" i="17"/>
  <c r="H85" i="17"/>
  <c r="F85" i="17"/>
  <c r="K84" i="17"/>
  <c r="J84" i="17"/>
  <c r="H84" i="17"/>
  <c r="F84" i="17"/>
  <c r="K83" i="17"/>
  <c r="J83" i="17"/>
  <c r="H83" i="17"/>
  <c r="F83" i="17"/>
  <c r="K82" i="17"/>
  <c r="J82" i="17"/>
  <c r="H82" i="17"/>
  <c r="F82" i="17"/>
  <c r="K81" i="17"/>
  <c r="J81" i="17"/>
  <c r="H81" i="17"/>
  <c r="F81" i="17"/>
  <c r="K80" i="17"/>
  <c r="J80" i="17"/>
  <c r="H80" i="17"/>
  <c r="F80" i="17"/>
  <c r="K79" i="17"/>
  <c r="J79" i="17"/>
  <c r="H79" i="17"/>
  <c r="F79" i="17"/>
  <c r="K77" i="17"/>
  <c r="J77" i="17"/>
  <c r="H77" i="17"/>
  <c r="F77" i="17"/>
  <c r="K76" i="17"/>
  <c r="J76" i="17"/>
  <c r="H76" i="17"/>
  <c r="F76" i="17"/>
  <c r="K75" i="17"/>
  <c r="J75" i="17"/>
  <c r="H75" i="17"/>
  <c r="F75" i="17"/>
  <c r="K74" i="17"/>
  <c r="J74" i="17"/>
  <c r="H74" i="17"/>
  <c r="F74" i="17"/>
  <c r="K73" i="17"/>
  <c r="J73" i="17"/>
  <c r="H73" i="17"/>
  <c r="F73" i="17"/>
  <c r="K72" i="17"/>
  <c r="J72" i="17"/>
  <c r="H72" i="17"/>
  <c r="F72" i="17"/>
  <c r="K69" i="17"/>
  <c r="J69" i="17"/>
  <c r="H69" i="17"/>
  <c r="F69" i="17"/>
  <c r="K68" i="17"/>
  <c r="J68" i="17"/>
  <c r="H68" i="17"/>
  <c r="F68" i="17"/>
  <c r="K67" i="17"/>
  <c r="J67" i="17"/>
  <c r="H67" i="17"/>
  <c r="F67" i="17"/>
  <c r="K66" i="17"/>
  <c r="J66" i="17"/>
  <c r="H66" i="17"/>
  <c r="F66" i="17"/>
  <c r="K65" i="17"/>
  <c r="J65" i="17"/>
  <c r="H65" i="17"/>
  <c r="F65" i="17"/>
  <c r="K62" i="17"/>
  <c r="J62" i="17"/>
  <c r="H62" i="17"/>
  <c r="F62" i="17"/>
  <c r="K61" i="17"/>
  <c r="J61" i="17"/>
  <c r="H61" i="17"/>
  <c r="F61" i="17"/>
  <c r="K60" i="17"/>
  <c r="J60" i="17"/>
  <c r="H60" i="17"/>
  <c r="F60" i="17"/>
  <c r="K59" i="17"/>
  <c r="J59" i="17"/>
  <c r="K58" i="17"/>
  <c r="J58" i="17"/>
  <c r="H58" i="17"/>
  <c r="F58" i="17"/>
  <c r="K57" i="17"/>
  <c r="J57" i="17"/>
  <c r="H57" i="17"/>
  <c r="F57" i="17"/>
  <c r="K56" i="17"/>
  <c r="J56" i="17"/>
  <c r="H56" i="17"/>
  <c r="F56" i="17"/>
  <c r="K55" i="17"/>
  <c r="J55" i="17"/>
  <c r="H55" i="17"/>
  <c r="F55" i="17"/>
  <c r="K54" i="17"/>
  <c r="J54" i="17"/>
  <c r="H54" i="17"/>
  <c r="F54" i="17"/>
  <c r="K53" i="17"/>
  <c r="J53" i="17"/>
  <c r="H53" i="17"/>
  <c r="F53" i="17"/>
  <c r="K49" i="17"/>
  <c r="J49" i="17"/>
  <c r="H49" i="17"/>
  <c r="F49" i="17"/>
  <c r="K48" i="17"/>
  <c r="J48" i="17"/>
  <c r="F48" i="17"/>
  <c r="H48" i="17"/>
  <c r="K47" i="17"/>
  <c r="J47" i="17"/>
  <c r="H47" i="17"/>
  <c r="F47" i="17"/>
  <c r="K46" i="17"/>
  <c r="J46" i="17"/>
  <c r="H46" i="17"/>
  <c r="F46" i="17"/>
  <c r="K45" i="17"/>
  <c r="J45" i="17"/>
  <c r="H45" i="17"/>
  <c r="F45" i="17"/>
  <c r="L41" i="17"/>
  <c r="L20" i="17"/>
  <c r="L16" i="17"/>
  <c r="L15" i="17"/>
  <c r="A12" i="17"/>
  <c r="A11" i="17"/>
  <c r="A10" i="17"/>
  <c r="A9" i="17"/>
  <c r="A8" i="17"/>
  <c r="A7" i="17"/>
  <c r="A6" i="17"/>
  <c r="A5" i="17"/>
  <c r="L127" i="17" l="1"/>
  <c r="L128" i="17"/>
  <c r="L129" i="17"/>
  <c r="L131" i="17"/>
  <c r="L132" i="17"/>
  <c r="L130" i="17"/>
  <c r="H133" i="17"/>
  <c r="H11" i="17" s="1"/>
  <c r="F133" i="17"/>
  <c r="F11" i="17" s="1"/>
  <c r="J133" i="17"/>
  <c r="J11" i="17" s="1"/>
  <c r="J97" i="17"/>
  <c r="D113" i="17"/>
  <c r="L126" i="17"/>
  <c r="L49" i="17"/>
  <c r="L125" i="17"/>
  <c r="L114" i="17"/>
  <c r="L116" i="17"/>
  <c r="L117" i="17"/>
  <c r="L118" i="17"/>
  <c r="H99" i="17"/>
  <c r="L120" i="17"/>
  <c r="L45" i="17"/>
  <c r="J103" i="17"/>
  <c r="L121" i="17"/>
  <c r="J99" i="17"/>
  <c r="L108" i="17"/>
  <c r="L109" i="17"/>
  <c r="L80" i="17"/>
  <c r="L83" i="17"/>
  <c r="L85" i="17"/>
  <c r="L86" i="17"/>
  <c r="L60" i="17"/>
  <c r="L61" i="17"/>
  <c r="L62" i="17"/>
  <c r="L66" i="17"/>
  <c r="F97" i="17"/>
  <c r="H97" i="17"/>
  <c r="L102" i="17"/>
  <c r="L58" i="17"/>
  <c r="L68" i="17"/>
  <c r="L69" i="17"/>
  <c r="L72" i="17"/>
  <c r="L73" i="17"/>
  <c r="L75" i="17"/>
  <c r="L101" i="17"/>
  <c r="L115" i="17"/>
  <c r="L119" i="17"/>
  <c r="L107" i="17"/>
  <c r="L106" i="17"/>
  <c r="L90" i="17"/>
  <c r="L77" i="17"/>
  <c r="L82" i="17"/>
  <c r="L92" i="17"/>
  <c r="L88" i="17"/>
  <c r="F89" i="17"/>
  <c r="F105" i="17"/>
  <c r="H105" i="17"/>
  <c r="J89" i="17"/>
  <c r="L67" i="17"/>
  <c r="L47" i="17"/>
  <c r="L46" i="17"/>
  <c r="L56" i="17"/>
  <c r="L74" i="17"/>
  <c r="F98" i="17"/>
  <c r="L84" i="17"/>
  <c r="J98" i="17"/>
  <c r="L79" i="17"/>
  <c r="H70" i="17"/>
  <c r="H7" i="17" s="1"/>
  <c r="J70" i="17"/>
  <c r="J7" i="17" s="1"/>
  <c r="F70" i="17"/>
  <c r="F7" i="17" s="1"/>
  <c r="J104" i="17"/>
  <c r="F104" i="17"/>
  <c r="H103" i="17"/>
  <c r="L76" i="17"/>
  <c r="F100" i="17"/>
  <c r="J100" i="17"/>
  <c r="L91" i="17"/>
  <c r="H137" i="17"/>
  <c r="H12" i="17" s="1"/>
  <c r="L136" i="17"/>
  <c r="L135" i="17"/>
  <c r="L81" i="17"/>
  <c r="F95" i="17"/>
  <c r="J95" i="17"/>
  <c r="L57" i="17"/>
  <c r="L55" i="17"/>
  <c r="L54" i="17"/>
  <c r="L53" i="17"/>
  <c r="F50" i="17"/>
  <c r="H50" i="17"/>
  <c r="L48" i="17"/>
  <c r="J63" i="17"/>
  <c r="J6" i="17" s="1"/>
  <c r="F59" i="17"/>
  <c r="L65" i="17"/>
  <c r="F87" i="17"/>
  <c r="D112" i="17"/>
  <c r="H59" i="17"/>
  <c r="H63" i="17" s="1"/>
  <c r="H6" i="17" s="1"/>
  <c r="H87" i="17"/>
  <c r="J137" i="17"/>
  <c r="J12" i="17" s="1"/>
  <c r="L124" i="17"/>
  <c r="L11" i="17" l="1"/>
  <c r="L103" i="17"/>
  <c r="L99" i="17"/>
  <c r="L133" i="17"/>
  <c r="L12" i="17"/>
  <c r="L97" i="17"/>
  <c r="L89" i="17"/>
  <c r="L70" i="17"/>
  <c r="L95" i="17"/>
  <c r="L137" i="17"/>
  <c r="L104" i="17"/>
  <c r="L98" i="17"/>
  <c r="L105" i="17"/>
  <c r="H93" i="17"/>
  <c r="H8" i="17" s="1"/>
  <c r="J50" i="17"/>
  <c r="J5" i="17" s="1"/>
  <c r="L100" i="17"/>
  <c r="L7" i="17"/>
  <c r="J93" i="17"/>
  <c r="J8" i="17" s="1"/>
  <c r="F93" i="17"/>
  <c r="F8" i="17" s="1"/>
  <c r="L59" i="17"/>
  <c r="L63" i="17" s="1"/>
  <c r="J112" i="17"/>
  <c r="H112" i="17"/>
  <c r="F112" i="17"/>
  <c r="L87" i="17"/>
  <c r="F5" i="17"/>
  <c r="F63" i="17"/>
  <c r="F6" i="17" s="1"/>
  <c r="L6" i="17" s="1"/>
  <c r="H5" i="17"/>
  <c r="L50" i="17" l="1"/>
  <c r="L8" i="17"/>
  <c r="H110" i="17"/>
  <c r="J110" i="17"/>
  <c r="L5" i="17"/>
  <c r="L112" i="17"/>
  <c r="F110" i="17"/>
  <c r="F113" i="17"/>
  <c r="F122" i="17" s="1"/>
  <c r="F10" i="17" s="1"/>
  <c r="J113" i="17"/>
  <c r="J122" i="17" s="1"/>
  <c r="J10" i="17" s="1"/>
  <c r="H113" i="17"/>
  <c r="H122" i="17" s="1"/>
  <c r="H10" i="17" s="1"/>
  <c r="L93" i="17"/>
  <c r="L10" i="17" l="1"/>
  <c r="J9" i="17"/>
  <c r="J13" i="17" s="1"/>
  <c r="J138" i="17"/>
  <c r="H9" i="17"/>
  <c r="H13" i="17" s="1"/>
  <c r="H138" i="17"/>
  <c r="F9" i="17"/>
  <c r="F138" i="17"/>
  <c r="L113" i="17"/>
  <c r="L122" i="17" s="1"/>
  <c r="L110" i="17"/>
  <c r="L138" i="17" l="1"/>
  <c r="J18" i="17"/>
  <c r="H42" i="17"/>
  <c r="J17" i="17"/>
  <c r="L17" i="17" s="1"/>
  <c r="L9" i="17"/>
  <c r="L13" i="17" s="1"/>
  <c r="J22" i="17" s="1"/>
  <c r="F13" i="17"/>
  <c r="L22" i="17" l="1"/>
  <c r="J21" i="17"/>
  <c r="L21" i="17" s="1"/>
  <c r="F42" i="17"/>
  <c r="J14" i="17"/>
  <c r="J19" i="17"/>
  <c r="L19" i="17" s="1"/>
  <c r="L18" i="17"/>
  <c r="L14" i="17" l="1"/>
  <c r="L42" i="17" s="1"/>
  <c r="J42" i="17"/>
</calcChain>
</file>

<file path=xl/sharedStrings.xml><?xml version="1.0" encoding="utf-8"?>
<sst xmlns="http://schemas.openxmlformats.org/spreadsheetml/2006/main" count="258" uniqueCount="154">
  <si>
    <t>순공사비</t>
  </si>
  <si>
    <t>식</t>
  </si>
  <si>
    <t>줄파기</t>
  </si>
  <si>
    <t>m</t>
  </si>
  <si>
    <t>바닥정리</t>
  </si>
  <si>
    <t>H-300×300×10×15</t>
  </si>
  <si>
    <t>EA</t>
  </si>
  <si>
    <t>개소</t>
  </si>
  <si>
    <t>H-298×201×9×14</t>
  </si>
  <si>
    <t>STIFFNET 손료</t>
  </si>
  <si>
    <t>PIECE BRACKET 손료</t>
  </si>
  <si>
    <t>잡철판및볼트대</t>
  </si>
  <si>
    <t xml:space="preserve">강재운반 </t>
  </si>
  <si>
    <t>편도</t>
  </si>
  <si>
    <t>강재운반</t>
  </si>
  <si>
    <t>왕복</t>
  </si>
  <si>
    <t>중기운반</t>
  </si>
  <si>
    <t>회</t>
  </si>
  <si>
    <t>양수비</t>
  </si>
  <si>
    <t>월</t>
  </si>
  <si>
    <t>안전난간대</t>
  </si>
  <si>
    <t>교통신호수</t>
  </si>
  <si>
    <t>안전관리비</t>
    <phoneticPr fontId="1" type="noConversion"/>
  </si>
  <si>
    <t>산재보험료</t>
    <phoneticPr fontId="1" type="noConversion"/>
  </si>
  <si>
    <t>고용보험료</t>
    <phoneticPr fontId="1" type="noConversion"/>
  </si>
  <si>
    <t>국민연금</t>
    <phoneticPr fontId="1" type="noConversion"/>
  </si>
  <si>
    <t>건강보험료</t>
    <phoneticPr fontId="1" type="noConversion"/>
  </si>
  <si>
    <t>장기요양보험료</t>
    <phoneticPr fontId="1" type="noConversion"/>
  </si>
  <si>
    <t>퇴직공제부금</t>
    <phoneticPr fontId="1" type="noConversion"/>
  </si>
  <si>
    <t>단수정리</t>
    <phoneticPr fontId="1" type="noConversion"/>
  </si>
  <si>
    <t>PS</t>
    <phoneticPr fontId="1" type="noConversion"/>
  </si>
  <si>
    <t>식</t>
    <phoneticPr fontId="1" type="noConversion"/>
  </si>
  <si>
    <t>재료비</t>
    <phoneticPr fontId="2" type="noConversion"/>
  </si>
  <si>
    <t>노무비</t>
    <phoneticPr fontId="2" type="noConversion"/>
  </si>
  <si>
    <t>경비</t>
    <phoneticPr fontId="2" type="noConversion"/>
  </si>
  <si>
    <t>합계</t>
    <phoneticPr fontId="2" type="noConversion"/>
  </si>
  <si>
    <t>단가</t>
    <phoneticPr fontId="2" type="noConversion"/>
  </si>
  <si>
    <t>금액</t>
    <phoneticPr fontId="2" type="noConversion"/>
  </si>
  <si>
    <t>토공 및 가시설공사</t>
    <phoneticPr fontId="3" type="noConversion"/>
  </si>
  <si>
    <t xml:space="preserve"> </t>
    <phoneticPr fontId="1" type="noConversion"/>
  </si>
  <si>
    <t>[ 합 계 ]</t>
    <phoneticPr fontId="3" type="noConversion"/>
  </si>
  <si>
    <t>터파기</t>
  </si>
  <si>
    <t>[ 소 계 ]</t>
    <phoneticPr fontId="2" type="noConversion"/>
  </si>
  <si>
    <t>100TON</t>
  </si>
  <si>
    <t>[ 소   계 ]</t>
    <phoneticPr fontId="2" type="noConversion"/>
  </si>
  <si>
    <t>JACK 손료</t>
  </si>
  <si>
    <t>개월</t>
    <phoneticPr fontId="2" type="noConversion"/>
  </si>
  <si>
    <t>살수비</t>
    <phoneticPr fontId="2" type="noConversion"/>
  </si>
  <si>
    <t>[ 합 계 ]</t>
    <phoneticPr fontId="2" type="noConversion"/>
  </si>
  <si>
    <t>품 명</t>
    <phoneticPr fontId="1" type="noConversion"/>
  </si>
  <si>
    <t>규 격</t>
    <phoneticPr fontId="1" type="noConversion"/>
  </si>
  <si>
    <t>단위</t>
    <phoneticPr fontId="1" type="noConversion"/>
  </si>
  <si>
    <t>수량</t>
    <phoneticPr fontId="1" type="noConversion"/>
  </si>
  <si>
    <t>비고</t>
    <phoneticPr fontId="1" type="noConversion"/>
  </si>
  <si>
    <t>㎥</t>
  </si>
  <si>
    <t>㎡</t>
  </si>
  <si>
    <t>TON</t>
  </si>
  <si>
    <t>H-300×300×10× 15</t>
    <phoneticPr fontId="1" type="noConversion"/>
  </si>
  <si>
    <t>WALE 설치</t>
    <phoneticPr fontId="1" type="noConversion"/>
  </si>
  <si>
    <t>WALE 철거</t>
    <phoneticPr fontId="1" type="noConversion"/>
  </si>
  <si>
    <t>WALE 연결</t>
    <phoneticPr fontId="1" type="noConversion"/>
  </si>
  <si>
    <t>WALE 홈메우기</t>
    <phoneticPr fontId="1" type="noConversion"/>
  </si>
  <si>
    <t>ANGLE BRACKET 설치</t>
    <phoneticPr fontId="1" type="noConversion"/>
  </si>
  <si>
    <t>PIECE BRACKET 설치</t>
    <phoneticPr fontId="1" type="noConversion"/>
  </si>
  <si>
    <t>PIECE BRACKET 철거</t>
    <phoneticPr fontId="1" type="noConversion"/>
  </si>
  <si>
    <t>POST PILE 근입 항타</t>
    <phoneticPr fontId="1" type="noConversion"/>
  </si>
  <si>
    <t>POST PILE 해체</t>
    <phoneticPr fontId="1" type="noConversion"/>
  </si>
  <si>
    <t>H-298×201×9×14</t>
    <phoneticPr fontId="1" type="noConversion"/>
  </si>
  <si>
    <t>개소</t>
    <phoneticPr fontId="1" type="noConversion"/>
  </si>
  <si>
    <t>H-BEAM 손료</t>
    <phoneticPr fontId="1" type="noConversion"/>
  </si>
  <si>
    <t>철근</t>
    <phoneticPr fontId="1" type="noConversion"/>
  </si>
  <si>
    <t>1. 토공사</t>
    <phoneticPr fontId="2" type="noConversion"/>
  </si>
  <si>
    <t>일반관리비 및 이윤</t>
    <phoneticPr fontId="1" type="noConversion"/>
  </si>
  <si>
    <t>잔토처리(토사)</t>
    <phoneticPr fontId="1" type="noConversion"/>
  </si>
  <si>
    <t>회</t>
    <phoneticPr fontId="1" type="noConversion"/>
  </si>
  <si>
    <t>보받이 설치</t>
    <phoneticPr fontId="1" type="noConversion"/>
  </si>
  <si>
    <t>보받이 철거</t>
    <phoneticPr fontId="1" type="noConversion"/>
  </si>
  <si>
    <t>건설기계대여보증료</t>
    <phoneticPr fontId="1" type="noConversion"/>
  </si>
  <si>
    <t>크람쉘상차</t>
    <phoneticPr fontId="1" type="noConversion"/>
  </si>
  <si>
    <t>2. C.I.P 공사</t>
    <phoneticPr fontId="2" type="noConversion"/>
  </si>
  <si>
    <t>케이싱 설치 해체</t>
    <phoneticPr fontId="1" type="noConversion"/>
  </si>
  <si>
    <t>C.I.P 타설</t>
  </si>
  <si>
    <t>CAP CONC 설치</t>
  </si>
  <si>
    <t>H-PILE 연결/해체</t>
  </si>
  <si>
    <t>철근망 근입</t>
  </si>
  <si>
    <t>철근 가공 및 조립</t>
  </si>
  <si>
    <t>간단</t>
  </si>
  <si>
    <t>장비조립및해체</t>
  </si>
  <si>
    <t>가이드빔 설치및해체</t>
  </si>
  <si>
    <t>기계기구설치</t>
    <phoneticPr fontId="1" type="noConversion"/>
  </si>
  <si>
    <t>플랜트 설치 해체</t>
    <phoneticPr fontId="1" type="noConversion"/>
  </si>
  <si>
    <t>4. 가시설 공사</t>
    <phoneticPr fontId="2" type="noConversion"/>
  </si>
  <si>
    <t>본</t>
    <phoneticPr fontId="1" type="noConversion"/>
  </si>
  <si>
    <t>스트러트설치해체</t>
    <phoneticPr fontId="2" type="noConversion"/>
  </si>
  <si>
    <t>STIFFNER 설치</t>
  </si>
  <si>
    <t>H-300×500</t>
    <phoneticPr fontId="2" type="noConversion"/>
  </si>
  <si>
    <t>유압실린더설치 및 해체</t>
    <phoneticPr fontId="2" type="noConversion"/>
  </si>
  <si>
    <t>회전화타 설치및해체</t>
    <phoneticPr fontId="2" type="noConversion"/>
  </si>
  <si>
    <t>JACK 설치</t>
  </si>
  <si>
    <t>POST PILE 연결 해체</t>
    <phoneticPr fontId="1" type="noConversion"/>
  </si>
  <si>
    <t>띠장용</t>
    <phoneticPr fontId="1" type="noConversion"/>
  </si>
  <si>
    <t>유압실린더</t>
    <phoneticPr fontId="2" type="noConversion"/>
  </si>
  <si>
    <t>회전 화타 손료</t>
    <phoneticPr fontId="1" type="noConversion"/>
  </si>
  <si>
    <t>레미콘대</t>
    <phoneticPr fontId="1" type="noConversion"/>
  </si>
  <si>
    <t>CIP벽체조성용</t>
    <phoneticPr fontId="1" type="noConversion"/>
  </si>
  <si>
    <t>D22mm</t>
    <phoneticPr fontId="1" type="noConversion"/>
  </si>
  <si>
    <t>D13mm</t>
    <phoneticPr fontId="1" type="noConversion"/>
  </si>
  <si>
    <t>5. 자재대 및 손료</t>
    <phoneticPr fontId="3" type="noConversion"/>
  </si>
  <si>
    <t>6. 부대공사</t>
    <phoneticPr fontId="2" type="noConversion"/>
  </si>
  <si>
    <t>계단설치비</t>
    <phoneticPr fontId="1" type="noConversion"/>
  </si>
  <si>
    <t>장비인양비</t>
    <phoneticPr fontId="1" type="noConversion"/>
  </si>
  <si>
    <t>경사계</t>
    <phoneticPr fontId="1" type="noConversion"/>
  </si>
  <si>
    <t>수위계</t>
    <phoneticPr fontId="1" type="noConversion"/>
  </si>
  <si>
    <t>건물경사계</t>
    <phoneticPr fontId="1" type="noConversion"/>
  </si>
  <si>
    <t>변형률계</t>
    <phoneticPr fontId="1" type="noConversion"/>
  </si>
  <si>
    <t>지표침하계</t>
    <phoneticPr fontId="1" type="noConversion"/>
  </si>
  <si>
    <t>7. 계측비</t>
    <phoneticPr fontId="3" type="noConversion"/>
  </si>
  <si>
    <t>C.I.P 천공(매립층,오거)</t>
    <phoneticPr fontId="2" type="noConversion"/>
  </si>
  <si>
    <t>H-BEAM 사장(엄지말)</t>
    <phoneticPr fontId="1" type="noConversion"/>
  </si>
  <si>
    <t>H-BEAM 손료(POST)</t>
    <phoneticPr fontId="1" type="noConversion"/>
  </si>
  <si>
    <t>H-BEAM 사장(POST)</t>
    <phoneticPr fontId="1" type="noConversion"/>
  </si>
  <si>
    <t>균열측정계</t>
    <phoneticPr fontId="1" type="noConversion"/>
  </si>
  <si>
    <t xml:space="preserve"> 토공 및 가시설공사</t>
    <phoneticPr fontId="3" type="noConversion"/>
  </si>
  <si>
    <t>토사</t>
    <phoneticPr fontId="1" type="noConversion"/>
  </si>
  <si>
    <t>할증20%</t>
    <phoneticPr fontId="3" type="noConversion"/>
  </si>
  <si>
    <t xml:space="preserve">천공 </t>
    <phoneticPr fontId="2" type="noConversion"/>
  </si>
  <si>
    <t>시멘트</t>
    <phoneticPr fontId="1" type="noConversion"/>
  </si>
  <si>
    <t>수동</t>
    <phoneticPr fontId="1" type="noConversion"/>
  </si>
  <si>
    <t>주2회</t>
    <phoneticPr fontId="1" type="noConversion"/>
  </si>
  <si>
    <t>주1회</t>
    <phoneticPr fontId="1" type="noConversion"/>
  </si>
  <si>
    <t>계측관리비(굴착중)</t>
    <phoneticPr fontId="1" type="noConversion"/>
  </si>
  <si>
    <t>계측관리비(굴착후)</t>
    <phoneticPr fontId="1" type="noConversion"/>
  </si>
  <si>
    <t>계측기천공비</t>
    <phoneticPr fontId="1" type="noConversion"/>
  </si>
  <si>
    <t>공</t>
    <phoneticPr fontId="1" type="noConversion"/>
  </si>
  <si>
    <t>H-PILE 근입</t>
    <phoneticPr fontId="1" type="noConversion"/>
  </si>
  <si>
    <t>100TON(선행하중잭)</t>
    <phoneticPr fontId="1" type="noConversion"/>
  </si>
  <si>
    <t>전용기운반(조립해체)</t>
    <phoneticPr fontId="1" type="noConversion"/>
  </si>
  <si>
    <t>Φ500</t>
    <phoneticPr fontId="1" type="noConversion"/>
  </si>
  <si>
    <t>m3</t>
    <phoneticPr fontId="1" type="noConversion"/>
  </si>
  <si>
    <t>포</t>
    <phoneticPr fontId="1" type="noConversion"/>
  </si>
  <si>
    <t>영구배수</t>
    <phoneticPr fontId="1" type="noConversion"/>
  </si>
  <si>
    <t>강재집수정</t>
    <phoneticPr fontId="1" type="noConversion"/>
  </si>
  <si>
    <t xml:space="preserve"> </t>
    <phoneticPr fontId="1" type="noConversion"/>
  </si>
  <si>
    <t>8. 영구배수</t>
    <phoneticPr fontId="3" type="noConversion"/>
  </si>
  <si>
    <t>엄지말 천공(오거)</t>
    <phoneticPr fontId="2" type="noConversion"/>
  </si>
  <si>
    <t>D22mm+13mm(8가닥)</t>
    <phoneticPr fontId="2" type="noConversion"/>
  </si>
  <si>
    <t>주입</t>
    <phoneticPr fontId="2" type="noConversion"/>
  </si>
  <si>
    <t>3. 차수공사 (R.O.D 그라우팅)</t>
    <phoneticPr fontId="2" type="noConversion"/>
  </si>
  <si>
    <t>POST PILE 천공 (오거)</t>
    <phoneticPr fontId="2" type="noConversion"/>
  </si>
  <si>
    <t>Φ400</t>
    <phoneticPr fontId="1" type="noConversion"/>
  </si>
  <si>
    <t>사보강</t>
    <phoneticPr fontId="1" type="noConversion"/>
  </si>
  <si>
    <t>H-300×300×10×16</t>
  </si>
  <si>
    <t>[ 독산동 302-9번지 오피스텔 신축공사 중 토공 및 가시설공사 ]</t>
    <phoneticPr fontId="2" type="noConversion"/>
  </si>
  <si>
    <t>H-BEAM 손료(엄지말)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</si>
</sst>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?_-;_-@_-"/>
    <numFmt numFmtId="177" formatCode="_-* #,##0.00_-;\-* #,##0.00_-;_-* &quot;-&quot;_-;_-@_-"/>
    <numFmt numFmtId="178" formatCode="_-* #,##0_-;\-* #,##0_-;_-* &quot;-&quot;??_-;_-@_-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9"/>
      <name val="굴림체"/>
      <family val="3"/>
      <charset val="129"/>
    </font>
    <font>
      <sz val="9"/>
      <name val="굴림체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sz val="9"/>
      <color theme="1"/>
      <name val="굴림체"/>
      <family val="3"/>
      <charset val="129"/>
    </font>
    <font>
      <b/>
      <sz val="9"/>
      <color theme="1"/>
      <name val="굴림체"/>
      <family val="3"/>
      <charset val="129"/>
    </font>
    <font>
      <sz val="9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6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</cellStyleXfs>
  <cellXfs count="185">
    <xf numFmtId="0" fontId="0" fillId="0" borderId="0" xfId="0">
      <alignment vertical="center"/>
    </xf>
    <xf numFmtId="41" fontId="5" fillId="0" borderId="0" xfId="0" applyNumberFormat="1" applyFont="1" applyFill="1" applyBorder="1" applyAlignment="1">
      <alignment vertical="center"/>
    </xf>
    <xf numFmtId="41" fontId="5" fillId="0" borderId="0" xfId="0" applyNumberFormat="1" applyFont="1" applyFill="1" applyBorder="1" applyAlignment="1">
      <alignment horizontal="center" vertical="center"/>
    </xf>
    <xf numFmtId="41" fontId="5" fillId="0" borderId="0" xfId="0" applyNumberFormat="1" applyFont="1" applyFill="1" applyBorder="1" applyAlignment="1">
      <alignment horizontal="right" vertical="center"/>
    </xf>
    <xf numFmtId="41" fontId="5" fillId="4" borderId="0" xfId="0" applyNumberFormat="1" applyFont="1" applyFill="1" applyBorder="1" applyAlignment="1">
      <alignment horizontal="center" vertical="center"/>
    </xf>
    <xf numFmtId="41" fontId="5" fillId="4" borderId="1" xfId="0" applyNumberFormat="1" applyFont="1" applyFill="1" applyBorder="1" applyAlignment="1">
      <alignment horizontal="center" vertical="center"/>
    </xf>
    <xf numFmtId="41" fontId="5" fillId="0" borderId="0" xfId="0" applyNumberFormat="1" applyFont="1" applyFill="1" applyBorder="1" applyAlignment="1">
      <alignment vertical="center" shrinkToFit="1"/>
    </xf>
    <xf numFmtId="41" fontId="4" fillId="6" borderId="3" xfId="0" applyNumberFormat="1" applyFont="1" applyFill="1" applyBorder="1" applyAlignment="1">
      <alignment horizontal="center" vertical="center" shrinkToFit="1"/>
    </xf>
    <xf numFmtId="41" fontId="4" fillId="6" borderId="0" xfId="0" applyNumberFormat="1" applyFont="1" applyFill="1" applyBorder="1" applyAlignment="1">
      <alignment vertical="center" shrinkToFit="1"/>
    </xf>
    <xf numFmtId="41" fontId="4" fillId="4" borderId="16" xfId="0" applyNumberFormat="1" applyFont="1" applyFill="1" applyBorder="1" applyAlignment="1">
      <alignment horizontal="center" vertical="center" shrinkToFit="1"/>
    </xf>
    <xf numFmtId="41" fontId="4" fillId="4" borderId="17" xfId="0" applyNumberFormat="1" applyFont="1" applyFill="1" applyBorder="1" applyAlignment="1">
      <alignment horizontal="center" vertical="center" shrinkToFit="1"/>
    </xf>
    <xf numFmtId="41" fontId="5" fillId="0" borderId="6" xfId="0" applyNumberFormat="1" applyFont="1" applyFill="1" applyBorder="1" applyAlignment="1">
      <alignment horizontal="center" vertical="center" shrinkToFit="1"/>
    </xf>
    <xf numFmtId="41" fontId="5" fillId="0" borderId="9" xfId="0" applyNumberFormat="1" applyFont="1" applyFill="1" applyBorder="1" applyAlignment="1">
      <alignment horizontal="center" vertical="center"/>
    </xf>
    <xf numFmtId="41" fontId="5" fillId="0" borderId="24" xfId="0" applyNumberFormat="1" applyFont="1" applyFill="1" applyBorder="1" applyAlignment="1">
      <alignment horizontal="center" vertical="center" shrinkToFit="1"/>
    </xf>
    <xf numFmtId="41" fontId="4" fillId="0" borderId="0" xfId="0" applyNumberFormat="1" applyFont="1" applyFill="1" applyBorder="1" applyAlignment="1">
      <alignment vertical="center" shrinkToFit="1"/>
    </xf>
    <xf numFmtId="41" fontId="0" fillId="0" borderId="0" xfId="0" applyNumberFormat="1">
      <alignment vertical="center"/>
    </xf>
    <xf numFmtId="41" fontId="4" fillId="4" borderId="3" xfId="0" applyNumberFormat="1" applyFont="1" applyFill="1" applyBorder="1" applyAlignment="1">
      <alignment horizontal="center" vertical="center" shrinkToFit="1"/>
    </xf>
    <xf numFmtId="41" fontId="4" fillId="5" borderId="5" xfId="0" applyNumberFormat="1" applyFont="1" applyFill="1" applyBorder="1" applyAlignment="1">
      <alignment vertical="center" shrinkToFit="1"/>
    </xf>
    <xf numFmtId="41" fontId="5" fillId="0" borderId="6" xfId="0" applyNumberFormat="1" applyFont="1" applyFill="1" applyBorder="1" applyAlignment="1">
      <alignment vertical="center" shrinkToFit="1"/>
    </xf>
    <xf numFmtId="41" fontId="5" fillId="0" borderId="7" xfId="0" applyNumberFormat="1" applyFont="1" applyFill="1" applyBorder="1" applyAlignment="1">
      <alignment vertical="center" shrinkToFit="1"/>
    </xf>
    <xf numFmtId="41" fontId="4" fillId="0" borderId="8" xfId="0" applyNumberFormat="1" applyFont="1" applyFill="1" applyBorder="1" applyAlignment="1">
      <alignment vertical="center"/>
    </xf>
    <xf numFmtId="41" fontId="5" fillId="0" borderId="9" xfId="0" applyNumberFormat="1" applyFont="1" applyFill="1" applyBorder="1" applyAlignment="1">
      <alignment vertical="center"/>
    </xf>
    <xf numFmtId="41" fontId="5" fillId="0" borderId="10" xfId="0" applyNumberFormat="1" applyFont="1" applyFill="1" applyBorder="1" applyAlignment="1">
      <alignment vertical="center"/>
    </xf>
    <xf numFmtId="0" fontId="8" fillId="0" borderId="21" xfId="0" applyNumberFormat="1" applyFont="1" applyBorder="1" applyAlignment="1">
      <alignment horizontal="left" vertical="center" indent="1"/>
    </xf>
    <xf numFmtId="0" fontId="9" fillId="0" borderId="9" xfId="0" applyNumberFormat="1" applyFont="1" applyBorder="1" applyAlignment="1">
      <alignment vertical="center"/>
    </xf>
    <xf numFmtId="41" fontId="9" fillId="0" borderId="9" xfId="0" applyNumberFormat="1" applyFont="1" applyBorder="1" applyAlignment="1">
      <alignment horizontal="center" vertical="center"/>
    </xf>
    <xf numFmtId="41" fontId="9" fillId="0" borderId="9" xfId="0" applyNumberFormat="1" applyFont="1" applyBorder="1" applyAlignment="1">
      <alignment vertical="center"/>
    </xf>
    <xf numFmtId="41" fontId="9" fillId="0" borderId="22" xfId="0" applyNumberFormat="1" applyFont="1" applyBorder="1" applyAlignment="1">
      <alignment vertical="center"/>
    </xf>
    <xf numFmtId="41" fontId="8" fillId="0" borderId="22" xfId="0" applyNumberFormat="1" applyFont="1" applyBorder="1" applyAlignment="1" applyProtection="1">
      <alignment horizontal="center" vertical="center"/>
    </xf>
    <xf numFmtId="41" fontId="5" fillId="0" borderId="23" xfId="0" applyNumberFormat="1" applyFont="1" applyFill="1" applyBorder="1" applyAlignment="1">
      <alignment vertical="center" shrinkToFit="1"/>
    </xf>
    <xf numFmtId="41" fontId="5" fillId="0" borderId="24" xfId="0" applyNumberFormat="1" applyFont="1" applyFill="1" applyBorder="1" applyAlignment="1">
      <alignment vertical="center" shrinkToFit="1"/>
    </xf>
    <xf numFmtId="41" fontId="5" fillId="0" borderId="27" xfId="0" applyNumberFormat="1" applyFont="1" applyFill="1" applyBorder="1" applyAlignment="1">
      <alignment vertical="center" shrinkToFit="1"/>
    </xf>
    <xf numFmtId="41" fontId="8" fillId="6" borderId="2" xfId="0" applyNumberFormat="1" applyFont="1" applyFill="1" applyBorder="1" applyAlignment="1">
      <alignment horizontal="center" vertical="center" shrinkToFit="1"/>
    </xf>
    <xf numFmtId="41" fontId="4" fillId="6" borderId="3" xfId="0" applyNumberFormat="1" applyFont="1" applyFill="1" applyBorder="1" applyAlignment="1">
      <alignment vertical="center" shrinkToFit="1"/>
    </xf>
    <xf numFmtId="41" fontId="4" fillId="6" borderId="4" xfId="0" applyNumberFormat="1" applyFont="1" applyFill="1" applyBorder="1" applyAlignment="1">
      <alignment vertical="center" shrinkToFit="1"/>
    </xf>
    <xf numFmtId="41" fontId="4" fillId="7" borderId="0" xfId="0" applyNumberFormat="1" applyFont="1" applyFill="1" applyBorder="1" applyAlignment="1">
      <alignment vertical="center" shrinkToFit="1"/>
    </xf>
    <xf numFmtId="41" fontId="8" fillId="2" borderId="28" xfId="0" quotePrefix="1" applyNumberFormat="1" applyFont="1" applyFill="1" applyBorder="1" applyAlignment="1">
      <alignment vertical="center" shrinkToFit="1"/>
    </xf>
    <xf numFmtId="41" fontId="9" fillId="2" borderId="29" xfId="0" applyNumberFormat="1" applyFont="1" applyFill="1" applyBorder="1" applyAlignment="1">
      <alignment vertical="center" shrinkToFit="1"/>
    </xf>
    <xf numFmtId="41" fontId="9" fillId="2" borderId="29" xfId="0" applyNumberFormat="1" applyFont="1" applyFill="1" applyBorder="1" applyAlignment="1">
      <alignment horizontal="center" vertical="center" shrinkToFit="1"/>
    </xf>
    <xf numFmtId="41" fontId="5" fillId="0" borderId="32" xfId="0" applyNumberFormat="1" applyFont="1" applyFill="1" applyBorder="1" applyAlignment="1">
      <alignment vertical="center" shrinkToFit="1"/>
    </xf>
    <xf numFmtId="41" fontId="8" fillId="2" borderId="8" xfId="0" quotePrefix="1" applyNumberFormat="1" applyFont="1" applyFill="1" applyBorder="1" applyAlignment="1">
      <alignment vertical="center" shrinkToFit="1"/>
    </xf>
    <xf numFmtId="41" fontId="9" fillId="2" borderId="9" xfId="0" applyNumberFormat="1" applyFont="1" applyFill="1" applyBorder="1" applyAlignment="1">
      <alignment vertical="center" shrinkToFit="1"/>
    </xf>
    <xf numFmtId="41" fontId="9" fillId="2" borderId="9" xfId="0" applyNumberFormat="1" applyFont="1" applyFill="1" applyBorder="1" applyAlignment="1">
      <alignment horizontal="center" vertical="center" shrinkToFit="1"/>
    </xf>
    <xf numFmtId="41" fontId="5" fillId="0" borderId="10" xfId="0" applyNumberFormat="1" applyFont="1" applyFill="1" applyBorder="1" applyAlignment="1">
      <alignment vertical="center" shrinkToFit="1"/>
    </xf>
    <xf numFmtId="41" fontId="5" fillId="3" borderId="8" xfId="0" quotePrefix="1" applyNumberFormat="1" applyFont="1" applyFill="1" applyBorder="1" applyAlignment="1">
      <alignment vertical="center" shrinkToFit="1"/>
    </xf>
    <xf numFmtId="41" fontId="5" fillId="3" borderId="9" xfId="0" quotePrefix="1" applyNumberFormat="1" applyFont="1" applyFill="1" applyBorder="1" applyAlignment="1">
      <alignment vertical="center" shrinkToFit="1"/>
    </xf>
    <xf numFmtId="41" fontId="5" fillId="3" borderId="9" xfId="0" applyNumberFormat="1" applyFont="1" applyFill="1" applyBorder="1" applyAlignment="1">
      <alignment horizontal="center" vertical="center" shrinkToFit="1"/>
    </xf>
    <xf numFmtId="41" fontId="5" fillId="2" borderId="8" xfId="0" quotePrefix="1" applyNumberFormat="1" applyFont="1" applyFill="1" applyBorder="1" applyAlignment="1">
      <alignment vertical="center" shrinkToFit="1"/>
    </xf>
    <xf numFmtId="41" fontId="5" fillId="2" borderId="9" xfId="0" quotePrefix="1" applyNumberFormat="1" applyFont="1" applyFill="1" applyBorder="1" applyAlignment="1">
      <alignment vertical="center" shrinkToFit="1"/>
    </xf>
    <xf numFmtId="41" fontId="5" fillId="3" borderId="23" xfId="0" quotePrefix="1" applyNumberFormat="1" applyFont="1" applyFill="1" applyBorder="1" applyAlignment="1">
      <alignment vertical="center" shrinkToFit="1"/>
    </xf>
    <xf numFmtId="41" fontId="5" fillId="3" borderId="24" xfId="0" quotePrefix="1" applyNumberFormat="1" applyFont="1" applyFill="1" applyBorder="1" applyAlignment="1">
      <alignment vertical="center" shrinkToFit="1"/>
    </xf>
    <xf numFmtId="41" fontId="5" fillId="3" borderId="24" xfId="0" applyNumberFormat="1" applyFont="1" applyFill="1" applyBorder="1" applyAlignment="1">
      <alignment horizontal="center" vertical="center" shrinkToFit="1"/>
    </xf>
    <xf numFmtId="41" fontId="10" fillId="0" borderId="27" xfId="0" applyNumberFormat="1" applyFont="1" applyFill="1" applyBorder="1">
      <alignment vertical="center"/>
    </xf>
    <xf numFmtId="41" fontId="4" fillId="8" borderId="2" xfId="0" applyNumberFormat="1" applyFont="1" applyFill="1" applyBorder="1" applyAlignment="1">
      <alignment horizontal="center" vertical="center"/>
    </xf>
    <xf numFmtId="41" fontId="4" fillId="8" borderId="3" xfId="0" quotePrefix="1" applyNumberFormat="1" applyFont="1" applyFill="1" applyBorder="1" applyAlignment="1">
      <alignment vertical="center" shrinkToFit="1"/>
    </xf>
    <xf numFmtId="41" fontId="4" fillId="8" borderId="3" xfId="0" applyNumberFormat="1" applyFont="1" applyFill="1" applyBorder="1" applyAlignment="1">
      <alignment horizontal="center" vertical="center" shrinkToFit="1"/>
    </xf>
    <xf numFmtId="41" fontId="11" fillId="8" borderId="4" xfId="0" applyNumberFormat="1" applyFont="1" applyFill="1" applyBorder="1">
      <alignment vertical="center"/>
    </xf>
    <xf numFmtId="41" fontId="8" fillId="0" borderId="28" xfId="0" applyNumberFormat="1" applyFont="1" applyBorder="1" applyAlignment="1">
      <alignment vertical="center"/>
    </xf>
    <xf numFmtId="41" fontId="9" fillId="0" borderId="29" xfId="0" applyNumberFormat="1" applyFont="1" applyBorder="1" applyAlignment="1">
      <alignment horizontal="left" vertical="center"/>
    </xf>
    <xf numFmtId="41" fontId="9" fillId="0" borderId="29" xfId="0" applyNumberFormat="1" applyFont="1" applyBorder="1" applyAlignment="1">
      <alignment horizontal="center" vertical="center"/>
    </xf>
    <xf numFmtId="41" fontId="9" fillId="0" borderId="32" xfId="0" applyNumberFormat="1" applyFont="1" applyBorder="1" applyAlignment="1">
      <alignment vertical="center"/>
    </xf>
    <xf numFmtId="41" fontId="9" fillId="0" borderId="0" xfId="0" applyNumberFormat="1" applyFont="1" applyBorder="1" applyAlignment="1">
      <alignment vertical="center"/>
    </xf>
    <xf numFmtId="41" fontId="9" fillId="0" borderId="8" xfId="0" applyNumberFormat="1" applyFont="1" applyBorder="1" applyAlignment="1">
      <alignment vertical="center"/>
    </xf>
    <xf numFmtId="41" fontId="9" fillId="0" borderId="9" xfId="0" applyNumberFormat="1" applyFont="1" applyBorder="1" applyAlignment="1">
      <alignment horizontal="left" vertical="center"/>
    </xf>
    <xf numFmtId="41" fontId="9" fillId="0" borderId="10" xfId="0" applyNumberFormat="1" applyFont="1" applyBorder="1" applyAlignment="1">
      <alignment vertical="center"/>
    </xf>
    <xf numFmtId="41" fontId="9" fillId="0" borderId="9" xfId="1" applyNumberFormat="1" applyFont="1" applyBorder="1" applyAlignment="1">
      <alignment vertical="center"/>
    </xf>
    <xf numFmtId="41" fontId="9" fillId="0" borderId="9" xfId="1" applyNumberFormat="1" applyFont="1" applyBorder="1" applyAlignment="1">
      <alignment horizontal="left" vertical="center"/>
    </xf>
    <xf numFmtId="41" fontId="9" fillId="0" borderId="9" xfId="1" applyNumberFormat="1" applyFont="1" applyBorder="1" applyAlignment="1">
      <alignment horizontal="left" vertical="center" shrinkToFit="1"/>
    </xf>
    <xf numFmtId="41" fontId="9" fillId="0" borderId="38" xfId="0" applyNumberFormat="1" applyFont="1" applyBorder="1" applyAlignment="1">
      <alignment vertical="center"/>
    </xf>
    <xf numFmtId="41" fontId="9" fillId="2" borderId="9" xfId="1" applyNumberFormat="1" applyFont="1" applyFill="1" applyBorder="1" applyAlignment="1">
      <alignment vertical="center"/>
    </xf>
    <xf numFmtId="41" fontId="9" fillId="2" borderId="9" xfId="1" applyNumberFormat="1" applyFont="1" applyFill="1" applyBorder="1" applyAlignment="1">
      <alignment horizontal="left" vertical="center"/>
    </xf>
    <xf numFmtId="41" fontId="9" fillId="0" borderId="37" xfId="0" applyNumberFormat="1" applyFont="1" applyBorder="1" applyAlignment="1">
      <alignment vertical="center"/>
    </xf>
    <xf numFmtId="41" fontId="4" fillId="8" borderId="4" xfId="0" applyNumberFormat="1" applyFont="1" applyFill="1" applyBorder="1" applyAlignment="1">
      <alignment vertical="center"/>
    </xf>
    <xf numFmtId="41" fontId="4" fillId="7" borderId="0" xfId="0" applyNumberFormat="1" applyFont="1" applyFill="1" applyBorder="1" applyAlignment="1">
      <alignment vertical="center"/>
    </xf>
    <xf numFmtId="41" fontId="4" fillId="3" borderId="8" xfId="0" quotePrefix="1" applyNumberFormat="1" applyFont="1" applyFill="1" applyBorder="1" applyAlignment="1">
      <alignment vertical="center" shrinkToFit="1"/>
    </xf>
    <xf numFmtId="41" fontId="9" fillId="0" borderId="10" xfId="0" applyNumberFormat="1" applyFont="1" applyFill="1" applyBorder="1" applyAlignment="1">
      <alignment vertical="center" shrinkToFit="1"/>
    </xf>
    <xf numFmtId="41" fontId="5" fillId="0" borderId="10" xfId="0" applyNumberFormat="1" applyFont="1" applyFill="1" applyBorder="1" applyAlignment="1" applyProtection="1">
      <alignment vertical="center"/>
    </xf>
    <xf numFmtId="41" fontId="8" fillId="8" borderId="2" xfId="0" quotePrefix="1" applyNumberFormat="1" applyFont="1" applyFill="1" applyBorder="1" applyAlignment="1">
      <alignment horizontal="center" vertical="center" shrinkToFit="1"/>
    </xf>
    <xf numFmtId="41" fontId="8" fillId="8" borderId="4" xfId="0" applyNumberFormat="1" applyFont="1" applyFill="1" applyBorder="1" applyAlignment="1">
      <alignment vertical="center" shrinkToFit="1"/>
    </xf>
    <xf numFmtId="41" fontId="8" fillId="0" borderId="8" xfId="0" applyNumberFormat="1" applyFont="1" applyFill="1" applyBorder="1" applyAlignment="1">
      <alignment horizontal="left" vertical="center" shrinkToFit="1"/>
    </xf>
    <xf numFmtId="41" fontId="9" fillId="0" borderId="9" xfId="0" applyNumberFormat="1" applyFont="1" applyFill="1" applyBorder="1" applyAlignment="1">
      <alignment horizontal="left" vertical="center" shrinkToFit="1"/>
    </xf>
    <xf numFmtId="41" fontId="9" fillId="0" borderId="9" xfId="0" applyNumberFormat="1" applyFont="1" applyFill="1" applyBorder="1" applyAlignment="1">
      <alignment horizontal="center" vertical="center"/>
    </xf>
    <xf numFmtId="41" fontId="5" fillId="3" borderId="23" xfId="0" quotePrefix="1" applyNumberFormat="1" applyFont="1" applyFill="1" applyBorder="1" applyAlignment="1" applyProtection="1">
      <alignment vertical="center" shrinkToFit="1"/>
    </xf>
    <xf numFmtId="41" fontId="4" fillId="8" borderId="4" xfId="0" applyNumberFormat="1" applyFont="1" applyFill="1" applyBorder="1" applyAlignment="1">
      <alignment vertical="center" shrinkToFit="1"/>
    </xf>
    <xf numFmtId="41" fontId="9" fillId="0" borderId="23" xfId="0" applyNumberFormat="1" applyFont="1" applyBorder="1" applyAlignment="1">
      <alignment vertical="center" shrinkToFit="1"/>
    </xf>
    <xf numFmtId="41" fontId="9" fillId="0" borderId="24" xfId="0" applyNumberFormat="1" applyFont="1" applyBorder="1" applyAlignment="1">
      <alignment horizontal="center" vertical="center" shrinkToFit="1"/>
    </xf>
    <xf numFmtId="41" fontId="9" fillId="0" borderId="39" xfId="0" applyNumberFormat="1" applyFont="1" applyBorder="1" applyAlignment="1">
      <alignment vertical="center" shrinkToFit="1"/>
    </xf>
    <xf numFmtId="41" fontId="9" fillId="0" borderId="40" xfId="0" applyNumberFormat="1" applyFont="1" applyBorder="1" applyAlignment="1">
      <alignment horizontal="center" vertical="center" shrinkToFit="1"/>
    </xf>
    <xf numFmtId="41" fontId="5" fillId="0" borderId="37" xfId="0" applyNumberFormat="1" applyFont="1" applyFill="1" applyBorder="1" applyAlignment="1">
      <alignment vertical="center" shrinkToFit="1"/>
    </xf>
    <xf numFmtId="41" fontId="5" fillId="7" borderId="0" xfId="0" applyNumberFormat="1" applyFont="1" applyFill="1" applyBorder="1" applyAlignment="1">
      <alignment vertical="center" shrinkToFit="1"/>
    </xf>
    <xf numFmtId="41" fontId="4" fillId="2" borderId="13" xfId="0" quotePrefix="1" applyNumberFormat="1" applyFont="1" applyFill="1" applyBorder="1" applyAlignment="1">
      <alignment vertical="center" shrinkToFit="1"/>
    </xf>
    <xf numFmtId="41" fontId="4" fillId="2" borderId="14" xfId="0" applyNumberFormat="1" applyFont="1" applyFill="1" applyBorder="1" applyAlignment="1">
      <alignment horizontal="center" vertical="center" shrinkToFit="1"/>
    </xf>
    <xf numFmtId="41" fontId="4" fillId="2" borderId="10" xfId="0" applyNumberFormat="1" applyFont="1" applyFill="1" applyBorder="1" applyAlignment="1">
      <alignment vertical="center" shrinkToFit="1"/>
    </xf>
    <xf numFmtId="41" fontId="5" fillId="3" borderId="21" xfId="0" quotePrefix="1" applyNumberFormat="1" applyFont="1" applyFill="1" applyBorder="1" applyAlignment="1">
      <alignment vertical="center" shrinkToFit="1"/>
    </xf>
    <xf numFmtId="41" fontId="5" fillId="2" borderId="13" xfId="0" quotePrefix="1" applyNumberFormat="1" applyFont="1" applyFill="1" applyBorder="1" applyAlignment="1">
      <alignment vertical="center" shrinkToFit="1"/>
    </xf>
    <xf numFmtId="41" fontId="5" fillId="2" borderId="14" xfId="0" applyNumberFormat="1" applyFont="1" applyFill="1" applyBorder="1" applyAlignment="1">
      <alignment horizontal="center" vertical="center" shrinkToFit="1"/>
    </xf>
    <xf numFmtId="41" fontId="4" fillId="6" borderId="33" xfId="0" applyNumberFormat="1" applyFont="1" applyFill="1" applyBorder="1" applyAlignment="1">
      <alignment horizontal="center" vertical="center"/>
    </xf>
    <xf numFmtId="41" fontId="4" fillId="6" borderId="15" xfId="0" quotePrefix="1" applyNumberFormat="1" applyFont="1" applyFill="1" applyBorder="1" applyAlignment="1">
      <alignment vertical="center" shrinkToFit="1"/>
    </xf>
    <xf numFmtId="41" fontId="4" fillId="6" borderId="15" xfId="0" applyNumberFormat="1" applyFont="1" applyFill="1" applyBorder="1" applyAlignment="1">
      <alignment horizontal="center" vertical="center" shrinkToFit="1"/>
    </xf>
    <xf numFmtId="41" fontId="4" fillId="6" borderId="36" xfId="0" applyNumberFormat="1" applyFont="1" applyFill="1" applyBorder="1" applyAlignment="1">
      <alignment vertical="center" shrinkToFit="1"/>
    </xf>
    <xf numFmtId="41" fontId="12" fillId="0" borderId="6" xfId="0" applyNumberFormat="1" applyFont="1" applyFill="1" applyBorder="1" applyAlignment="1">
      <alignment horizontal="right" vertical="center" shrinkToFit="1"/>
    </xf>
    <xf numFmtId="41" fontId="12" fillId="0" borderId="11" xfId="0" applyNumberFormat="1" applyFont="1" applyFill="1" applyBorder="1" applyAlignment="1">
      <alignment horizontal="right" vertical="center" shrinkToFit="1"/>
    </xf>
    <xf numFmtId="41" fontId="12" fillId="0" borderId="12" xfId="0" applyNumberFormat="1" applyFont="1" applyFill="1" applyBorder="1" applyAlignment="1">
      <alignment horizontal="right" vertical="center" shrinkToFit="1"/>
    </xf>
    <xf numFmtId="41" fontId="12" fillId="0" borderId="9" xfId="0" applyNumberFormat="1" applyFont="1" applyFill="1" applyBorder="1" applyAlignment="1">
      <alignment horizontal="right" vertical="center"/>
    </xf>
    <xf numFmtId="41" fontId="12" fillId="0" borderId="13" xfId="0" applyNumberFormat="1" applyFont="1" applyFill="1" applyBorder="1" applyAlignment="1">
      <alignment vertical="center"/>
    </xf>
    <xf numFmtId="41" fontId="12" fillId="0" borderId="14" xfId="0" applyNumberFormat="1" applyFont="1" applyFill="1" applyBorder="1" applyAlignment="1">
      <alignment vertical="center"/>
    </xf>
    <xf numFmtId="41" fontId="13" fillId="0" borderId="9" xfId="0" applyNumberFormat="1" applyFont="1" applyBorder="1" applyAlignment="1">
      <alignment vertical="center"/>
    </xf>
    <xf numFmtId="41" fontId="13" fillId="0" borderId="13" xfId="0" applyNumberFormat="1" applyFont="1" applyBorder="1" applyAlignment="1">
      <alignment vertical="center"/>
    </xf>
    <xf numFmtId="41" fontId="14" fillId="0" borderId="14" xfId="0" applyNumberFormat="1" applyFont="1" applyBorder="1" applyAlignment="1">
      <alignment vertical="center"/>
    </xf>
    <xf numFmtId="41" fontId="14" fillId="0" borderId="13" xfId="0" applyNumberFormat="1" applyFont="1" applyBorder="1" applyAlignment="1">
      <alignment vertical="center"/>
    </xf>
    <xf numFmtId="178" fontId="14" fillId="0" borderId="14" xfId="0" applyNumberFormat="1" applyFont="1" applyBorder="1" applyAlignment="1">
      <alignment vertical="center"/>
    </xf>
    <xf numFmtId="41" fontId="13" fillId="0" borderId="14" xfId="0" applyNumberFormat="1" applyFont="1" applyBorder="1" applyAlignment="1">
      <alignment vertical="center"/>
    </xf>
    <xf numFmtId="41" fontId="12" fillId="0" borderId="24" xfId="0" applyNumberFormat="1" applyFont="1" applyFill="1" applyBorder="1" applyAlignment="1">
      <alignment horizontal="right" vertical="center" shrinkToFit="1"/>
    </xf>
    <xf numFmtId="41" fontId="12" fillId="0" borderId="25" xfId="0" applyNumberFormat="1" applyFont="1" applyFill="1" applyBorder="1" applyAlignment="1">
      <alignment vertical="center" shrinkToFit="1"/>
    </xf>
    <xf numFmtId="41" fontId="12" fillId="0" borderId="26" xfId="0" applyNumberFormat="1" applyFont="1" applyFill="1" applyBorder="1" applyAlignment="1">
      <alignment horizontal="right" vertical="center" shrinkToFit="1"/>
    </xf>
    <xf numFmtId="41" fontId="12" fillId="0" borderId="26" xfId="0" applyNumberFormat="1" applyFont="1" applyFill="1" applyBorder="1" applyAlignment="1">
      <alignment vertical="center"/>
    </xf>
    <xf numFmtId="41" fontId="15" fillId="6" borderId="3" xfId="0" applyNumberFormat="1" applyFont="1" applyFill="1" applyBorder="1" applyAlignment="1">
      <alignment horizontal="right" vertical="center" shrinkToFit="1"/>
    </xf>
    <xf numFmtId="41" fontId="15" fillId="6" borderId="16" xfId="0" applyNumberFormat="1" applyFont="1" applyFill="1" applyBorder="1" applyAlignment="1">
      <alignment horizontal="right" vertical="center" shrinkToFit="1"/>
    </xf>
    <xf numFmtId="41" fontId="15" fillId="6" borderId="17" xfId="0" applyNumberFormat="1" applyFont="1" applyFill="1" applyBorder="1" applyAlignment="1">
      <alignment horizontal="right" vertical="center" shrinkToFit="1"/>
    </xf>
    <xf numFmtId="41" fontId="13" fillId="2" borderId="29" xfId="0" applyNumberFormat="1" applyFont="1" applyFill="1" applyBorder="1" applyAlignment="1">
      <alignment vertical="center" shrinkToFit="1"/>
    </xf>
    <xf numFmtId="41" fontId="12" fillId="0" borderId="30" xfId="0" applyNumberFormat="1" applyFont="1" applyFill="1" applyBorder="1" applyAlignment="1">
      <alignment vertical="center" shrinkToFit="1"/>
    </xf>
    <xf numFmtId="41" fontId="12" fillId="0" borderId="31" xfId="0" applyNumberFormat="1" applyFont="1" applyFill="1" applyBorder="1" applyAlignment="1">
      <alignment horizontal="left" vertical="center" shrinkToFit="1"/>
    </xf>
    <xf numFmtId="41" fontId="13" fillId="2" borderId="9" xfId="0" applyNumberFormat="1" applyFont="1" applyFill="1" applyBorder="1" applyAlignment="1">
      <alignment vertical="center" shrinkToFit="1"/>
    </xf>
    <xf numFmtId="41" fontId="13" fillId="2" borderId="13" xfId="0" applyNumberFormat="1" applyFont="1" applyFill="1" applyBorder="1" applyAlignment="1">
      <alignment vertical="center" shrinkToFit="1"/>
    </xf>
    <xf numFmtId="41" fontId="12" fillId="0" borderId="14" xfId="0" applyNumberFormat="1" applyFont="1" applyFill="1" applyBorder="1" applyAlignment="1">
      <alignment horizontal="left" vertical="center" shrinkToFit="1"/>
    </xf>
    <xf numFmtId="41" fontId="13" fillId="0" borderId="13" xfId="0" applyNumberFormat="1" applyFont="1" applyFill="1" applyBorder="1" applyAlignment="1">
      <alignment vertical="center" shrinkToFit="1"/>
    </xf>
    <xf numFmtId="41" fontId="13" fillId="0" borderId="14" xfId="0" applyNumberFormat="1" applyFont="1" applyFill="1" applyBorder="1" applyAlignment="1">
      <alignment vertical="center" shrinkToFit="1"/>
    </xf>
    <xf numFmtId="41" fontId="12" fillId="0" borderId="9" xfId="0" applyNumberFormat="1" applyFont="1" applyFill="1" applyBorder="1" applyAlignment="1">
      <alignment vertical="center" shrinkToFit="1"/>
    </xf>
    <xf numFmtId="41" fontId="12" fillId="0" borderId="24" xfId="0" applyNumberFormat="1" applyFont="1" applyFill="1" applyBorder="1" applyAlignment="1">
      <alignment vertical="center" shrinkToFit="1"/>
    </xf>
    <xf numFmtId="41" fontId="13" fillId="0" borderId="25" xfId="0" applyNumberFormat="1" applyFont="1" applyBorder="1" applyAlignment="1">
      <alignment vertical="center"/>
    </xf>
    <xf numFmtId="41" fontId="12" fillId="0" borderId="26" xfId="0" applyNumberFormat="1" applyFont="1" applyFill="1" applyBorder="1" applyAlignment="1">
      <alignment horizontal="left" vertical="center" shrinkToFit="1"/>
    </xf>
    <xf numFmtId="41" fontId="13" fillId="0" borderId="25" xfId="0" applyNumberFormat="1" applyFont="1" applyFill="1" applyBorder="1" applyAlignment="1">
      <alignment vertical="center" shrinkToFit="1"/>
    </xf>
    <xf numFmtId="41" fontId="13" fillId="0" borderId="26" xfId="0" applyNumberFormat="1" applyFont="1" applyFill="1" applyBorder="1" applyAlignment="1">
      <alignment vertical="center" shrinkToFit="1"/>
    </xf>
    <xf numFmtId="41" fontId="15" fillId="8" borderId="3" xfId="0" applyNumberFormat="1" applyFont="1" applyFill="1" applyBorder="1" applyAlignment="1">
      <alignment vertical="center" shrinkToFit="1"/>
    </xf>
    <xf numFmtId="41" fontId="14" fillId="8" borderId="16" xfId="0" applyNumberFormat="1" applyFont="1" applyFill="1" applyBorder="1" applyAlignment="1">
      <alignment vertical="center" shrinkToFit="1"/>
    </xf>
    <xf numFmtId="41" fontId="15" fillId="8" borderId="17" xfId="0" applyNumberFormat="1" applyFont="1" applyFill="1" applyBorder="1" applyAlignment="1">
      <alignment horizontal="left" vertical="center" shrinkToFit="1"/>
    </xf>
    <xf numFmtId="41" fontId="13" fillId="0" borderId="29" xfId="0" applyNumberFormat="1" applyFont="1" applyBorder="1" applyAlignment="1">
      <alignment vertical="center"/>
    </xf>
    <xf numFmtId="41" fontId="13" fillId="0" borderId="30" xfId="0" applyNumberFormat="1" applyFont="1" applyBorder="1" applyAlignment="1">
      <alignment vertical="center"/>
    </xf>
    <xf numFmtId="41" fontId="13" fillId="0" borderId="31" xfId="0" applyNumberFormat="1" applyFont="1" applyBorder="1" applyAlignment="1">
      <alignment vertical="center"/>
    </xf>
    <xf numFmtId="177" fontId="13" fillId="0" borderId="9" xfId="0" applyNumberFormat="1" applyFont="1" applyBorder="1" applyAlignment="1">
      <alignment vertical="center"/>
    </xf>
    <xf numFmtId="41" fontId="13" fillId="0" borderId="9" xfId="2" applyFont="1" applyBorder="1" applyAlignment="1">
      <alignment vertical="center"/>
    </xf>
    <xf numFmtId="41" fontId="12" fillId="3" borderId="9" xfId="2" applyFont="1" applyFill="1" applyBorder="1" applyAlignment="1">
      <alignment vertical="center" shrinkToFit="1"/>
    </xf>
    <xf numFmtId="41" fontId="12" fillId="3" borderId="9" xfId="0" applyNumberFormat="1" applyFont="1" applyFill="1" applyBorder="1" applyAlignment="1">
      <alignment vertical="center" shrinkToFit="1"/>
    </xf>
    <xf numFmtId="41" fontId="12" fillId="3" borderId="24" xfId="0" applyNumberFormat="1" applyFont="1" applyFill="1" applyBorder="1" applyAlignment="1">
      <alignment vertical="center" shrinkToFit="1"/>
    </xf>
    <xf numFmtId="41" fontId="12" fillId="0" borderId="38" xfId="0" applyNumberFormat="1" applyFont="1" applyFill="1" applyBorder="1" applyAlignment="1">
      <alignment horizontal="left" vertical="center" shrinkToFit="1"/>
    </xf>
    <xf numFmtId="43" fontId="12" fillId="3" borderId="9" xfId="0" applyNumberFormat="1" applyFont="1" applyFill="1" applyBorder="1" applyAlignment="1">
      <alignment vertical="center" shrinkToFit="1"/>
    </xf>
    <xf numFmtId="41" fontId="13" fillId="0" borderId="13" xfId="1" applyNumberFormat="1" applyFont="1" applyBorder="1" applyAlignment="1">
      <alignment vertical="center"/>
    </xf>
    <xf numFmtId="176" fontId="12" fillId="3" borderId="9" xfId="0" applyNumberFormat="1" applyFont="1" applyFill="1" applyBorder="1" applyAlignment="1">
      <alignment vertical="center" shrinkToFit="1"/>
    </xf>
    <xf numFmtId="41" fontId="13" fillId="2" borderId="13" xfId="1" applyNumberFormat="1" applyFont="1" applyFill="1" applyBorder="1" applyAlignment="1">
      <alignment vertical="center"/>
    </xf>
    <xf numFmtId="41" fontId="14" fillId="8" borderId="17" xfId="0" applyNumberFormat="1" applyFont="1" applyFill="1" applyBorder="1" applyAlignment="1">
      <alignment vertical="center" shrinkToFit="1"/>
    </xf>
    <xf numFmtId="41" fontId="12" fillId="0" borderId="9" xfId="0" applyNumberFormat="1" applyFont="1" applyFill="1" applyBorder="1" applyAlignment="1">
      <alignment vertical="center"/>
    </xf>
    <xf numFmtId="41" fontId="12" fillId="3" borderId="13" xfId="0" applyNumberFormat="1" applyFont="1" applyFill="1" applyBorder="1" applyAlignment="1">
      <alignment vertical="center" shrinkToFit="1"/>
    </xf>
    <xf numFmtId="41" fontId="13" fillId="2" borderId="14" xfId="0" applyNumberFormat="1" applyFont="1" applyFill="1" applyBorder="1" applyAlignment="1">
      <alignment vertical="center" shrinkToFit="1"/>
    </xf>
    <xf numFmtId="41" fontId="12" fillId="0" borderId="14" xfId="0" applyNumberFormat="1" applyFont="1" applyFill="1" applyBorder="1" applyAlignment="1" applyProtection="1">
      <alignment vertical="center"/>
    </xf>
    <xf numFmtId="41" fontId="12" fillId="0" borderId="14" xfId="0" applyNumberFormat="1" applyFont="1" applyFill="1" applyBorder="1" applyAlignment="1">
      <alignment vertical="center" shrinkToFit="1"/>
    </xf>
    <xf numFmtId="176" fontId="12" fillId="0" borderId="9" xfId="0" applyNumberFormat="1" applyFont="1" applyFill="1" applyBorder="1" applyAlignment="1">
      <alignment vertical="center"/>
    </xf>
    <xf numFmtId="41" fontId="12" fillId="0" borderId="13" xfId="0" applyNumberFormat="1" applyFont="1" applyFill="1" applyBorder="1" applyAlignment="1" applyProtection="1">
      <alignment vertical="center"/>
    </xf>
    <xf numFmtId="41" fontId="12" fillId="3" borderId="40" xfId="2" applyFont="1" applyFill="1" applyBorder="1" applyAlignment="1">
      <alignment vertical="center" shrinkToFit="1"/>
    </xf>
    <xf numFmtId="41" fontId="15" fillId="2" borderId="42" xfId="0" applyNumberFormat="1" applyFont="1" applyFill="1" applyBorder="1" applyAlignment="1">
      <alignment vertical="center" shrinkToFit="1"/>
    </xf>
    <xf numFmtId="41" fontId="14" fillId="2" borderId="13" xfId="0" applyNumberFormat="1" applyFont="1" applyFill="1" applyBorder="1" applyAlignment="1">
      <alignment vertical="center" shrinkToFit="1"/>
    </xf>
    <xf numFmtId="41" fontId="14" fillId="2" borderId="14" xfId="0" applyNumberFormat="1" applyFont="1" applyFill="1" applyBorder="1" applyAlignment="1">
      <alignment vertical="center" shrinkToFit="1"/>
    </xf>
    <xf numFmtId="41" fontId="14" fillId="2" borderId="41" xfId="0" applyNumberFormat="1" applyFont="1" applyFill="1" applyBorder="1" applyAlignment="1">
      <alignment vertical="center" shrinkToFit="1"/>
    </xf>
    <xf numFmtId="41" fontId="14" fillId="2" borderId="43" xfId="0" applyNumberFormat="1" applyFont="1" applyFill="1" applyBorder="1" applyAlignment="1">
      <alignment vertical="center" shrinkToFit="1"/>
    </xf>
    <xf numFmtId="41" fontId="12" fillId="2" borderId="42" xfId="0" applyNumberFormat="1" applyFont="1" applyFill="1" applyBorder="1" applyAlignment="1">
      <alignment vertical="center" shrinkToFit="1"/>
    </xf>
    <xf numFmtId="41" fontId="13" fillId="2" borderId="41" xfId="0" applyNumberFormat="1" applyFont="1" applyFill="1" applyBorder="1" applyAlignment="1">
      <alignment vertical="center" shrinkToFit="1"/>
    </xf>
    <xf numFmtId="41" fontId="13" fillId="2" borderId="43" xfId="0" applyNumberFormat="1" applyFont="1" applyFill="1" applyBorder="1" applyAlignment="1">
      <alignment vertical="center" shrinkToFit="1"/>
    </xf>
    <xf numFmtId="41" fontId="15" fillId="6" borderId="15" xfId="0" applyNumberFormat="1" applyFont="1" applyFill="1" applyBorder="1" applyAlignment="1">
      <alignment vertical="center" shrinkToFit="1"/>
    </xf>
    <xf numFmtId="41" fontId="14" fillId="6" borderId="34" xfId="0" applyNumberFormat="1" applyFont="1" applyFill="1" applyBorder="1" applyAlignment="1">
      <alignment vertical="center" shrinkToFit="1"/>
    </xf>
    <xf numFmtId="41" fontId="14" fillId="6" borderId="35" xfId="0" applyNumberFormat="1" applyFont="1" applyFill="1" applyBorder="1" applyAlignment="1">
      <alignment vertical="center" shrinkToFit="1"/>
    </xf>
    <xf numFmtId="0" fontId="8" fillId="7" borderId="21" xfId="0" applyNumberFormat="1" applyFont="1" applyFill="1" applyBorder="1" applyAlignment="1">
      <alignment horizontal="center" vertical="center"/>
    </xf>
    <xf numFmtId="0" fontId="9" fillId="7" borderId="9" xfId="0" applyNumberFormat="1" applyFont="1" applyFill="1" applyBorder="1" applyAlignment="1">
      <alignment vertical="center"/>
    </xf>
    <xf numFmtId="41" fontId="9" fillId="7" borderId="9" xfId="0" applyNumberFormat="1" applyFont="1" applyFill="1" applyBorder="1" applyAlignment="1">
      <alignment horizontal="center" vertical="center"/>
    </xf>
    <xf numFmtId="41" fontId="13" fillId="7" borderId="9" xfId="0" applyNumberFormat="1" applyFont="1" applyFill="1" applyBorder="1" applyAlignment="1">
      <alignment vertical="center"/>
    </xf>
    <xf numFmtId="41" fontId="13" fillId="7" borderId="13" xfId="0" applyNumberFormat="1" applyFont="1" applyFill="1" applyBorder="1" applyAlignment="1">
      <alignment vertical="center"/>
    </xf>
    <xf numFmtId="41" fontId="14" fillId="7" borderId="14" xfId="0" applyNumberFormat="1" applyFont="1" applyFill="1" applyBorder="1" applyAlignment="1">
      <alignment vertical="center"/>
    </xf>
    <xf numFmtId="41" fontId="9" fillId="7" borderId="22" xfId="0" applyNumberFormat="1" applyFont="1" applyFill="1" applyBorder="1" applyAlignment="1">
      <alignment vertical="center"/>
    </xf>
    <xf numFmtId="41" fontId="4" fillId="0" borderId="44" xfId="0" applyNumberFormat="1" applyFont="1" applyFill="1" applyBorder="1" applyAlignment="1">
      <alignment horizontal="left" vertical="center"/>
    </xf>
    <xf numFmtId="41" fontId="4" fillId="4" borderId="19" xfId="0" applyNumberFormat="1" applyFont="1" applyFill="1" applyBorder="1" applyAlignment="1">
      <alignment horizontal="center" vertical="center"/>
    </xf>
    <xf numFmtId="41" fontId="4" fillId="4" borderId="20" xfId="0" applyNumberFormat="1" applyFont="1" applyFill="1" applyBorder="1" applyAlignment="1">
      <alignment horizontal="center" vertical="center"/>
    </xf>
    <xf numFmtId="41" fontId="4" fillId="4" borderId="4" xfId="0" applyNumberFormat="1" applyFont="1" applyFill="1" applyBorder="1" applyAlignment="1">
      <alignment horizontal="center" vertical="center"/>
    </xf>
    <xf numFmtId="41" fontId="4" fillId="4" borderId="18" xfId="0" applyNumberFormat="1" applyFont="1" applyFill="1" applyBorder="1" applyAlignment="1">
      <alignment horizontal="center" vertical="center" shrinkToFit="1"/>
    </xf>
    <xf numFmtId="41" fontId="4" fillId="4" borderId="2" xfId="0" applyNumberFormat="1" applyFont="1" applyFill="1" applyBorder="1" applyAlignment="1">
      <alignment horizontal="center" vertical="center" shrinkToFit="1"/>
    </xf>
    <xf numFmtId="41" fontId="4" fillId="4" borderId="19" xfId="0" applyNumberFormat="1" applyFont="1" applyFill="1" applyBorder="1" applyAlignment="1">
      <alignment horizontal="center" vertical="center" shrinkToFit="1"/>
    </xf>
    <xf numFmtId="41" fontId="4" fillId="4" borderId="3" xfId="0" applyNumberFormat="1" applyFont="1" applyFill="1" applyBorder="1" applyAlignment="1">
      <alignment horizontal="center" vertical="center" shrinkToFit="1"/>
    </xf>
    <xf numFmtId="41" fontId="4" fillId="4" borderId="3" xfId="0" applyNumberFormat="1" applyFont="1" applyFill="1" applyBorder="1" applyAlignment="1">
      <alignment horizontal="center" vertical="center"/>
    </xf>
  </cellXfs>
  <cellStyles count="3">
    <cellStyle name="쉼표 [0]" xfId="2" builtinId="6"/>
    <cellStyle name="쉼표 [0] 2" xfId="1" xr:uid="{00000000-0005-0000-0000-000001000000}"/>
    <cellStyle name="표준" xfId="0" builtinId="0"/>
  </cellStyles>
  <dxfs count="148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9"/>
  <sheetViews>
    <sheetView tabSelected="1" view="pageBreakPreview" topLeftCell="A95" zoomScale="85" zoomScaleNormal="85" zoomScaleSheetLayoutView="85" workbookViewId="0">
      <selection activeCell="E99" sqref="E99"/>
    </sheetView>
  </sheetViews>
  <sheetFormatPr defaultRowHeight="30" customHeight="1" x14ac:dyDescent="0.4"/>
  <cols>
    <col min="1" max="1" width="28.59765625" style="1" bestFit="1" customWidth="1"/>
    <col min="2" max="2" width="18" style="1" bestFit="1" customWidth="1"/>
    <col min="3" max="3" width="6.5" style="2" bestFit="1" customWidth="1"/>
    <col min="4" max="4" width="6.5" style="3" bestFit="1" customWidth="1"/>
    <col min="5" max="5" width="8" style="1" bestFit="1" customWidth="1"/>
    <col min="6" max="6" width="8.59765625" style="1" bestFit="1" customWidth="1"/>
    <col min="7" max="7" width="7.3984375" style="1" bestFit="1" customWidth="1"/>
    <col min="8" max="8" width="8.59765625" style="1" bestFit="1" customWidth="1"/>
    <col min="9" max="9" width="7.3984375" style="1" bestFit="1" customWidth="1"/>
    <col min="10" max="10" width="8.59765625" style="1" bestFit="1" customWidth="1"/>
    <col min="11" max="11" width="8" style="1" bestFit="1" customWidth="1"/>
    <col min="12" max="12" width="8.59765625" style="1" bestFit="1" customWidth="1"/>
    <col min="13" max="13" width="6.5" style="1" bestFit="1" customWidth="1"/>
    <col min="14" max="192" width="9" style="1"/>
    <col min="193" max="193" width="23.3984375" style="1" customWidth="1"/>
    <col min="194" max="194" width="14.3984375" style="1" customWidth="1"/>
    <col min="195" max="195" width="6.3984375" style="1" customWidth="1"/>
    <col min="196" max="196" width="8.5" style="1" customWidth="1"/>
    <col min="197" max="202" width="0" style="1" hidden="1" customWidth="1"/>
    <col min="203" max="203" width="9.8984375" style="1" customWidth="1"/>
    <col min="204" max="204" width="12.09765625" style="1" customWidth="1"/>
    <col min="205" max="205" width="8.5" style="1" customWidth="1"/>
    <col min="206" max="206" width="9.8984375" style="1" customWidth="1"/>
    <col min="207" max="207" width="12.09765625" style="1" customWidth="1"/>
    <col min="208" max="208" width="8.5" style="1" customWidth="1"/>
    <col min="209" max="209" width="12.5" style="1" customWidth="1"/>
    <col min="210" max="210" width="13.19921875" style="1" customWidth="1"/>
    <col min="211" max="211" width="12.5" style="1" customWidth="1"/>
    <col min="212" max="212" width="13.19921875" style="1" customWidth="1"/>
    <col min="213" max="213" width="12.5" style="1" customWidth="1"/>
    <col min="214" max="214" width="13.19921875" style="1" customWidth="1"/>
    <col min="215" max="215" width="12.5" style="1" customWidth="1"/>
    <col min="216" max="216" width="13.19921875" style="1" customWidth="1"/>
    <col min="217" max="448" width="9" style="1"/>
    <col min="449" max="449" width="23.3984375" style="1" customWidth="1"/>
    <col min="450" max="450" width="14.3984375" style="1" customWidth="1"/>
    <col min="451" max="451" width="6.3984375" style="1" customWidth="1"/>
    <col min="452" max="452" width="8.5" style="1" customWidth="1"/>
    <col min="453" max="458" width="0" style="1" hidden="1" customWidth="1"/>
    <col min="459" max="459" width="9.8984375" style="1" customWidth="1"/>
    <col min="460" max="460" width="12.09765625" style="1" customWidth="1"/>
    <col min="461" max="461" width="8.5" style="1" customWidth="1"/>
    <col min="462" max="462" width="9.8984375" style="1" customWidth="1"/>
    <col min="463" max="463" width="12.09765625" style="1" customWidth="1"/>
    <col min="464" max="464" width="8.5" style="1" customWidth="1"/>
    <col min="465" max="465" width="12.5" style="1" customWidth="1"/>
    <col min="466" max="466" width="13.19921875" style="1" customWidth="1"/>
    <col min="467" max="467" width="12.5" style="1" customWidth="1"/>
    <col min="468" max="468" width="13.19921875" style="1" customWidth="1"/>
    <col min="469" max="469" width="12.5" style="1" customWidth="1"/>
    <col min="470" max="470" width="13.19921875" style="1" customWidth="1"/>
    <col min="471" max="471" width="12.5" style="1" customWidth="1"/>
    <col min="472" max="472" width="13.19921875" style="1" customWidth="1"/>
    <col min="473" max="704" width="9" style="1"/>
    <col min="705" max="705" width="23.3984375" style="1" customWidth="1"/>
    <col min="706" max="706" width="14.3984375" style="1" customWidth="1"/>
    <col min="707" max="707" width="6.3984375" style="1" customWidth="1"/>
    <col min="708" max="708" width="8.5" style="1" customWidth="1"/>
    <col min="709" max="714" width="0" style="1" hidden="1" customWidth="1"/>
    <col min="715" max="715" width="9.8984375" style="1" customWidth="1"/>
    <col min="716" max="716" width="12.09765625" style="1" customWidth="1"/>
    <col min="717" max="717" width="8.5" style="1" customWidth="1"/>
    <col min="718" max="718" width="9.8984375" style="1" customWidth="1"/>
    <col min="719" max="719" width="12.09765625" style="1" customWidth="1"/>
    <col min="720" max="720" width="8.5" style="1" customWidth="1"/>
    <col min="721" max="721" width="12.5" style="1" customWidth="1"/>
    <col min="722" max="722" width="13.19921875" style="1" customWidth="1"/>
    <col min="723" max="723" width="12.5" style="1" customWidth="1"/>
    <col min="724" max="724" width="13.19921875" style="1" customWidth="1"/>
    <col min="725" max="725" width="12.5" style="1" customWidth="1"/>
    <col min="726" max="726" width="13.19921875" style="1" customWidth="1"/>
    <col min="727" max="727" width="12.5" style="1" customWidth="1"/>
    <col min="728" max="728" width="13.19921875" style="1" customWidth="1"/>
    <col min="729" max="960" width="9" style="1"/>
    <col min="961" max="961" width="23.3984375" style="1" customWidth="1"/>
    <col min="962" max="962" width="14.3984375" style="1" customWidth="1"/>
    <col min="963" max="963" width="6.3984375" style="1" customWidth="1"/>
    <col min="964" max="964" width="8.5" style="1" customWidth="1"/>
    <col min="965" max="970" width="0" style="1" hidden="1" customWidth="1"/>
    <col min="971" max="971" width="9.8984375" style="1" customWidth="1"/>
    <col min="972" max="972" width="12.09765625" style="1" customWidth="1"/>
    <col min="973" max="973" width="8.5" style="1" customWidth="1"/>
    <col min="974" max="974" width="9.8984375" style="1" customWidth="1"/>
    <col min="975" max="975" width="12.09765625" style="1" customWidth="1"/>
    <col min="976" max="976" width="8.5" style="1" customWidth="1"/>
    <col min="977" max="977" width="12.5" style="1" customWidth="1"/>
    <col min="978" max="978" width="13.19921875" style="1" customWidth="1"/>
    <col min="979" max="979" width="12.5" style="1" customWidth="1"/>
    <col min="980" max="980" width="13.19921875" style="1" customWidth="1"/>
    <col min="981" max="981" width="12.5" style="1" customWidth="1"/>
    <col min="982" max="982" width="13.19921875" style="1" customWidth="1"/>
    <col min="983" max="983" width="12.5" style="1" customWidth="1"/>
    <col min="984" max="984" width="13.19921875" style="1" customWidth="1"/>
    <col min="985" max="1216" width="9" style="1"/>
    <col min="1217" max="1217" width="23.3984375" style="1" customWidth="1"/>
    <col min="1218" max="1218" width="14.3984375" style="1" customWidth="1"/>
    <col min="1219" max="1219" width="6.3984375" style="1" customWidth="1"/>
    <col min="1220" max="1220" width="8.5" style="1" customWidth="1"/>
    <col min="1221" max="1226" width="0" style="1" hidden="1" customWidth="1"/>
    <col min="1227" max="1227" width="9.8984375" style="1" customWidth="1"/>
    <col min="1228" max="1228" width="12.09765625" style="1" customWidth="1"/>
    <col min="1229" max="1229" width="8.5" style="1" customWidth="1"/>
    <col min="1230" max="1230" width="9.8984375" style="1" customWidth="1"/>
    <col min="1231" max="1231" width="12.09765625" style="1" customWidth="1"/>
    <col min="1232" max="1232" width="8.5" style="1" customWidth="1"/>
    <col min="1233" max="1233" width="12.5" style="1" customWidth="1"/>
    <col min="1234" max="1234" width="13.19921875" style="1" customWidth="1"/>
    <col min="1235" max="1235" width="12.5" style="1" customWidth="1"/>
    <col min="1236" max="1236" width="13.19921875" style="1" customWidth="1"/>
    <col min="1237" max="1237" width="12.5" style="1" customWidth="1"/>
    <col min="1238" max="1238" width="13.19921875" style="1" customWidth="1"/>
    <col min="1239" max="1239" width="12.5" style="1" customWidth="1"/>
    <col min="1240" max="1240" width="13.19921875" style="1" customWidth="1"/>
    <col min="1241" max="1472" width="9" style="1"/>
    <col min="1473" max="1473" width="23.3984375" style="1" customWidth="1"/>
    <col min="1474" max="1474" width="14.3984375" style="1" customWidth="1"/>
    <col min="1475" max="1475" width="6.3984375" style="1" customWidth="1"/>
    <col min="1476" max="1476" width="8.5" style="1" customWidth="1"/>
    <col min="1477" max="1482" width="0" style="1" hidden="1" customWidth="1"/>
    <col min="1483" max="1483" width="9.8984375" style="1" customWidth="1"/>
    <col min="1484" max="1484" width="12.09765625" style="1" customWidth="1"/>
    <col min="1485" max="1485" width="8.5" style="1" customWidth="1"/>
    <col min="1486" max="1486" width="9.8984375" style="1" customWidth="1"/>
    <col min="1487" max="1487" width="12.09765625" style="1" customWidth="1"/>
    <col min="1488" max="1488" width="8.5" style="1" customWidth="1"/>
    <col min="1489" max="1489" width="12.5" style="1" customWidth="1"/>
    <col min="1490" max="1490" width="13.19921875" style="1" customWidth="1"/>
    <col min="1491" max="1491" width="12.5" style="1" customWidth="1"/>
    <col min="1492" max="1492" width="13.19921875" style="1" customWidth="1"/>
    <col min="1493" max="1493" width="12.5" style="1" customWidth="1"/>
    <col min="1494" max="1494" width="13.19921875" style="1" customWidth="1"/>
    <col min="1495" max="1495" width="12.5" style="1" customWidth="1"/>
    <col min="1496" max="1496" width="13.19921875" style="1" customWidth="1"/>
    <col min="1497" max="1728" width="9" style="1"/>
    <col min="1729" max="1729" width="23.3984375" style="1" customWidth="1"/>
    <col min="1730" max="1730" width="14.3984375" style="1" customWidth="1"/>
    <col min="1731" max="1731" width="6.3984375" style="1" customWidth="1"/>
    <col min="1732" max="1732" width="8.5" style="1" customWidth="1"/>
    <col min="1733" max="1738" width="0" style="1" hidden="1" customWidth="1"/>
    <col min="1739" max="1739" width="9.8984375" style="1" customWidth="1"/>
    <col min="1740" max="1740" width="12.09765625" style="1" customWidth="1"/>
    <col min="1741" max="1741" width="8.5" style="1" customWidth="1"/>
    <col min="1742" max="1742" width="9.8984375" style="1" customWidth="1"/>
    <col min="1743" max="1743" width="12.09765625" style="1" customWidth="1"/>
    <col min="1744" max="1744" width="8.5" style="1" customWidth="1"/>
    <col min="1745" max="1745" width="12.5" style="1" customWidth="1"/>
    <col min="1746" max="1746" width="13.19921875" style="1" customWidth="1"/>
    <col min="1747" max="1747" width="12.5" style="1" customWidth="1"/>
    <col min="1748" max="1748" width="13.19921875" style="1" customWidth="1"/>
    <col min="1749" max="1749" width="12.5" style="1" customWidth="1"/>
    <col min="1750" max="1750" width="13.19921875" style="1" customWidth="1"/>
    <col min="1751" max="1751" width="12.5" style="1" customWidth="1"/>
    <col min="1752" max="1752" width="13.19921875" style="1" customWidth="1"/>
    <col min="1753" max="1984" width="9" style="1"/>
    <col min="1985" max="1985" width="23.3984375" style="1" customWidth="1"/>
    <col min="1986" max="1986" width="14.3984375" style="1" customWidth="1"/>
    <col min="1987" max="1987" width="6.3984375" style="1" customWidth="1"/>
    <col min="1988" max="1988" width="8.5" style="1" customWidth="1"/>
    <col min="1989" max="1994" width="0" style="1" hidden="1" customWidth="1"/>
    <col min="1995" max="1995" width="9.8984375" style="1" customWidth="1"/>
    <col min="1996" max="1996" width="12.09765625" style="1" customWidth="1"/>
    <col min="1997" max="1997" width="8.5" style="1" customWidth="1"/>
    <col min="1998" max="1998" width="9.8984375" style="1" customWidth="1"/>
    <col min="1999" max="1999" width="12.09765625" style="1" customWidth="1"/>
    <col min="2000" max="2000" width="8.5" style="1" customWidth="1"/>
    <col min="2001" max="2001" width="12.5" style="1" customWidth="1"/>
    <col min="2002" max="2002" width="13.19921875" style="1" customWidth="1"/>
    <col min="2003" max="2003" width="12.5" style="1" customWidth="1"/>
    <col min="2004" max="2004" width="13.19921875" style="1" customWidth="1"/>
    <col min="2005" max="2005" width="12.5" style="1" customWidth="1"/>
    <col min="2006" max="2006" width="13.19921875" style="1" customWidth="1"/>
    <col min="2007" max="2007" width="12.5" style="1" customWidth="1"/>
    <col min="2008" max="2008" width="13.19921875" style="1" customWidth="1"/>
    <col min="2009" max="2240" width="9" style="1"/>
    <col min="2241" max="2241" width="23.3984375" style="1" customWidth="1"/>
    <col min="2242" max="2242" width="14.3984375" style="1" customWidth="1"/>
    <col min="2243" max="2243" width="6.3984375" style="1" customWidth="1"/>
    <col min="2244" max="2244" width="8.5" style="1" customWidth="1"/>
    <col min="2245" max="2250" width="0" style="1" hidden="1" customWidth="1"/>
    <col min="2251" max="2251" width="9.8984375" style="1" customWidth="1"/>
    <col min="2252" max="2252" width="12.09765625" style="1" customWidth="1"/>
    <col min="2253" max="2253" width="8.5" style="1" customWidth="1"/>
    <col min="2254" max="2254" width="9.8984375" style="1" customWidth="1"/>
    <col min="2255" max="2255" width="12.09765625" style="1" customWidth="1"/>
    <col min="2256" max="2256" width="8.5" style="1" customWidth="1"/>
    <col min="2257" max="2257" width="12.5" style="1" customWidth="1"/>
    <col min="2258" max="2258" width="13.19921875" style="1" customWidth="1"/>
    <col min="2259" max="2259" width="12.5" style="1" customWidth="1"/>
    <col min="2260" max="2260" width="13.19921875" style="1" customWidth="1"/>
    <col min="2261" max="2261" width="12.5" style="1" customWidth="1"/>
    <col min="2262" max="2262" width="13.19921875" style="1" customWidth="1"/>
    <col min="2263" max="2263" width="12.5" style="1" customWidth="1"/>
    <col min="2264" max="2264" width="13.19921875" style="1" customWidth="1"/>
    <col min="2265" max="2496" width="9" style="1"/>
    <col min="2497" max="2497" width="23.3984375" style="1" customWidth="1"/>
    <col min="2498" max="2498" width="14.3984375" style="1" customWidth="1"/>
    <col min="2499" max="2499" width="6.3984375" style="1" customWidth="1"/>
    <col min="2500" max="2500" width="8.5" style="1" customWidth="1"/>
    <col min="2501" max="2506" width="0" style="1" hidden="1" customWidth="1"/>
    <col min="2507" max="2507" width="9.8984375" style="1" customWidth="1"/>
    <col min="2508" max="2508" width="12.09765625" style="1" customWidth="1"/>
    <col min="2509" max="2509" width="8.5" style="1" customWidth="1"/>
    <col min="2510" max="2510" width="9.8984375" style="1" customWidth="1"/>
    <col min="2511" max="2511" width="12.09765625" style="1" customWidth="1"/>
    <col min="2512" max="2512" width="8.5" style="1" customWidth="1"/>
    <col min="2513" max="2513" width="12.5" style="1" customWidth="1"/>
    <col min="2514" max="2514" width="13.19921875" style="1" customWidth="1"/>
    <col min="2515" max="2515" width="12.5" style="1" customWidth="1"/>
    <col min="2516" max="2516" width="13.19921875" style="1" customWidth="1"/>
    <col min="2517" max="2517" width="12.5" style="1" customWidth="1"/>
    <col min="2518" max="2518" width="13.19921875" style="1" customWidth="1"/>
    <col min="2519" max="2519" width="12.5" style="1" customWidth="1"/>
    <col min="2520" max="2520" width="13.19921875" style="1" customWidth="1"/>
    <col min="2521" max="2752" width="9" style="1"/>
    <col min="2753" max="2753" width="23.3984375" style="1" customWidth="1"/>
    <col min="2754" max="2754" width="14.3984375" style="1" customWidth="1"/>
    <col min="2755" max="2755" width="6.3984375" style="1" customWidth="1"/>
    <col min="2756" max="2756" width="8.5" style="1" customWidth="1"/>
    <col min="2757" max="2762" width="0" style="1" hidden="1" customWidth="1"/>
    <col min="2763" max="2763" width="9.8984375" style="1" customWidth="1"/>
    <col min="2764" max="2764" width="12.09765625" style="1" customWidth="1"/>
    <col min="2765" max="2765" width="8.5" style="1" customWidth="1"/>
    <col min="2766" max="2766" width="9.8984375" style="1" customWidth="1"/>
    <col min="2767" max="2767" width="12.09765625" style="1" customWidth="1"/>
    <col min="2768" max="2768" width="8.5" style="1" customWidth="1"/>
    <col min="2769" max="2769" width="12.5" style="1" customWidth="1"/>
    <col min="2770" max="2770" width="13.19921875" style="1" customWidth="1"/>
    <col min="2771" max="2771" width="12.5" style="1" customWidth="1"/>
    <col min="2772" max="2772" width="13.19921875" style="1" customWidth="1"/>
    <col min="2773" max="2773" width="12.5" style="1" customWidth="1"/>
    <col min="2774" max="2774" width="13.19921875" style="1" customWidth="1"/>
    <col min="2775" max="2775" width="12.5" style="1" customWidth="1"/>
    <col min="2776" max="2776" width="13.19921875" style="1" customWidth="1"/>
    <col min="2777" max="3008" width="9" style="1"/>
    <col min="3009" max="3009" width="23.3984375" style="1" customWidth="1"/>
    <col min="3010" max="3010" width="14.3984375" style="1" customWidth="1"/>
    <col min="3011" max="3011" width="6.3984375" style="1" customWidth="1"/>
    <col min="3012" max="3012" width="8.5" style="1" customWidth="1"/>
    <col min="3013" max="3018" width="0" style="1" hidden="1" customWidth="1"/>
    <col min="3019" max="3019" width="9.8984375" style="1" customWidth="1"/>
    <col min="3020" max="3020" width="12.09765625" style="1" customWidth="1"/>
    <col min="3021" max="3021" width="8.5" style="1" customWidth="1"/>
    <col min="3022" max="3022" width="9.8984375" style="1" customWidth="1"/>
    <col min="3023" max="3023" width="12.09765625" style="1" customWidth="1"/>
    <col min="3024" max="3024" width="8.5" style="1" customWidth="1"/>
    <col min="3025" max="3025" width="12.5" style="1" customWidth="1"/>
    <col min="3026" max="3026" width="13.19921875" style="1" customWidth="1"/>
    <col min="3027" max="3027" width="12.5" style="1" customWidth="1"/>
    <col min="3028" max="3028" width="13.19921875" style="1" customWidth="1"/>
    <col min="3029" max="3029" width="12.5" style="1" customWidth="1"/>
    <col min="3030" max="3030" width="13.19921875" style="1" customWidth="1"/>
    <col min="3031" max="3031" width="12.5" style="1" customWidth="1"/>
    <col min="3032" max="3032" width="13.19921875" style="1" customWidth="1"/>
    <col min="3033" max="3264" width="9" style="1"/>
    <col min="3265" max="3265" width="23.3984375" style="1" customWidth="1"/>
    <col min="3266" max="3266" width="14.3984375" style="1" customWidth="1"/>
    <col min="3267" max="3267" width="6.3984375" style="1" customWidth="1"/>
    <col min="3268" max="3268" width="8.5" style="1" customWidth="1"/>
    <col min="3269" max="3274" width="0" style="1" hidden="1" customWidth="1"/>
    <col min="3275" max="3275" width="9.8984375" style="1" customWidth="1"/>
    <col min="3276" max="3276" width="12.09765625" style="1" customWidth="1"/>
    <col min="3277" max="3277" width="8.5" style="1" customWidth="1"/>
    <col min="3278" max="3278" width="9.8984375" style="1" customWidth="1"/>
    <col min="3279" max="3279" width="12.09765625" style="1" customWidth="1"/>
    <col min="3280" max="3280" width="8.5" style="1" customWidth="1"/>
    <col min="3281" max="3281" width="12.5" style="1" customWidth="1"/>
    <col min="3282" max="3282" width="13.19921875" style="1" customWidth="1"/>
    <col min="3283" max="3283" width="12.5" style="1" customWidth="1"/>
    <col min="3284" max="3284" width="13.19921875" style="1" customWidth="1"/>
    <col min="3285" max="3285" width="12.5" style="1" customWidth="1"/>
    <col min="3286" max="3286" width="13.19921875" style="1" customWidth="1"/>
    <col min="3287" max="3287" width="12.5" style="1" customWidth="1"/>
    <col min="3288" max="3288" width="13.19921875" style="1" customWidth="1"/>
    <col min="3289" max="3520" width="9" style="1"/>
    <col min="3521" max="3521" width="23.3984375" style="1" customWidth="1"/>
    <col min="3522" max="3522" width="14.3984375" style="1" customWidth="1"/>
    <col min="3523" max="3523" width="6.3984375" style="1" customWidth="1"/>
    <col min="3524" max="3524" width="8.5" style="1" customWidth="1"/>
    <col min="3525" max="3530" width="0" style="1" hidden="1" customWidth="1"/>
    <col min="3531" max="3531" width="9.8984375" style="1" customWidth="1"/>
    <col min="3532" max="3532" width="12.09765625" style="1" customWidth="1"/>
    <col min="3533" max="3533" width="8.5" style="1" customWidth="1"/>
    <col min="3534" max="3534" width="9.8984375" style="1" customWidth="1"/>
    <col min="3535" max="3535" width="12.09765625" style="1" customWidth="1"/>
    <col min="3536" max="3536" width="8.5" style="1" customWidth="1"/>
    <col min="3537" max="3537" width="12.5" style="1" customWidth="1"/>
    <col min="3538" max="3538" width="13.19921875" style="1" customWidth="1"/>
    <col min="3539" max="3539" width="12.5" style="1" customWidth="1"/>
    <col min="3540" max="3540" width="13.19921875" style="1" customWidth="1"/>
    <col min="3541" max="3541" width="12.5" style="1" customWidth="1"/>
    <col min="3542" max="3542" width="13.19921875" style="1" customWidth="1"/>
    <col min="3543" max="3543" width="12.5" style="1" customWidth="1"/>
    <col min="3544" max="3544" width="13.19921875" style="1" customWidth="1"/>
    <col min="3545" max="3776" width="9" style="1"/>
    <col min="3777" max="3777" width="23.3984375" style="1" customWidth="1"/>
    <col min="3778" max="3778" width="14.3984375" style="1" customWidth="1"/>
    <col min="3779" max="3779" width="6.3984375" style="1" customWidth="1"/>
    <col min="3780" max="3780" width="8.5" style="1" customWidth="1"/>
    <col min="3781" max="3786" width="0" style="1" hidden="1" customWidth="1"/>
    <col min="3787" max="3787" width="9.8984375" style="1" customWidth="1"/>
    <col min="3788" max="3788" width="12.09765625" style="1" customWidth="1"/>
    <col min="3789" max="3789" width="8.5" style="1" customWidth="1"/>
    <col min="3790" max="3790" width="9.8984375" style="1" customWidth="1"/>
    <col min="3791" max="3791" width="12.09765625" style="1" customWidth="1"/>
    <col min="3792" max="3792" width="8.5" style="1" customWidth="1"/>
    <col min="3793" max="3793" width="12.5" style="1" customWidth="1"/>
    <col min="3794" max="3794" width="13.19921875" style="1" customWidth="1"/>
    <col min="3795" max="3795" width="12.5" style="1" customWidth="1"/>
    <col min="3796" max="3796" width="13.19921875" style="1" customWidth="1"/>
    <col min="3797" max="3797" width="12.5" style="1" customWidth="1"/>
    <col min="3798" max="3798" width="13.19921875" style="1" customWidth="1"/>
    <col min="3799" max="3799" width="12.5" style="1" customWidth="1"/>
    <col min="3800" max="3800" width="13.19921875" style="1" customWidth="1"/>
    <col min="3801" max="4032" width="9" style="1"/>
    <col min="4033" max="4033" width="23.3984375" style="1" customWidth="1"/>
    <col min="4034" max="4034" width="14.3984375" style="1" customWidth="1"/>
    <col min="4035" max="4035" width="6.3984375" style="1" customWidth="1"/>
    <col min="4036" max="4036" width="8.5" style="1" customWidth="1"/>
    <col min="4037" max="4042" width="0" style="1" hidden="1" customWidth="1"/>
    <col min="4043" max="4043" width="9.8984375" style="1" customWidth="1"/>
    <col min="4044" max="4044" width="12.09765625" style="1" customWidth="1"/>
    <col min="4045" max="4045" width="8.5" style="1" customWidth="1"/>
    <col min="4046" max="4046" width="9.8984375" style="1" customWidth="1"/>
    <col min="4047" max="4047" width="12.09765625" style="1" customWidth="1"/>
    <col min="4048" max="4048" width="8.5" style="1" customWidth="1"/>
    <col min="4049" max="4049" width="12.5" style="1" customWidth="1"/>
    <col min="4050" max="4050" width="13.19921875" style="1" customWidth="1"/>
    <col min="4051" max="4051" width="12.5" style="1" customWidth="1"/>
    <col min="4052" max="4052" width="13.19921875" style="1" customWidth="1"/>
    <col min="4053" max="4053" width="12.5" style="1" customWidth="1"/>
    <col min="4054" max="4054" width="13.19921875" style="1" customWidth="1"/>
    <col min="4055" max="4055" width="12.5" style="1" customWidth="1"/>
    <col min="4056" max="4056" width="13.19921875" style="1" customWidth="1"/>
    <col min="4057" max="4288" width="9" style="1"/>
    <col min="4289" max="4289" width="23.3984375" style="1" customWidth="1"/>
    <col min="4290" max="4290" width="14.3984375" style="1" customWidth="1"/>
    <col min="4291" max="4291" width="6.3984375" style="1" customWidth="1"/>
    <col min="4292" max="4292" width="8.5" style="1" customWidth="1"/>
    <col min="4293" max="4298" width="0" style="1" hidden="1" customWidth="1"/>
    <col min="4299" max="4299" width="9.8984375" style="1" customWidth="1"/>
    <col min="4300" max="4300" width="12.09765625" style="1" customWidth="1"/>
    <col min="4301" max="4301" width="8.5" style="1" customWidth="1"/>
    <col min="4302" max="4302" width="9.8984375" style="1" customWidth="1"/>
    <col min="4303" max="4303" width="12.09765625" style="1" customWidth="1"/>
    <col min="4304" max="4304" width="8.5" style="1" customWidth="1"/>
    <col min="4305" max="4305" width="12.5" style="1" customWidth="1"/>
    <col min="4306" max="4306" width="13.19921875" style="1" customWidth="1"/>
    <col min="4307" max="4307" width="12.5" style="1" customWidth="1"/>
    <col min="4308" max="4308" width="13.19921875" style="1" customWidth="1"/>
    <col min="4309" max="4309" width="12.5" style="1" customWidth="1"/>
    <col min="4310" max="4310" width="13.19921875" style="1" customWidth="1"/>
    <col min="4311" max="4311" width="12.5" style="1" customWidth="1"/>
    <col min="4312" max="4312" width="13.19921875" style="1" customWidth="1"/>
    <col min="4313" max="4544" width="9" style="1"/>
    <col min="4545" max="4545" width="23.3984375" style="1" customWidth="1"/>
    <col min="4546" max="4546" width="14.3984375" style="1" customWidth="1"/>
    <col min="4547" max="4547" width="6.3984375" style="1" customWidth="1"/>
    <col min="4548" max="4548" width="8.5" style="1" customWidth="1"/>
    <col min="4549" max="4554" width="0" style="1" hidden="1" customWidth="1"/>
    <col min="4555" max="4555" width="9.8984375" style="1" customWidth="1"/>
    <col min="4556" max="4556" width="12.09765625" style="1" customWidth="1"/>
    <col min="4557" max="4557" width="8.5" style="1" customWidth="1"/>
    <col min="4558" max="4558" width="9.8984375" style="1" customWidth="1"/>
    <col min="4559" max="4559" width="12.09765625" style="1" customWidth="1"/>
    <col min="4560" max="4560" width="8.5" style="1" customWidth="1"/>
    <col min="4561" max="4561" width="12.5" style="1" customWidth="1"/>
    <col min="4562" max="4562" width="13.19921875" style="1" customWidth="1"/>
    <col min="4563" max="4563" width="12.5" style="1" customWidth="1"/>
    <col min="4564" max="4564" width="13.19921875" style="1" customWidth="1"/>
    <col min="4565" max="4565" width="12.5" style="1" customWidth="1"/>
    <col min="4566" max="4566" width="13.19921875" style="1" customWidth="1"/>
    <col min="4567" max="4567" width="12.5" style="1" customWidth="1"/>
    <col min="4568" max="4568" width="13.19921875" style="1" customWidth="1"/>
    <col min="4569" max="4800" width="9" style="1"/>
    <col min="4801" max="4801" width="23.3984375" style="1" customWidth="1"/>
    <col min="4802" max="4802" width="14.3984375" style="1" customWidth="1"/>
    <col min="4803" max="4803" width="6.3984375" style="1" customWidth="1"/>
    <col min="4804" max="4804" width="8.5" style="1" customWidth="1"/>
    <col min="4805" max="4810" width="0" style="1" hidden="1" customWidth="1"/>
    <col min="4811" max="4811" width="9.8984375" style="1" customWidth="1"/>
    <col min="4812" max="4812" width="12.09765625" style="1" customWidth="1"/>
    <col min="4813" max="4813" width="8.5" style="1" customWidth="1"/>
    <col min="4814" max="4814" width="9.8984375" style="1" customWidth="1"/>
    <col min="4815" max="4815" width="12.09765625" style="1" customWidth="1"/>
    <col min="4816" max="4816" width="8.5" style="1" customWidth="1"/>
    <col min="4817" max="4817" width="12.5" style="1" customWidth="1"/>
    <col min="4818" max="4818" width="13.19921875" style="1" customWidth="1"/>
    <col min="4819" max="4819" width="12.5" style="1" customWidth="1"/>
    <col min="4820" max="4820" width="13.19921875" style="1" customWidth="1"/>
    <col min="4821" max="4821" width="12.5" style="1" customWidth="1"/>
    <col min="4822" max="4822" width="13.19921875" style="1" customWidth="1"/>
    <col min="4823" max="4823" width="12.5" style="1" customWidth="1"/>
    <col min="4824" max="4824" width="13.19921875" style="1" customWidth="1"/>
    <col min="4825" max="5056" width="9" style="1"/>
    <col min="5057" max="5057" width="23.3984375" style="1" customWidth="1"/>
    <col min="5058" max="5058" width="14.3984375" style="1" customWidth="1"/>
    <col min="5059" max="5059" width="6.3984375" style="1" customWidth="1"/>
    <col min="5060" max="5060" width="8.5" style="1" customWidth="1"/>
    <col min="5061" max="5066" width="0" style="1" hidden="1" customWidth="1"/>
    <col min="5067" max="5067" width="9.8984375" style="1" customWidth="1"/>
    <col min="5068" max="5068" width="12.09765625" style="1" customWidth="1"/>
    <col min="5069" max="5069" width="8.5" style="1" customWidth="1"/>
    <col min="5070" max="5070" width="9.8984375" style="1" customWidth="1"/>
    <col min="5071" max="5071" width="12.09765625" style="1" customWidth="1"/>
    <col min="5072" max="5072" width="8.5" style="1" customWidth="1"/>
    <col min="5073" max="5073" width="12.5" style="1" customWidth="1"/>
    <col min="5074" max="5074" width="13.19921875" style="1" customWidth="1"/>
    <col min="5075" max="5075" width="12.5" style="1" customWidth="1"/>
    <col min="5076" max="5076" width="13.19921875" style="1" customWidth="1"/>
    <col min="5077" max="5077" width="12.5" style="1" customWidth="1"/>
    <col min="5078" max="5078" width="13.19921875" style="1" customWidth="1"/>
    <col min="5079" max="5079" width="12.5" style="1" customWidth="1"/>
    <col min="5080" max="5080" width="13.19921875" style="1" customWidth="1"/>
    <col min="5081" max="5312" width="9" style="1"/>
    <col min="5313" max="5313" width="23.3984375" style="1" customWidth="1"/>
    <col min="5314" max="5314" width="14.3984375" style="1" customWidth="1"/>
    <col min="5315" max="5315" width="6.3984375" style="1" customWidth="1"/>
    <col min="5316" max="5316" width="8.5" style="1" customWidth="1"/>
    <col min="5317" max="5322" width="0" style="1" hidden="1" customWidth="1"/>
    <col min="5323" max="5323" width="9.8984375" style="1" customWidth="1"/>
    <col min="5324" max="5324" width="12.09765625" style="1" customWidth="1"/>
    <col min="5325" max="5325" width="8.5" style="1" customWidth="1"/>
    <col min="5326" max="5326" width="9.8984375" style="1" customWidth="1"/>
    <col min="5327" max="5327" width="12.09765625" style="1" customWidth="1"/>
    <col min="5328" max="5328" width="8.5" style="1" customWidth="1"/>
    <col min="5329" max="5329" width="12.5" style="1" customWidth="1"/>
    <col min="5330" max="5330" width="13.19921875" style="1" customWidth="1"/>
    <col min="5331" max="5331" width="12.5" style="1" customWidth="1"/>
    <col min="5332" max="5332" width="13.19921875" style="1" customWidth="1"/>
    <col min="5333" max="5333" width="12.5" style="1" customWidth="1"/>
    <col min="5334" max="5334" width="13.19921875" style="1" customWidth="1"/>
    <col min="5335" max="5335" width="12.5" style="1" customWidth="1"/>
    <col min="5336" max="5336" width="13.19921875" style="1" customWidth="1"/>
    <col min="5337" max="5568" width="9" style="1"/>
    <col min="5569" max="5569" width="23.3984375" style="1" customWidth="1"/>
    <col min="5570" max="5570" width="14.3984375" style="1" customWidth="1"/>
    <col min="5571" max="5571" width="6.3984375" style="1" customWidth="1"/>
    <col min="5572" max="5572" width="8.5" style="1" customWidth="1"/>
    <col min="5573" max="5578" width="0" style="1" hidden="1" customWidth="1"/>
    <col min="5579" max="5579" width="9.8984375" style="1" customWidth="1"/>
    <col min="5580" max="5580" width="12.09765625" style="1" customWidth="1"/>
    <col min="5581" max="5581" width="8.5" style="1" customWidth="1"/>
    <col min="5582" max="5582" width="9.8984375" style="1" customWidth="1"/>
    <col min="5583" max="5583" width="12.09765625" style="1" customWidth="1"/>
    <col min="5584" max="5584" width="8.5" style="1" customWidth="1"/>
    <col min="5585" max="5585" width="12.5" style="1" customWidth="1"/>
    <col min="5586" max="5586" width="13.19921875" style="1" customWidth="1"/>
    <col min="5587" max="5587" width="12.5" style="1" customWidth="1"/>
    <col min="5588" max="5588" width="13.19921875" style="1" customWidth="1"/>
    <col min="5589" max="5589" width="12.5" style="1" customWidth="1"/>
    <col min="5590" max="5590" width="13.19921875" style="1" customWidth="1"/>
    <col min="5591" max="5591" width="12.5" style="1" customWidth="1"/>
    <col min="5592" max="5592" width="13.19921875" style="1" customWidth="1"/>
    <col min="5593" max="5824" width="9" style="1"/>
    <col min="5825" max="5825" width="23.3984375" style="1" customWidth="1"/>
    <col min="5826" max="5826" width="14.3984375" style="1" customWidth="1"/>
    <col min="5827" max="5827" width="6.3984375" style="1" customWidth="1"/>
    <col min="5828" max="5828" width="8.5" style="1" customWidth="1"/>
    <col min="5829" max="5834" width="0" style="1" hidden="1" customWidth="1"/>
    <col min="5835" max="5835" width="9.8984375" style="1" customWidth="1"/>
    <col min="5836" max="5836" width="12.09765625" style="1" customWidth="1"/>
    <col min="5837" max="5837" width="8.5" style="1" customWidth="1"/>
    <col min="5838" max="5838" width="9.8984375" style="1" customWidth="1"/>
    <col min="5839" max="5839" width="12.09765625" style="1" customWidth="1"/>
    <col min="5840" max="5840" width="8.5" style="1" customWidth="1"/>
    <col min="5841" max="5841" width="12.5" style="1" customWidth="1"/>
    <col min="5842" max="5842" width="13.19921875" style="1" customWidth="1"/>
    <col min="5843" max="5843" width="12.5" style="1" customWidth="1"/>
    <col min="5844" max="5844" width="13.19921875" style="1" customWidth="1"/>
    <col min="5845" max="5845" width="12.5" style="1" customWidth="1"/>
    <col min="5846" max="5846" width="13.19921875" style="1" customWidth="1"/>
    <col min="5847" max="5847" width="12.5" style="1" customWidth="1"/>
    <col min="5848" max="5848" width="13.19921875" style="1" customWidth="1"/>
    <col min="5849" max="6080" width="9" style="1"/>
    <col min="6081" max="6081" width="23.3984375" style="1" customWidth="1"/>
    <col min="6082" max="6082" width="14.3984375" style="1" customWidth="1"/>
    <col min="6083" max="6083" width="6.3984375" style="1" customWidth="1"/>
    <col min="6084" max="6084" width="8.5" style="1" customWidth="1"/>
    <col min="6085" max="6090" width="0" style="1" hidden="1" customWidth="1"/>
    <col min="6091" max="6091" width="9.8984375" style="1" customWidth="1"/>
    <col min="6092" max="6092" width="12.09765625" style="1" customWidth="1"/>
    <col min="6093" max="6093" width="8.5" style="1" customWidth="1"/>
    <col min="6094" max="6094" width="9.8984375" style="1" customWidth="1"/>
    <col min="6095" max="6095" width="12.09765625" style="1" customWidth="1"/>
    <col min="6096" max="6096" width="8.5" style="1" customWidth="1"/>
    <col min="6097" max="6097" width="12.5" style="1" customWidth="1"/>
    <col min="6098" max="6098" width="13.19921875" style="1" customWidth="1"/>
    <col min="6099" max="6099" width="12.5" style="1" customWidth="1"/>
    <col min="6100" max="6100" width="13.19921875" style="1" customWidth="1"/>
    <col min="6101" max="6101" width="12.5" style="1" customWidth="1"/>
    <col min="6102" max="6102" width="13.19921875" style="1" customWidth="1"/>
    <col min="6103" max="6103" width="12.5" style="1" customWidth="1"/>
    <col min="6104" max="6104" width="13.19921875" style="1" customWidth="1"/>
    <col min="6105" max="6336" width="9" style="1"/>
    <col min="6337" max="6337" width="23.3984375" style="1" customWidth="1"/>
    <col min="6338" max="6338" width="14.3984375" style="1" customWidth="1"/>
    <col min="6339" max="6339" width="6.3984375" style="1" customWidth="1"/>
    <col min="6340" max="6340" width="8.5" style="1" customWidth="1"/>
    <col min="6341" max="6346" width="0" style="1" hidden="1" customWidth="1"/>
    <col min="6347" max="6347" width="9.8984375" style="1" customWidth="1"/>
    <col min="6348" max="6348" width="12.09765625" style="1" customWidth="1"/>
    <col min="6349" max="6349" width="8.5" style="1" customWidth="1"/>
    <col min="6350" max="6350" width="9.8984375" style="1" customWidth="1"/>
    <col min="6351" max="6351" width="12.09765625" style="1" customWidth="1"/>
    <col min="6352" max="6352" width="8.5" style="1" customWidth="1"/>
    <col min="6353" max="6353" width="12.5" style="1" customWidth="1"/>
    <col min="6354" max="6354" width="13.19921875" style="1" customWidth="1"/>
    <col min="6355" max="6355" width="12.5" style="1" customWidth="1"/>
    <col min="6356" max="6356" width="13.19921875" style="1" customWidth="1"/>
    <col min="6357" max="6357" width="12.5" style="1" customWidth="1"/>
    <col min="6358" max="6358" width="13.19921875" style="1" customWidth="1"/>
    <col min="6359" max="6359" width="12.5" style="1" customWidth="1"/>
    <col min="6360" max="6360" width="13.19921875" style="1" customWidth="1"/>
    <col min="6361" max="6592" width="9" style="1"/>
    <col min="6593" max="6593" width="23.3984375" style="1" customWidth="1"/>
    <col min="6594" max="6594" width="14.3984375" style="1" customWidth="1"/>
    <col min="6595" max="6595" width="6.3984375" style="1" customWidth="1"/>
    <col min="6596" max="6596" width="8.5" style="1" customWidth="1"/>
    <col min="6597" max="6602" width="0" style="1" hidden="1" customWidth="1"/>
    <col min="6603" max="6603" width="9.8984375" style="1" customWidth="1"/>
    <col min="6604" max="6604" width="12.09765625" style="1" customWidth="1"/>
    <col min="6605" max="6605" width="8.5" style="1" customWidth="1"/>
    <col min="6606" max="6606" width="9.8984375" style="1" customWidth="1"/>
    <col min="6607" max="6607" width="12.09765625" style="1" customWidth="1"/>
    <col min="6608" max="6608" width="8.5" style="1" customWidth="1"/>
    <col min="6609" max="6609" width="12.5" style="1" customWidth="1"/>
    <col min="6610" max="6610" width="13.19921875" style="1" customWidth="1"/>
    <col min="6611" max="6611" width="12.5" style="1" customWidth="1"/>
    <col min="6612" max="6612" width="13.19921875" style="1" customWidth="1"/>
    <col min="6613" max="6613" width="12.5" style="1" customWidth="1"/>
    <col min="6614" max="6614" width="13.19921875" style="1" customWidth="1"/>
    <col min="6615" max="6615" width="12.5" style="1" customWidth="1"/>
    <col min="6616" max="6616" width="13.19921875" style="1" customWidth="1"/>
    <col min="6617" max="6848" width="9" style="1"/>
    <col min="6849" max="6849" width="23.3984375" style="1" customWidth="1"/>
    <col min="6850" max="6850" width="14.3984375" style="1" customWidth="1"/>
    <col min="6851" max="6851" width="6.3984375" style="1" customWidth="1"/>
    <col min="6852" max="6852" width="8.5" style="1" customWidth="1"/>
    <col min="6853" max="6858" width="0" style="1" hidden="1" customWidth="1"/>
    <col min="6859" max="6859" width="9.8984375" style="1" customWidth="1"/>
    <col min="6860" max="6860" width="12.09765625" style="1" customWidth="1"/>
    <col min="6861" max="6861" width="8.5" style="1" customWidth="1"/>
    <col min="6862" max="6862" width="9.8984375" style="1" customWidth="1"/>
    <col min="6863" max="6863" width="12.09765625" style="1" customWidth="1"/>
    <col min="6864" max="6864" width="8.5" style="1" customWidth="1"/>
    <col min="6865" max="6865" width="12.5" style="1" customWidth="1"/>
    <col min="6866" max="6866" width="13.19921875" style="1" customWidth="1"/>
    <col min="6867" max="6867" width="12.5" style="1" customWidth="1"/>
    <col min="6868" max="6868" width="13.19921875" style="1" customWidth="1"/>
    <col min="6869" max="6869" width="12.5" style="1" customWidth="1"/>
    <col min="6870" max="6870" width="13.19921875" style="1" customWidth="1"/>
    <col min="6871" max="6871" width="12.5" style="1" customWidth="1"/>
    <col min="6872" max="6872" width="13.19921875" style="1" customWidth="1"/>
    <col min="6873" max="7104" width="9" style="1"/>
    <col min="7105" max="7105" width="23.3984375" style="1" customWidth="1"/>
    <col min="7106" max="7106" width="14.3984375" style="1" customWidth="1"/>
    <col min="7107" max="7107" width="6.3984375" style="1" customWidth="1"/>
    <col min="7108" max="7108" width="8.5" style="1" customWidth="1"/>
    <col min="7109" max="7114" width="0" style="1" hidden="1" customWidth="1"/>
    <col min="7115" max="7115" width="9.8984375" style="1" customWidth="1"/>
    <col min="7116" max="7116" width="12.09765625" style="1" customWidth="1"/>
    <col min="7117" max="7117" width="8.5" style="1" customWidth="1"/>
    <col min="7118" max="7118" width="9.8984375" style="1" customWidth="1"/>
    <col min="7119" max="7119" width="12.09765625" style="1" customWidth="1"/>
    <col min="7120" max="7120" width="8.5" style="1" customWidth="1"/>
    <col min="7121" max="7121" width="12.5" style="1" customWidth="1"/>
    <col min="7122" max="7122" width="13.19921875" style="1" customWidth="1"/>
    <col min="7123" max="7123" width="12.5" style="1" customWidth="1"/>
    <col min="7124" max="7124" width="13.19921875" style="1" customWidth="1"/>
    <col min="7125" max="7125" width="12.5" style="1" customWidth="1"/>
    <col min="7126" max="7126" width="13.19921875" style="1" customWidth="1"/>
    <col min="7127" max="7127" width="12.5" style="1" customWidth="1"/>
    <col min="7128" max="7128" width="13.19921875" style="1" customWidth="1"/>
    <col min="7129" max="7360" width="9" style="1"/>
    <col min="7361" max="7361" width="23.3984375" style="1" customWidth="1"/>
    <col min="7362" max="7362" width="14.3984375" style="1" customWidth="1"/>
    <col min="7363" max="7363" width="6.3984375" style="1" customWidth="1"/>
    <col min="7364" max="7364" width="8.5" style="1" customWidth="1"/>
    <col min="7365" max="7370" width="0" style="1" hidden="1" customWidth="1"/>
    <col min="7371" max="7371" width="9.8984375" style="1" customWidth="1"/>
    <col min="7372" max="7372" width="12.09765625" style="1" customWidth="1"/>
    <col min="7373" max="7373" width="8.5" style="1" customWidth="1"/>
    <col min="7374" max="7374" width="9.8984375" style="1" customWidth="1"/>
    <col min="7375" max="7375" width="12.09765625" style="1" customWidth="1"/>
    <col min="7376" max="7376" width="8.5" style="1" customWidth="1"/>
    <col min="7377" max="7377" width="12.5" style="1" customWidth="1"/>
    <col min="7378" max="7378" width="13.19921875" style="1" customWidth="1"/>
    <col min="7379" max="7379" width="12.5" style="1" customWidth="1"/>
    <col min="7380" max="7380" width="13.19921875" style="1" customWidth="1"/>
    <col min="7381" max="7381" width="12.5" style="1" customWidth="1"/>
    <col min="7382" max="7382" width="13.19921875" style="1" customWidth="1"/>
    <col min="7383" max="7383" width="12.5" style="1" customWidth="1"/>
    <col min="7384" max="7384" width="13.19921875" style="1" customWidth="1"/>
    <col min="7385" max="7616" width="9" style="1"/>
    <col min="7617" max="7617" width="23.3984375" style="1" customWidth="1"/>
    <col min="7618" max="7618" width="14.3984375" style="1" customWidth="1"/>
    <col min="7619" max="7619" width="6.3984375" style="1" customWidth="1"/>
    <col min="7620" max="7620" width="8.5" style="1" customWidth="1"/>
    <col min="7621" max="7626" width="0" style="1" hidden="1" customWidth="1"/>
    <col min="7627" max="7627" width="9.8984375" style="1" customWidth="1"/>
    <col min="7628" max="7628" width="12.09765625" style="1" customWidth="1"/>
    <col min="7629" max="7629" width="8.5" style="1" customWidth="1"/>
    <col min="7630" max="7630" width="9.8984375" style="1" customWidth="1"/>
    <col min="7631" max="7631" width="12.09765625" style="1" customWidth="1"/>
    <col min="7632" max="7632" width="8.5" style="1" customWidth="1"/>
    <col min="7633" max="7633" width="12.5" style="1" customWidth="1"/>
    <col min="7634" max="7634" width="13.19921875" style="1" customWidth="1"/>
    <col min="7635" max="7635" width="12.5" style="1" customWidth="1"/>
    <col min="7636" max="7636" width="13.19921875" style="1" customWidth="1"/>
    <col min="7637" max="7637" width="12.5" style="1" customWidth="1"/>
    <col min="7638" max="7638" width="13.19921875" style="1" customWidth="1"/>
    <col min="7639" max="7639" width="12.5" style="1" customWidth="1"/>
    <col min="7640" max="7640" width="13.19921875" style="1" customWidth="1"/>
    <col min="7641" max="7872" width="9" style="1"/>
    <col min="7873" max="7873" width="23.3984375" style="1" customWidth="1"/>
    <col min="7874" max="7874" width="14.3984375" style="1" customWidth="1"/>
    <col min="7875" max="7875" width="6.3984375" style="1" customWidth="1"/>
    <col min="7876" max="7876" width="8.5" style="1" customWidth="1"/>
    <col min="7877" max="7882" width="0" style="1" hidden="1" customWidth="1"/>
    <col min="7883" max="7883" width="9.8984375" style="1" customWidth="1"/>
    <col min="7884" max="7884" width="12.09765625" style="1" customWidth="1"/>
    <col min="7885" max="7885" width="8.5" style="1" customWidth="1"/>
    <col min="7886" max="7886" width="9.8984375" style="1" customWidth="1"/>
    <col min="7887" max="7887" width="12.09765625" style="1" customWidth="1"/>
    <col min="7888" max="7888" width="8.5" style="1" customWidth="1"/>
    <col min="7889" max="7889" width="12.5" style="1" customWidth="1"/>
    <col min="7890" max="7890" width="13.19921875" style="1" customWidth="1"/>
    <col min="7891" max="7891" width="12.5" style="1" customWidth="1"/>
    <col min="7892" max="7892" width="13.19921875" style="1" customWidth="1"/>
    <col min="7893" max="7893" width="12.5" style="1" customWidth="1"/>
    <col min="7894" max="7894" width="13.19921875" style="1" customWidth="1"/>
    <col min="7895" max="7895" width="12.5" style="1" customWidth="1"/>
    <col min="7896" max="7896" width="13.19921875" style="1" customWidth="1"/>
    <col min="7897" max="8128" width="9" style="1"/>
    <col min="8129" max="8129" width="23.3984375" style="1" customWidth="1"/>
    <col min="8130" max="8130" width="14.3984375" style="1" customWidth="1"/>
    <col min="8131" max="8131" width="6.3984375" style="1" customWidth="1"/>
    <col min="8132" max="8132" width="8.5" style="1" customWidth="1"/>
    <col min="8133" max="8138" width="0" style="1" hidden="1" customWidth="1"/>
    <col min="8139" max="8139" width="9.8984375" style="1" customWidth="1"/>
    <col min="8140" max="8140" width="12.09765625" style="1" customWidth="1"/>
    <col min="8141" max="8141" width="8.5" style="1" customWidth="1"/>
    <col min="8142" max="8142" width="9.8984375" style="1" customWidth="1"/>
    <col min="8143" max="8143" width="12.09765625" style="1" customWidth="1"/>
    <col min="8144" max="8144" width="8.5" style="1" customWidth="1"/>
    <col min="8145" max="8145" width="12.5" style="1" customWidth="1"/>
    <col min="8146" max="8146" width="13.19921875" style="1" customWidth="1"/>
    <col min="8147" max="8147" width="12.5" style="1" customWidth="1"/>
    <col min="8148" max="8148" width="13.19921875" style="1" customWidth="1"/>
    <col min="8149" max="8149" width="12.5" style="1" customWidth="1"/>
    <col min="8150" max="8150" width="13.19921875" style="1" customWidth="1"/>
    <col min="8151" max="8151" width="12.5" style="1" customWidth="1"/>
    <col min="8152" max="8152" width="13.19921875" style="1" customWidth="1"/>
    <col min="8153" max="8384" width="9" style="1"/>
    <col min="8385" max="8385" width="23.3984375" style="1" customWidth="1"/>
    <col min="8386" max="8386" width="14.3984375" style="1" customWidth="1"/>
    <col min="8387" max="8387" width="6.3984375" style="1" customWidth="1"/>
    <col min="8388" max="8388" width="8.5" style="1" customWidth="1"/>
    <col min="8389" max="8394" width="0" style="1" hidden="1" customWidth="1"/>
    <col min="8395" max="8395" width="9.8984375" style="1" customWidth="1"/>
    <col min="8396" max="8396" width="12.09765625" style="1" customWidth="1"/>
    <col min="8397" max="8397" width="8.5" style="1" customWidth="1"/>
    <col min="8398" max="8398" width="9.8984375" style="1" customWidth="1"/>
    <col min="8399" max="8399" width="12.09765625" style="1" customWidth="1"/>
    <col min="8400" max="8400" width="8.5" style="1" customWidth="1"/>
    <col min="8401" max="8401" width="12.5" style="1" customWidth="1"/>
    <col min="8402" max="8402" width="13.19921875" style="1" customWidth="1"/>
    <col min="8403" max="8403" width="12.5" style="1" customWidth="1"/>
    <col min="8404" max="8404" width="13.19921875" style="1" customWidth="1"/>
    <col min="8405" max="8405" width="12.5" style="1" customWidth="1"/>
    <col min="8406" max="8406" width="13.19921875" style="1" customWidth="1"/>
    <col min="8407" max="8407" width="12.5" style="1" customWidth="1"/>
    <col min="8408" max="8408" width="13.19921875" style="1" customWidth="1"/>
    <col min="8409" max="8640" width="9" style="1"/>
    <col min="8641" max="8641" width="23.3984375" style="1" customWidth="1"/>
    <col min="8642" max="8642" width="14.3984375" style="1" customWidth="1"/>
    <col min="8643" max="8643" width="6.3984375" style="1" customWidth="1"/>
    <col min="8644" max="8644" width="8.5" style="1" customWidth="1"/>
    <col min="8645" max="8650" width="0" style="1" hidden="1" customWidth="1"/>
    <col min="8651" max="8651" width="9.8984375" style="1" customWidth="1"/>
    <col min="8652" max="8652" width="12.09765625" style="1" customWidth="1"/>
    <col min="8653" max="8653" width="8.5" style="1" customWidth="1"/>
    <col min="8654" max="8654" width="9.8984375" style="1" customWidth="1"/>
    <col min="8655" max="8655" width="12.09765625" style="1" customWidth="1"/>
    <col min="8656" max="8656" width="8.5" style="1" customWidth="1"/>
    <col min="8657" max="8657" width="12.5" style="1" customWidth="1"/>
    <col min="8658" max="8658" width="13.19921875" style="1" customWidth="1"/>
    <col min="8659" max="8659" width="12.5" style="1" customWidth="1"/>
    <col min="8660" max="8660" width="13.19921875" style="1" customWidth="1"/>
    <col min="8661" max="8661" width="12.5" style="1" customWidth="1"/>
    <col min="8662" max="8662" width="13.19921875" style="1" customWidth="1"/>
    <col min="8663" max="8663" width="12.5" style="1" customWidth="1"/>
    <col min="8664" max="8664" width="13.19921875" style="1" customWidth="1"/>
    <col min="8665" max="8896" width="9" style="1"/>
    <col min="8897" max="8897" width="23.3984375" style="1" customWidth="1"/>
    <col min="8898" max="8898" width="14.3984375" style="1" customWidth="1"/>
    <col min="8899" max="8899" width="6.3984375" style="1" customWidth="1"/>
    <col min="8900" max="8900" width="8.5" style="1" customWidth="1"/>
    <col min="8901" max="8906" width="0" style="1" hidden="1" customWidth="1"/>
    <col min="8907" max="8907" width="9.8984375" style="1" customWidth="1"/>
    <col min="8908" max="8908" width="12.09765625" style="1" customWidth="1"/>
    <col min="8909" max="8909" width="8.5" style="1" customWidth="1"/>
    <col min="8910" max="8910" width="9.8984375" style="1" customWidth="1"/>
    <col min="8911" max="8911" width="12.09765625" style="1" customWidth="1"/>
    <col min="8912" max="8912" width="8.5" style="1" customWidth="1"/>
    <col min="8913" max="8913" width="12.5" style="1" customWidth="1"/>
    <col min="8914" max="8914" width="13.19921875" style="1" customWidth="1"/>
    <col min="8915" max="8915" width="12.5" style="1" customWidth="1"/>
    <col min="8916" max="8916" width="13.19921875" style="1" customWidth="1"/>
    <col min="8917" max="8917" width="12.5" style="1" customWidth="1"/>
    <col min="8918" max="8918" width="13.19921875" style="1" customWidth="1"/>
    <col min="8919" max="8919" width="12.5" style="1" customWidth="1"/>
    <col min="8920" max="8920" width="13.19921875" style="1" customWidth="1"/>
    <col min="8921" max="9152" width="9" style="1"/>
    <col min="9153" max="9153" width="23.3984375" style="1" customWidth="1"/>
    <col min="9154" max="9154" width="14.3984375" style="1" customWidth="1"/>
    <col min="9155" max="9155" width="6.3984375" style="1" customWidth="1"/>
    <col min="9156" max="9156" width="8.5" style="1" customWidth="1"/>
    <col min="9157" max="9162" width="0" style="1" hidden="1" customWidth="1"/>
    <col min="9163" max="9163" width="9.8984375" style="1" customWidth="1"/>
    <col min="9164" max="9164" width="12.09765625" style="1" customWidth="1"/>
    <col min="9165" max="9165" width="8.5" style="1" customWidth="1"/>
    <col min="9166" max="9166" width="9.8984375" style="1" customWidth="1"/>
    <col min="9167" max="9167" width="12.09765625" style="1" customWidth="1"/>
    <col min="9168" max="9168" width="8.5" style="1" customWidth="1"/>
    <col min="9169" max="9169" width="12.5" style="1" customWidth="1"/>
    <col min="9170" max="9170" width="13.19921875" style="1" customWidth="1"/>
    <col min="9171" max="9171" width="12.5" style="1" customWidth="1"/>
    <col min="9172" max="9172" width="13.19921875" style="1" customWidth="1"/>
    <col min="9173" max="9173" width="12.5" style="1" customWidth="1"/>
    <col min="9174" max="9174" width="13.19921875" style="1" customWidth="1"/>
    <col min="9175" max="9175" width="12.5" style="1" customWidth="1"/>
    <col min="9176" max="9176" width="13.19921875" style="1" customWidth="1"/>
    <col min="9177" max="9408" width="9" style="1"/>
    <col min="9409" max="9409" width="23.3984375" style="1" customWidth="1"/>
    <col min="9410" max="9410" width="14.3984375" style="1" customWidth="1"/>
    <col min="9411" max="9411" width="6.3984375" style="1" customWidth="1"/>
    <col min="9412" max="9412" width="8.5" style="1" customWidth="1"/>
    <col min="9413" max="9418" width="0" style="1" hidden="1" customWidth="1"/>
    <col min="9419" max="9419" width="9.8984375" style="1" customWidth="1"/>
    <col min="9420" max="9420" width="12.09765625" style="1" customWidth="1"/>
    <col min="9421" max="9421" width="8.5" style="1" customWidth="1"/>
    <col min="9422" max="9422" width="9.8984375" style="1" customWidth="1"/>
    <col min="9423" max="9423" width="12.09765625" style="1" customWidth="1"/>
    <col min="9424" max="9424" width="8.5" style="1" customWidth="1"/>
    <col min="9425" max="9425" width="12.5" style="1" customWidth="1"/>
    <col min="9426" max="9426" width="13.19921875" style="1" customWidth="1"/>
    <col min="9427" max="9427" width="12.5" style="1" customWidth="1"/>
    <col min="9428" max="9428" width="13.19921875" style="1" customWidth="1"/>
    <col min="9429" max="9429" width="12.5" style="1" customWidth="1"/>
    <col min="9430" max="9430" width="13.19921875" style="1" customWidth="1"/>
    <col min="9431" max="9431" width="12.5" style="1" customWidth="1"/>
    <col min="9432" max="9432" width="13.19921875" style="1" customWidth="1"/>
    <col min="9433" max="9664" width="9" style="1"/>
    <col min="9665" max="9665" width="23.3984375" style="1" customWidth="1"/>
    <col min="9666" max="9666" width="14.3984375" style="1" customWidth="1"/>
    <col min="9667" max="9667" width="6.3984375" style="1" customWidth="1"/>
    <col min="9668" max="9668" width="8.5" style="1" customWidth="1"/>
    <col min="9669" max="9674" width="0" style="1" hidden="1" customWidth="1"/>
    <col min="9675" max="9675" width="9.8984375" style="1" customWidth="1"/>
    <col min="9676" max="9676" width="12.09765625" style="1" customWidth="1"/>
    <col min="9677" max="9677" width="8.5" style="1" customWidth="1"/>
    <col min="9678" max="9678" width="9.8984375" style="1" customWidth="1"/>
    <col min="9679" max="9679" width="12.09765625" style="1" customWidth="1"/>
    <col min="9680" max="9680" width="8.5" style="1" customWidth="1"/>
    <col min="9681" max="9681" width="12.5" style="1" customWidth="1"/>
    <col min="9682" max="9682" width="13.19921875" style="1" customWidth="1"/>
    <col min="9683" max="9683" width="12.5" style="1" customWidth="1"/>
    <col min="9684" max="9684" width="13.19921875" style="1" customWidth="1"/>
    <col min="9685" max="9685" width="12.5" style="1" customWidth="1"/>
    <col min="9686" max="9686" width="13.19921875" style="1" customWidth="1"/>
    <col min="9687" max="9687" width="12.5" style="1" customWidth="1"/>
    <col min="9688" max="9688" width="13.19921875" style="1" customWidth="1"/>
    <col min="9689" max="9920" width="9" style="1"/>
    <col min="9921" max="9921" width="23.3984375" style="1" customWidth="1"/>
    <col min="9922" max="9922" width="14.3984375" style="1" customWidth="1"/>
    <col min="9923" max="9923" width="6.3984375" style="1" customWidth="1"/>
    <col min="9924" max="9924" width="8.5" style="1" customWidth="1"/>
    <col min="9925" max="9930" width="0" style="1" hidden="1" customWidth="1"/>
    <col min="9931" max="9931" width="9.8984375" style="1" customWidth="1"/>
    <col min="9932" max="9932" width="12.09765625" style="1" customWidth="1"/>
    <col min="9933" max="9933" width="8.5" style="1" customWidth="1"/>
    <col min="9934" max="9934" width="9.8984375" style="1" customWidth="1"/>
    <col min="9935" max="9935" width="12.09765625" style="1" customWidth="1"/>
    <col min="9936" max="9936" width="8.5" style="1" customWidth="1"/>
    <col min="9937" max="9937" width="12.5" style="1" customWidth="1"/>
    <col min="9938" max="9938" width="13.19921875" style="1" customWidth="1"/>
    <col min="9939" max="9939" width="12.5" style="1" customWidth="1"/>
    <col min="9940" max="9940" width="13.19921875" style="1" customWidth="1"/>
    <col min="9941" max="9941" width="12.5" style="1" customWidth="1"/>
    <col min="9942" max="9942" width="13.19921875" style="1" customWidth="1"/>
    <col min="9943" max="9943" width="12.5" style="1" customWidth="1"/>
    <col min="9944" max="9944" width="13.19921875" style="1" customWidth="1"/>
    <col min="9945" max="10176" width="9" style="1"/>
    <col min="10177" max="10177" width="23.3984375" style="1" customWidth="1"/>
    <col min="10178" max="10178" width="14.3984375" style="1" customWidth="1"/>
    <col min="10179" max="10179" width="6.3984375" style="1" customWidth="1"/>
    <col min="10180" max="10180" width="8.5" style="1" customWidth="1"/>
    <col min="10181" max="10186" width="0" style="1" hidden="1" customWidth="1"/>
    <col min="10187" max="10187" width="9.8984375" style="1" customWidth="1"/>
    <col min="10188" max="10188" width="12.09765625" style="1" customWidth="1"/>
    <col min="10189" max="10189" width="8.5" style="1" customWidth="1"/>
    <col min="10190" max="10190" width="9.8984375" style="1" customWidth="1"/>
    <col min="10191" max="10191" width="12.09765625" style="1" customWidth="1"/>
    <col min="10192" max="10192" width="8.5" style="1" customWidth="1"/>
    <col min="10193" max="10193" width="12.5" style="1" customWidth="1"/>
    <col min="10194" max="10194" width="13.19921875" style="1" customWidth="1"/>
    <col min="10195" max="10195" width="12.5" style="1" customWidth="1"/>
    <col min="10196" max="10196" width="13.19921875" style="1" customWidth="1"/>
    <col min="10197" max="10197" width="12.5" style="1" customWidth="1"/>
    <col min="10198" max="10198" width="13.19921875" style="1" customWidth="1"/>
    <col min="10199" max="10199" width="12.5" style="1" customWidth="1"/>
    <col min="10200" max="10200" width="13.19921875" style="1" customWidth="1"/>
    <col min="10201" max="10432" width="9" style="1"/>
    <col min="10433" max="10433" width="23.3984375" style="1" customWidth="1"/>
    <col min="10434" max="10434" width="14.3984375" style="1" customWidth="1"/>
    <col min="10435" max="10435" width="6.3984375" style="1" customWidth="1"/>
    <col min="10436" max="10436" width="8.5" style="1" customWidth="1"/>
    <col min="10437" max="10442" width="0" style="1" hidden="1" customWidth="1"/>
    <col min="10443" max="10443" width="9.8984375" style="1" customWidth="1"/>
    <col min="10444" max="10444" width="12.09765625" style="1" customWidth="1"/>
    <col min="10445" max="10445" width="8.5" style="1" customWidth="1"/>
    <col min="10446" max="10446" width="9.8984375" style="1" customWidth="1"/>
    <col min="10447" max="10447" width="12.09765625" style="1" customWidth="1"/>
    <col min="10448" max="10448" width="8.5" style="1" customWidth="1"/>
    <col min="10449" max="10449" width="12.5" style="1" customWidth="1"/>
    <col min="10450" max="10450" width="13.19921875" style="1" customWidth="1"/>
    <col min="10451" max="10451" width="12.5" style="1" customWidth="1"/>
    <col min="10452" max="10452" width="13.19921875" style="1" customWidth="1"/>
    <col min="10453" max="10453" width="12.5" style="1" customWidth="1"/>
    <col min="10454" max="10454" width="13.19921875" style="1" customWidth="1"/>
    <col min="10455" max="10455" width="12.5" style="1" customWidth="1"/>
    <col min="10456" max="10456" width="13.19921875" style="1" customWidth="1"/>
    <col min="10457" max="10688" width="9" style="1"/>
    <col min="10689" max="10689" width="23.3984375" style="1" customWidth="1"/>
    <col min="10690" max="10690" width="14.3984375" style="1" customWidth="1"/>
    <col min="10691" max="10691" width="6.3984375" style="1" customWidth="1"/>
    <col min="10692" max="10692" width="8.5" style="1" customWidth="1"/>
    <col min="10693" max="10698" width="0" style="1" hidden="1" customWidth="1"/>
    <col min="10699" max="10699" width="9.8984375" style="1" customWidth="1"/>
    <col min="10700" max="10700" width="12.09765625" style="1" customWidth="1"/>
    <col min="10701" max="10701" width="8.5" style="1" customWidth="1"/>
    <col min="10702" max="10702" width="9.8984375" style="1" customWidth="1"/>
    <col min="10703" max="10703" width="12.09765625" style="1" customWidth="1"/>
    <col min="10704" max="10704" width="8.5" style="1" customWidth="1"/>
    <col min="10705" max="10705" width="12.5" style="1" customWidth="1"/>
    <col min="10706" max="10706" width="13.19921875" style="1" customWidth="1"/>
    <col min="10707" max="10707" width="12.5" style="1" customWidth="1"/>
    <col min="10708" max="10708" width="13.19921875" style="1" customWidth="1"/>
    <col min="10709" max="10709" width="12.5" style="1" customWidth="1"/>
    <col min="10710" max="10710" width="13.19921875" style="1" customWidth="1"/>
    <col min="10711" max="10711" width="12.5" style="1" customWidth="1"/>
    <col min="10712" max="10712" width="13.19921875" style="1" customWidth="1"/>
    <col min="10713" max="10944" width="9" style="1"/>
    <col min="10945" max="10945" width="23.3984375" style="1" customWidth="1"/>
    <col min="10946" max="10946" width="14.3984375" style="1" customWidth="1"/>
    <col min="10947" max="10947" width="6.3984375" style="1" customWidth="1"/>
    <col min="10948" max="10948" width="8.5" style="1" customWidth="1"/>
    <col min="10949" max="10954" width="0" style="1" hidden="1" customWidth="1"/>
    <col min="10955" max="10955" width="9.8984375" style="1" customWidth="1"/>
    <col min="10956" max="10956" width="12.09765625" style="1" customWidth="1"/>
    <col min="10957" max="10957" width="8.5" style="1" customWidth="1"/>
    <col min="10958" max="10958" width="9.8984375" style="1" customWidth="1"/>
    <col min="10959" max="10959" width="12.09765625" style="1" customWidth="1"/>
    <col min="10960" max="10960" width="8.5" style="1" customWidth="1"/>
    <col min="10961" max="10961" width="12.5" style="1" customWidth="1"/>
    <col min="10962" max="10962" width="13.19921875" style="1" customWidth="1"/>
    <col min="10963" max="10963" width="12.5" style="1" customWidth="1"/>
    <col min="10964" max="10964" width="13.19921875" style="1" customWidth="1"/>
    <col min="10965" max="10965" width="12.5" style="1" customWidth="1"/>
    <col min="10966" max="10966" width="13.19921875" style="1" customWidth="1"/>
    <col min="10967" max="10967" width="12.5" style="1" customWidth="1"/>
    <col min="10968" max="10968" width="13.19921875" style="1" customWidth="1"/>
    <col min="10969" max="11200" width="9" style="1"/>
    <col min="11201" max="11201" width="23.3984375" style="1" customWidth="1"/>
    <col min="11202" max="11202" width="14.3984375" style="1" customWidth="1"/>
    <col min="11203" max="11203" width="6.3984375" style="1" customWidth="1"/>
    <col min="11204" max="11204" width="8.5" style="1" customWidth="1"/>
    <col min="11205" max="11210" width="0" style="1" hidden="1" customWidth="1"/>
    <col min="11211" max="11211" width="9.8984375" style="1" customWidth="1"/>
    <col min="11212" max="11212" width="12.09765625" style="1" customWidth="1"/>
    <col min="11213" max="11213" width="8.5" style="1" customWidth="1"/>
    <col min="11214" max="11214" width="9.8984375" style="1" customWidth="1"/>
    <col min="11215" max="11215" width="12.09765625" style="1" customWidth="1"/>
    <col min="11216" max="11216" width="8.5" style="1" customWidth="1"/>
    <col min="11217" max="11217" width="12.5" style="1" customWidth="1"/>
    <col min="11218" max="11218" width="13.19921875" style="1" customWidth="1"/>
    <col min="11219" max="11219" width="12.5" style="1" customWidth="1"/>
    <col min="11220" max="11220" width="13.19921875" style="1" customWidth="1"/>
    <col min="11221" max="11221" width="12.5" style="1" customWidth="1"/>
    <col min="11222" max="11222" width="13.19921875" style="1" customWidth="1"/>
    <col min="11223" max="11223" width="12.5" style="1" customWidth="1"/>
    <col min="11224" max="11224" width="13.19921875" style="1" customWidth="1"/>
    <col min="11225" max="11456" width="9" style="1"/>
    <col min="11457" max="11457" width="23.3984375" style="1" customWidth="1"/>
    <col min="11458" max="11458" width="14.3984375" style="1" customWidth="1"/>
    <col min="11459" max="11459" width="6.3984375" style="1" customWidth="1"/>
    <col min="11460" max="11460" width="8.5" style="1" customWidth="1"/>
    <col min="11461" max="11466" width="0" style="1" hidden="1" customWidth="1"/>
    <col min="11467" max="11467" width="9.8984375" style="1" customWidth="1"/>
    <col min="11468" max="11468" width="12.09765625" style="1" customWidth="1"/>
    <col min="11469" max="11469" width="8.5" style="1" customWidth="1"/>
    <col min="11470" max="11470" width="9.8984375" style="1" customWidth="1"/>
    <col min="11471" max="11471" width="12.09765625" style="1" customWidth="1"/>
    <col min="11472" max="11472" width="8.5" style="1" customWidth="1"/>
    <col min="11473" max="11473" width="12.5" style="1" customWidth="1"/>
    <col min="11474" max="11474" width="13.19921875" style="1" customWidth="1"/>
    <col min="11475" max="11475" width="12.5" style="1" customWidth="1"/>
    <col min="11476" max="11476" width="13.19921875" style="1" customWidth="1"/>
    <col min="11477" max="11477" width="12.5" style="1" customWidth="1"/>
    <col min="11478" max="11478" width="13.19921875" style="1" customWidth="1"/>
    <col min="11479" max="11479" width="12.5" style="1" customWidth="1"/>
    <col min="11480" max="11480" width="13.19921875" style="1" customWidth="1"/>
    <col min="11481" max="11712" width="9" style="1"/>
    <col min="11713" max="11713" width="23.3984375" style="1" customWidth="1"/>
    <col min="11714" max="11714" width="14.3984375" style="1" customWidth="1"/>
    <col min="11715" max="11715" width="6.3984375" style="1" customWidth="1"/>
    <col min="11716" max="11716" width="8.5" style="1" customWidth="1"/>
    <col min="11717" max="11722" width="0" style="1" hidden="1" customWidth="1"/>
    <col min="11723" max="11723" width="9.8984375" style="1" customWidth="1"/>
    <col min="11724" max="11724" width="12.09765625" style="1" customWidth="1"/>
    <col min="11725" max="11725" width="8.5" style="1" customWidth="1"/>
    <col min="11726" max="11726" width="9.8984375" style="1" customWidth="1"/>
    <col min="11727" max="11727" width="12.09765625" style="1" customWidth="1"/>
    <col min="11728" max="11728" width="8.5" style="1" customWidth="1"/>
    <col min="11729" max="11729" width="12.5" style="1" customWidth="1"/>
    <col min="11730" max="11730" width="13.19921875" style="1" customWidth="1"/>
    <col min="11731" max="11731" width="12.5" style="1" customWidth="1"/>
    <col min="11732" max="11732" width="13.19921875" style="1" customWidth="1"/>
    <col min="11733" max="11733" width="12.5" style="1" customWidth="1"/>
    <col min="11734" max="11734" width="13.19921875" style="1" customWidth="1"/>
    <col min="11735" max="11735" width="12.5" style="1" customWidth="1"/>
    <col min="11736" max="11736" width="13.19921875" style="1" customWidth="1"/>
    <col min="11737" max="11968" width="9" style="1"/>
    <col min="11969" max="11969" width="23.3984375" style="1" customWidth="1"/>
    <col min="11970" max="11970" width="14.3984375" style="1" customWidth="1"/>
    <col min="11971" max="11971" width="6.3984375" style="1" customWidth="1"/>
    <col min="11972" max="11972" width="8.5" style="1" customWidth="1"/>
    <col min="11973" max="11978" width="0" style="1" hidden="1" customWidth="1"/>
    <col min="11979" max="11979" width="9.8984375" style="1" customWidth="1"/>
    <col min="11980" max="11980" width="12.09765625" style="1" customWidth="1"/>
    <col min="11981" max="11981" width="8.5" style="1" customWidth="1"/>
    <col min="11982" max="11982" width="9.8984375" style="1" customWidth="1"/>
    <col min="11983" max="11983" width="12.09765625" style="1" customWidth="1"/>
    <col min="11984" max="11984" width="8.5" style="1" customWidth="1"/>
    <col min="11985" max="11985" width="12.5" style="1" customWidth="1"/>
    <col min="11986" max="11986" width="13.19921875" style="1" customWidth="1"/>
    <col min="11987" max="11987" width="12.5" style="1" customWidth="1"/>
    <col min="11988" max="11988" width="13.19921875" style="1" customWidth="1"/>
    <col min="11989" max="11989" width="12.5" style="1" customWidth="1"/>
    <col min="11990" max="11990" width="13.19921875" style="1" customWidth="1"/>
    <col min="11991" max="11991" width="12.5" style="1" customWidth="1"/>
    <col min="11992" max="11992" width="13.19921875" style="1" customWidth="1"/>
    <col min="11993" max="12224" width="9" style="1"/>
    <col min="12225" max="12225" width="23.3984375" style="1" customWidth="1"/>
    <col min="12226" max="12226" width="14.3984375" style="1" customWidth="1"/>
    <col min="12227" max="12227" width="6.3984375" style="1" customWidth="1"/>
    <col min="12228" max="12228" width="8.5" style="1" customWidth="1"/>
    <col min="12229" max="12234" width="0" style="1" hidden="1" customWidth="1"/>
    <col min="12235" max="12235" width="9.8984375" style="1" customWidth="1"/>
    <col min="12236" max="12236" width="12.09765625" style="1" customWidth="1"/>
    <col min="12237" max="12237" width="8.5" style="1" customWidth="1"/>
    <col min="12238" max="12238" width="9.8984375" style="1" customWidth="1"/>
    <col min="12239" max="12239" width="12.09765625" style="1" customWidth="1"/>
    <col min="12240" max="12240" width="8.5" style="1" customWidth="1"/>
    <col min="12241" max="12241" width="12.5" style="1" customWidth="1"/>
    <col min="12242" max="12242" width="13.19921875" style="1" customWidth="1"/>
    <col min="12243" max="12243" width="12.5" style="1" customWidth="1"/>
    <col min="12244" max="12244" width="13.19921875" style="1" customWidth="1"/>
    <col min="12245" max="12245" width="12.5" style="1" customWidth="1"/>
    <col min="12246" max="12246" width="13.19921875" style="1" customWidth="1"/>
    <col min="12247" max="12247" width="12.5" style="1" customWidth="1"/>
    <col min="12248" max="12248" width="13.19921875" style="1" customWidth="1"/>
    <col min="12249" max="12480" width="9" style="1"/>
    <col min="12481" max="12481" width="23.3984375" style="1" customWidth="1"/>
    <col min="12482" max="12482" width="14.3984375" style="1" customWidth="1"/>
    <col min="12483" max="12483" width="6.3984375" style="1" customWidth="1"/>
    <col min="12484" max="12484" width="8.5" style="1" customWidth="1"/>
    <col min="12485" max="12490" width="0" style="1" hidden="1" customWidth="1"/>
    <col min="12491" max="12491" width="9.8984375" style="1" customWidth="1"/>
    <col min="12492" max="12492" width="12.09765625" style="1" customWidth="1"/>
    <col min="12493" max="12493" width="8.5" style="1" customWidth="1"/>
    <col min="12494" max="12494" width="9.8984375" style="1" customWidth="1"/>
    <col min="12495" max="12495" width="12.09765625" style="1" customWidth="1"/>
    <col min="12496" max="12496" width="8.5" style="1" customWidth="1"/>
    <col min="12497" max="12497" width="12.5" style="1" customWidth="1"/>
    <col min="12498" max="12498" width="13.19921875" style="1" customWidth="1"/>
    <col min="12499" max="12499" width="12.5" style="1" customWidth="1"/>
    <col min="12500" max="12500" width="13.19921875" style="1" customWidth="1"/>
    <col min="12501" max="12501" width="12.5" style="1" customWidth="1"/>
    <col min="12502" max="12502" width="13.19921875" style="1" customWidth="1"/>
    <col min="12503" max="12503" width="12.5" style="1" customWidth="1"/>
    <col min="12504" max="12504" width="13.19921875" style="1" customWidth="1"/>
    <col min="12505" max="12736" width="9" style="1"/>
    <col min="12737" max="12737" width="23.3984375" style="1" customWidth="1"/>
    <col min="12738" max="12738" width="14.3984375" style="1" customWidth="1"/>
    <col min="12739" max="12739" width="6.3984375" style="1" customWidth="1"/>
    <col min="12740" max="12740" width="8.5" style="1" customWidth="1"/>
    <col min="12741" max="12746" width="0" style="1" hidden="1" customWidth="1"/>
    <col min="12747" max="12747" width="9.8984375" style="1" customWidth="1"/>
    <col min="12748" max="12748" width="12.09765625" style="1" customWidth="1"/>
    <col min="12749" max="12749" width="8.5" style="1" customWidth="1"/>
    <col min="12750" max="12750" width="9.8984375" style="1" customWidth="1"/>
    <col min="12751" max="12751" width="12.09765625" style="1" customWidth="1"/>
    <col min="12752" max="12752" width="8.5" style="1" customWidth="1"/>
    <col min="12753" max="12753" width="12.5" style="1" customWidth="1"/>
    <col min="12754" max="12754" width="13.19921875" style="1" customWidth="1"/>
    <col min="12755" max="12755" width="12.5" style="1" customWidth="1"/>
    <col min="12756" max="12756" width="13.19921875" style="1" customWidth="1"/>
    <col min="12757" max="12757" width="12.5" style="1" customWidth="1"/>
    <col min="12758" max="12758" width="13.19921875" style="1" customWidth="1"/>
    <col min="12759" max="12759" width="12.5" style="1" customWidth="1"/>
    <col min="12760" max="12760" width="13.19921875" style="1" customWidth="1"/>
    <col min="12761" max="12992" width="9" style="1"/>
    <col min="12993" max="12993" width="23.3984375" style="1" customWidth="1"/>
    <col min="12994" max="12994" width="14.3984375" style="1" customWidth="1"/>
    <col min="12995" max="12995" width="6.3984375" style="1" customWidth="1"/>
    <col min="12996" max="12996" width="8.5" style="1" customWidth="1"/>
    <col min="12997" max="13002" width="0" style="1" hidden="1" customWidth="1"/>
    <col min="13003" max="13003" width="9.8984375" style="1" customWidth="1"/>
    <col min="13004" max="13004" width="12.09765625" style="1" customWidth="1"/>
    <col min="13005" max="13005" width="8.5" style="1" customWidth="1"/>
    <col min="13006" max="13006" width="9.8984375" style="1" customWidth="1"/>
    <col min="13007" max="13007" width="12.09765625" style="1" customWidth="1"/>
    <col min="13008" max="13008" width="8.5" style="1" customWidth="1"/>
    <col min="13009" max="13009" width="12.5" style="1" customWidth="1"/>
    <col min="13010" max="13010" width="13.19921875" style="1" customWidth="1"/>
    <col min="13011" max="13011" width="12.5" style="1" customWidth="1"/>
    <col min="13012" max="13012" width="13.19921875" style="1" customWidth="1"/>
    <col min="13013" max="13013" width="12.5" style="1" customWidth="1"/>
    <col min="13014" max="13014" width="13.19921875" style="1" customWidth="1"/>
    <col min="13015" max="13015" width="12.5" style="1" customWidth="1"/>
    <col min="13016" max="13016" width="13.19921875" style="1" customWidth="1"/>
    <col min="13017" max="13248" width="9" style="1"/>
    <col min="13249" max="13249" width="23.3984375" style="1" customWidth="1"/>
    <col min="13250" max="13250" width="14.3984375" style="1" customWidth="1"/>
    <col min="13251" max="13251" width="6.3984375" style="1" customWidth="1"/>
    <col min="13252" max="13252" width="8.5" style="1" customWidth="1"/>
    <col min="13253" max="13258" width="0" style="1" hidden="1" customWidth="1"/>
    <col min="13259" max="13259" width="9.8984375" style="1" customWidth="1"/>
    <col min="13260" max="13260" width="12.09765625" style="1" customWidth="1"/>
    <col min="13261" max="13261" width="8.5" style="1" customWidth="1"/>
    <col min="13262" max="13262" width="9.8984375" style="1" customWidth="1"/>
    <col min="13263" max="13263" width="12.09765625" style="1" customWidth="1"/>
    <col min="13264" max="13264" width="8.5" style="1" customWidth="1"/>
    <col min="13265" max="13265" width="12.5" style="1" customWidth="1"/>
    <col min="13266" max="13266" width="13.19921875" style="1" customWidth="1"/>
    <col min="13267" max="13267" width="12.5" style="1" customWidth="1"/>
    <col min="13268" max="13268" width="13.19921875" style="1" customWidth="1"/>
    <col min="13269" max="13269" width="12.5" style="1" customWidth="1"/>
    <col min="13270" max="13270" width="13.19921875" style="1" customWidth="1"/>
    <col min="13271" max="13271" width="12.5" style="1" customWidth="1"/>
    <col min="13272" max="13272" width="13.19921875" style="1" customWidth="1"/>
    <col min="13273" max="13504" width="9" style="1"/>
    <col min="13505" max="13505" width="23.3984375" style="1" customWidth="1"/>
    <col min="13506" max="13506" width="14.3984375" style="1" customWidth="1"/>
    <col min="13507" max="13507" width="6.3984375" style="1" customWidth="1"/>
    <col min="13508" max="13508" width="8.5" style="1" customWidth="1"/>
    <col min="13509" max="13514" width="0" style="1" hidden="1" customWidth="1"/>
    <col min="13515" max="13515" width="9.8984375" style="1" customWidth="1"/>
    <col min="13516" max="13516" width="12.09765625" style="1" customWidth="1"/>
    <col min="13517" max="13517" width="8.5" style="1" customWidth="1"/>
    <col min="13518" max="13518" width="9.8984375" style="1" customWidth="1"/>
    <col min="13519" max="13519" width="12.09765625" style="1" customWidth="1"/>
    <col min="13520" max="13520" width="8.5" style="1" customWidth="1"/>
    <col min="13521" max="13521" width="12.5" style="1" customWidth="1"/>
    <col min="13522" max="13522" width="13.19921875" style="1" customWidth="1"/>
    <col min="13523" max="13523" width="12.5" style="1" customWidth="1"/>
    <col min="13524" max="13524" width="13.19921875" style="1" customWidth="1"/>
    <col min="13525" max="13525" width="12.5" style="1" customWidth="1"/>
    <col min="13526" max="13526" width="13.19921875" style="1" customWidth="1"/>
    <col min="13527" max="13527" width="12.5" style="1" customWidth="1"/>
    <col min="13528" max="13528" width="13.19921875" style="1" customWidth="1"/>
    <col min="13529" max="13760" width="9" style="1"/>
    <col min="13761" max="13761" width="23.3984375" style="1" customWidth="1"/>
    <col min="13762" max="13762" width="14.3984375" style="1" customWidth="1"/>
    <col min="13763" max="13763" width="6.3984375" style="1" customWidth="1"/>
    <col min="13764" max="13764" width="8.5" style="1" customWidth="1"/>
    <col min="13765" max="13770" width="0" style="1" hidden="1" customWidth="1"/>
    <col min="13771" max="13771" width="9.8984375" style="1" customWidth="1"/>
    <col min="13772" max="13772" width="12.09765625" style="1" customWidth="1"/>
    <col min="13773" max="13773" width="8.5" style="1" customWidth="1"/>
    <col min="13774" max="13774" width="9.8984375" style="1" customWidth="1"/>
    <col min="13775" max="13775" width="12.09765625" style="1" customWidth="1"/>
    <col min="13776" max="13776" width="8.5" style="1" customWidth="1"/>
    <col min="13777" max="13777" width="12.5" style="1" customWidth="1"/>
    <col min="13778" max="13778" width="13.19921875" style="1" customWidth="1"/>
    <col min="13779" max="13779" width="12.5" style="1" customWidth="1"/>
    <col min="13780" max="13780" width="13.19921875" style="1" customWidth="1"/>
    <col min="13781" max="13781" width="12.5" style="1" customWidth="1"/>
    <col min="13782" max="13782" width="13.19921875" style="1" customWidth="1"/>
    <col min="13783" max="13783" width="12.5" style="1" customWidth="1"/>
    <col min="13784" max="13784" width="13.19921875" style="1" customWidth="1"/>
    <col min="13785" max="14016" width="9" style="1"/>
    <col min="14017" max="14017" width="23.3984375" style="1" customWidth="1"/>
    <col min="14018" max="14018" width="14.3984375" style="1" customWidth="1"/>
    <col min="14019" max="14019" width="6.3984375" style="1" customWidth="1"/>
    <col min="14020" max="14020" width="8.5" style="1" customWidth="1"/>
    <col min="14021" max="14026" width="0" style="1" hidden="1" customWidth="1"/>
    <col min="14027" max="14027" width="9.8984375" style="1" customWidth="1"/>
    <col min="14028" max="14028" width="12.09765625" style="1" customWidth="1"/>
    <col min="14029" max="14029" width="8.5" style="1" customWidth="1"/>
    <col min="14030" max="14030" width="9.8984375" style="1" customWidth="1"/>
    <col min="14031" max="14031" width="12.09765625" style="1" customWidth="1"/>
    <col min="14032" max="14032" width="8.5" style="1" customWidth="1"/>
    <col min="14033" max="14033" width="12.5" style="1" customWidth="1"/>
    <col min="14034" max="14034" width="13.19921875" style="1" customWidth="1"/>
    <col min="14035" max="14035" width="12.5" style="1" customWidth="1"/>
    <col min="14036" max="14036" width="13.19921875" style="1" customWidth="1"/>
    <col min="14037" max="14037" width="12.5" style="1" customWidth="1"/>
    <col min="14038" max="14038" width="13.19921875" style="1" customWidth="1"/>
    <col min="14039" max="14039" width="12.5" style="1" customWidth="1"/>
    <col min="14040" max="14040" width="13.19921875" style="1" customWidth="1"/>
    <col min="14041" max="14272" width="9" style="1"/>
    <col min="14273" max="14273" width="23.3984375" style="1" customWidth="1"/>
    <col min="14274" max="14274" width="14.3984375" style="1" customWidth="1"/>
    <col min="14275" max="14275" width="6.3984375" style="1" customWidth="1"/>
    <col min="14276" max="14276" width="8.5" style="1" customWidth="1"/>
    <col min="14277" max="14282" width="0" style="1" hidden="1" customWidth="1"/>
    <col min="14283" max="14283" width="9.8984375" style="1" customWidth="1"/>
    <col min="14284" max="14284" width="12.09765625" style="1" customWidth="1"/>
    <col min="14285" max="14285" width="8.5" style="1" customWidth="1"/>
    <col min="14286" max="14286" width="9.8984375" style="1" customWidth="1"/>
    <col min="14287" max="14287" width="12.09765625" style="1" customWidth="1"/>
    <col min="14288" max="14288" width="8.5" style="1" customWidth="1"/>
    <col min="14289" max="14289" width="12.5" style="1" customWidth="1"/>
    <col min="14290" max="14290" width="13.19921875" style="1" customWidth="1"/>
    <col min="14291" max="14291" width="12.5" style="1" customWidth="1"/>
    <col min="14292" max="14292" width="13.19921875" style="1" customWidth="1"/>
    <col min="14293" max="14293" width="12.5" style="1" customWidth="1"/>
    <col min="14294" max="14294" width="13.19921875" style="1" customWidth="1"/>
    <col min="14295" max="14295" width="12.5" style="1" customWidth="1"/>
    <col min="14296" max="14296" width="13.19921875" style="1" customWidth="1"/>
    <col min="14297" max="14528" width="9" style="1"/>
    <col min="14529" max="14529" width="23.3984375" style="1" customWidth="1"/>
    <col min="14530" max="14530" width="14.3984375" style="1" customWidth="1"/>
    <col min="14531" max="14531" width="6.3984375" style="1" customWidth="1"/>
    <col min="14532" max="14532" width="8.5" style="1" customWidth="1"/>
    <col min="14533" max="14538" width="0" style="1" hidden="1" customWidth="1"/>
    <col min="14539" max="14539" width="9.8984375" style="1" customWidth="1"/>
    <col min="14540" max="14540" width="12.09765625" style="1" customWidth="1"/>
    <col min="14541" max="14541" width="8.5" style="1" customWidth="1"/>
    <col min="14542" max="14542" width="9.8984375" style="1" customWidth="1"/>
    <col min="14543" max="14543" width="12.09765625" style="1" customWidth="1"/>
    <col min="14544" max="14544" width="8.5" style="1" customWidth="1"/>
    <col min="14545" max="14545" width="12.5" style="1" customWidth="1"/>
    <col min="14546" max="14546" width="13.19921875" style="1" customWidth="1"/>
    <col min="14547" max="14547" width="12.5" style="1" customWidth="1"/>
    <col min="14548" max="14548" width="13.19921875" style="1" customWidth="1"/>
    <col min="14549" max="14549" width="12.5" style="1" customWidth="1"/>
    <col min="14550" max="14550" width="13.19921875" style="1" customWidth="1"/>
    <col min="14551" max="14551" width="12.5" style="1" customWidth="1"/>
    <col min="14552" max="14552" width="13.19921875" style="1" customWidth="1"/>
    <col min="14553" max="14784" width="9" style="1"/>
    <col min="14785" max="14785" width="23.3984375" style="1" customWidth="1"/>
    <col min="14786" max="14786" width="14.3984375" style="1" customWidth="1"/>
    <col min="14787" max="14787" width="6.3984375" style="1" customWidth="1"/>
    <col min="14788" max="14788" width="8.5" style="1" customWidth="1"/>
    <col min="14789" max="14794" width="0" style="1" hidden="1" customWidth="1"/>
    <col min="14795" max="14795" width="9.8984375" style="1" customWidth="1"/>
    <col min="14796" max="14796" width="12.09765625" style="1" customWidth="1"/>
    <col min="14797" max="14797" width="8.5" style="1" customWidth="1"/>
    <col min="14798" max="14798" width="9.8984375" style="1" customWidth="1"/>
    <col min="14799" max="14799" width="12.09765625" style="1" customWidth="1"/>
    <col min="14800" max="14800" width="8.5" style="1" customWidth="1"/>
    <col min="14801" max="14801" width="12.5" style="1" customWidth="1"/>
    <col min="14802" max="14802" width="13.19921875" style="1" customWidth="1"/>
    <col min="14803" max="14803" width="12.5" style="1" customWidth="1"/>
    <col min="14804" max="14804" width="13.19921875" style="1" customWidth="1"/>
    <col min="14805" max="14805" width="12.5" style="1" customWidth="1"/>
    <col min="14806" max="14806" width="13.19921875" style="1" customWidth="1"/>
    <col min="14807" max="14807" width="12.5" style="1" customWidth="1"/>
    <col min="14808" max="14808" width="13.19921875" style="1" customWidth="1"/>
    <col min="14809" max="15040" width="9" style="1"/>
    <col min="15041" max="15041" width="23.3984375" style="1" customWidth="1"/>
    <col min="15042" max="15042" width="14.3984375" style="1" customWidth="1"/>
    <col min="15043" max="15043" width="6.3984375" style="1" customWidth="1"/>
    <col min="15044" max="15044" width="8.5" style="1" customWidth="1"/>
    <col min="15045" max="15050" width="0" style="1" hidden="1" customWidth="1"/>
    <col min="15051" max="15051" width="9.8984375" style="1" customWidth="1"/>
    <col min="15052" max="15052" width="12.09765625" style="1" customWidth="1"/>
    <col min="15053" max="15053" width="8.5" style="1" customWidth="1"/>
    <col min="15054" max="15054" width="9.8984375" style="1" customWidth="1"/>
    <col min="15055" max="15055" width="12.09765625" style="1" customWidth="1"/>
    <col min="15056" max="15056" width="8.5" style="1" customWidth="1"/>
    <col min="15057" max="15057" width="12.5" style="1" customWidth="1"/>
    <col min="15058" max="15058" width="13.19921875" style="1" customWidth="1"/>
    <col min="15059" max="15059" width="12.5" style="1" customWidth="1"/>
    <col min="15060" max="15060" width="13.19921875" style="1" customWidth="1"/>
    <col min="15061" max="15061" width="12.5" style="1" customWidth="1"/>
    <col min="15062" max="15062" width="13.19921875" style="1" customWidth="1"/>
    <col min="15063" max="15063" width="12.5" style="1" customWidth="1"/>
    <col min="15064" max="15064" width="13.19921875" style="1" customWidth="1"/>
    <col min="15065" max="15296" width="9" style="1"/>
    <col min="15297" max="15297" width="23.3984375" style="1" customWidth="1"/>
    <col min="15298" max="15298" width="14.3984375" style="1" customWidth="1"/>
    <col min="15299" max="15299" width="6.3984375" style="1" customWidth="1"/>
    <col min="15300" max="15300" width="8.5" style="1" customWidth="1"/>
    <col min="15301" max="15306" width="0" style="1" hidden="1" customWidth="1"/>
    <col min="15307" max="15307" width="9.8984375" style="1" customWidth="1"/>
    <col min="15308" max="15308" width="12.09765625" style="1" customWidth="1"/>
    <col min="15309" max="15309" width="8.5" style="1" customWidth="1"/>
    <col min="15310" max="15310" width="9.8984375" style="1" customWidth="1"/>
    <col min="15311" max="15311" width="12.09765625" style="1" customWidth="1"/>
    <col min="15312" max="15312" width="8.5" style="1" customWidth="1"/>
    <col min="15313" max="15313" width="12.5" style="1" customWidth="1"/>
    <col min="15314" max="15314" width="13.19921875" style="1" customWidth="1"/>
    <col min="15315" max="15315" width="12.5" style="1" customWidth="1"/>
    <col min="15316" max="15316" width="13.19921875" style="1" customWidth="1"/>
    <col min="15317" max="15317" width="12.5" style="1" customWidth="1"/>
    <col min="15318" max="15318" width="13.19921875" style="1" customWidth="1"/>
    <col min="15319" max="15319" width="12.5" style="1" customWidth="1"/>
    <col min="15320" max="15320" width="13.19921875" style="1" customWidth="1"/>
    <col min="15321" max="15552" width="9" style="1"/>
    <col min="15553" max="15553" width="23.3984375" style="1" customWidth="1"/>
    <col min="15554" max="15554" width="14.3984375" style="1" customWidth="1"/>
    <col min="15555" max="15555" width="6.3984375" style="1" customWidth="1"/>
    <col min="15556" max="15556" width="8.5" style="1" customWidth="1"/>
    <col min="15557" max="15562" width="0" style="1" hidden="1" customWidth="1"/>
    <col min="15563" max="15563" width="9.8984375" style="1" customWidth="1"/>
    <col min="15564" max="15564" width="12.09765625" style="1" customWidth="1"/>
    <col min="15565" max="15565" width="8.5" style="1" customWidth="1"/>
    <col min="15566" max="15566" width="9.8984375" style="1" customWidth="1"/>
    <col min="15567" max="15567" width="12.09765625" style="1" customWidth="1"/>
    <col min="15568" max="15568" width="8.5" style="1" customWidth="1"/>
    <col min="15569" max="15569" width="12.5" style="1" customWidth="1"/>
    <col min="15570" max="15570" width="13.19921875" style="1" customWidth="1"/>
    <col min="15571" max="15571" width="12.5" style="1" customWidth="1"/>
    <col min="15572" max="15572" width="13.19921875" style="1" customWidth="1"/>
    <col min="15573" max="15573" width="12.5" style="1" customWidth="1"/>
    <col min="15574" max="15574" width="13.19921875" style="1" customWidth="1"/>
    <col min="15575" max="15575" width="12.5" style="1" customWidth="1"/>
    <col min="15576" max="15576" width="13.19921875" style="1" customWidth="1"/>
    <col min="15577" max="15808" width="9" style="1"/>
    <col min="15809" max="15809" width="23.3984375" style="1" customWidth="1"/>
    <col min="15810" max="15810" width="14.3984375" style="1" customWidth="1"/>
    <col min="15811" max="15811" width="6.3984375" style="1" customWidth="1"/>
    <col min="15812" max="15812" width="8.5" style="1" customWidth="1"/>
    <col min="15813" max="15818" width="0" style="1" hidden="1" customWidth="1"/>
    <col min="15819" max="15819" width="9.8984375" style="1" customWidth="1"/>
    <col min="15820" max="15820" width="12.09765625" style="1" customWidth="1"/>
    <col min="15821" max="15821" width="8.5" style="1" customWidth="1"/>
    <col min="15822" max="15822" width="9.8984375" style="1" customWidth="1"/>
    <col min="15823" max="15823" width="12.09765625" style="1" customWidth="1"/>
    <col min="15824" max="15824" width="8.5" style="1" customWidth="1"/>
    <col min="15825" max="15825" width="12.5" style="1" customWidth="1"/>
    <col min="15826" max="15826" width="13.19921875" style="1" customWidth="1"/>
    <col min="15827" max="15827" width="12.5" style="1" customWidth="1"/>
    <col min="15828" max="15828" width="13.19921875" style="1" customWidth="1"/>
    <col min="15829" max="15829" width="12.5" style="1" customWidth="1"/>
    <col min="15830" max="15830" width="13.19921875" style="1" customWidth="1"/>
    <col min="15831" max="15831" width="12.5" style="1" customWidth="1"/>
    <col min="15832" max="15832" width="13.19921875" style="1" customWidth="1"/>
    <col min="15833" max="16064" width="9" style="1"/>
    <col min="16065" max="16065" width="23.3984375" style="1" customWidth="1"/>
    <col min="16066" max="16066" width="14.3984375" style="1" customWidth="1"/>
    <col min="16067" max="16067" width="6.3984375" style="1" customWidth="1"/>
    <col min="16068" max="16068" width="8.5" style="1" customWidth="1"/>
    <col min="16069" max="16074" width="0" style="1" hidden="1" customWidth="1"/>
    <col min="16075" max="16075" width="9.8984375" style="1" customWidth="1"/>
    <col min="16076" max="16076" width="12.09765625" style="1" customWidth="1"/>
    <col min="16077" max="16077" width="8.5" style="1" customWidth="1"/>
    <col min="16078" max="16078" width="9.8984375" style="1" customWidth="1"/>
    <col min="16079" max="16079" width="12.09765625" style="1" customWidth="1"/>
    <col min="16080" max="16080" width="8.5" style="1" customWidth="1"/>
    <col min="16081" max="16081" width="12.5" style="1" customWidth="1"/>
    <col min="16082" max="16082" width="13.19921875" style="1" customWidth="1"/>
    <col min="16083" max="16083" width="12.5" style="1" customWidth="1"/>
    <col min="16084" max="16084" width="13.19921875" style="1" customWidth="1"/>
    <col min="16085" max="16085" width="12.5" style="1" customWidth="1"/>
    <col min="16086" max="16086" width="13.19921875" style="1" customWidth="1"/>
    <col min="16087" max="16087" width="12.5" style="1" customWidth="1"/>
    <col min="16088" max="16088" width="13.19921875" style="1" customWidth="1"/>
    <col min="16089" max="16384" width="9" style="1"/>
  </cols>
  <sheetData>
    <row r="1" spans="1:13" ht="18" customHeight="1" thickBot="1" x14ac:dyDescent="0.45">
      <c r="A1" s="176" t="s">
        <v>152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</row>
    <row r="2" spans="1:13" s="4" customFormat="1" ht="18" customHeight="1" x14ac:dyDescent="0.4">
      <c r="A2" s="180" t="s">
        <v>49</v>
      </c>
      <c r="B2" s="182" t="s">
        <v>50</v>
      </c>
      <c r="C2" s="177" t="s">
        <v>51</v>
      </c>
      <c r="D2" s="177" t="s">
        <v>52</v>
      </c>
      <c r="E2" s="177" t="s">
        <v>32</v>
      </c>
      <c r="F2" s="177"/>
      <c r="G2" s="177" t="s">
        <v>33</v>
      </c>
      <c r="H2" s="177"/>
      <c r="I2" s="177" t="s">
        <v>34</v>
      </c>
      <c r="J2" s="177"/>
      <c r="K2" s="177" t="s">
        <v>35</v>
      </c>
      <c r="L2" s="177"/>
      <c r="M2" s="178" t="s">
        <v>53</v>
      </c>
    </row>
    <row r="3" spans="1:13" s="5" customFormat="1" ht="18" customHeight="1" thickBot="1" x14ac:dyDescent="0.45">
      <c r="A3" s="181"/>
      <c r="B3" s="183"/>
      <c r="C3" s="184"/>
      <c r="D3" s="184"/>
      <c r="E3" s="16" t="s">
        <v>36</v>
      </c>
      <c r="F3" s="16" t="s">
        <v>37</v>
      </c>
      <c r="G3" s="9" t="s">
        <v>36</v>
      </c>
      <c r="H3" s="10" t="s">
        <v>37</v>
      </c>
      <c r="I3" s="9" t="s">
        <v>36</v>
      </c>
      <c r="J3" s="10" t="s">
        <v>37</v>
      </c>
      <c r="K3" s="9" t="s">
        <v>36</v>
      </c>
      <c r="L3" s="10" t="s">
        <v>37</v>
      </c>
      <c r="M3" s="179"/>
    </row>
    <row r="4" spans="1:13" s="6" customFormat="1" ht="18" customHeight="1" thickTop="1" x14ac:dyDescent="0.4">
      <c r="A4" s="17" t="s">
        <v>38</v>
      </c>
      <c r="B4" s="18"/>
      <c r="C4" s="11"/>
      <c r="D4" s="100"/>
      <c r="E4" s="101"/>
      <c r="F4" s="102"/>
      <c r="G4" s="101"/>
      <c r="H4" s="102"/>
      <c r="I4" s="101"/>
      <c r="J4" s="102"/>
      <c r="K4" s="101"/>
      <c r="L4" s="102"/>
      <c r="M4" s="19"/>
    </row>
    <row r="5" spans="1:13" ht="18" customHeight="1" x14ac:dyDescent="0.4">
      <c r="A5" s="20" t="str">
        <f>A44</f>
        <v>1. 토공사</v>
      </c>
      <c r="B5" s="21"/>
      <c r="C5" s="12"/>
      <c r="D5" s="103"/>
      <c r="E5" s="104"/>
      <c r="F5" s="105">
        <f>F50</f>
        <v>37365600</v>
      </c>
      <c r="G5" s="104"/>
      <c r="H5" s="105">
        <f t="shared" ref="H5" si="0">H50</f>
        <v>67300000</v>
      </c>
      <c r="I5" s="104"/>
      <c r="J5" s="105">
        <f t="shared" ref="J5" si="1">J50</f>
        <v>92630800</v>
      </c>
      <c r="K5" s="104"/>
      <c r="L5" s="105">
        <f>F5+H5+J5</f>
        <v>197296400</v>
      </c>
      <c r="M5" s="22"/>
    </row>
    <row r="6" spans="1:13" ht="18" customHeight="1" x14ac:dyDescent="0.4">
      <c r="A6" s="20" t="str">
        <f>A51</f>
        <v>2. C.I.P 공사</v>
      </c>
      <c r="B6" s="21"/>
      <c r="C6" s="12"/>
      <c r="D6" s="103"/>
      <c r="E6" s="104"/>
      <c r="F6" s="105">
        <f>F63</f>
        <v>39883520</v>
      </c>
      <c r="G6" s="104"/>
      <c r="H6" s="105">
        <f t="shared" ref="H6" si="2">H63</f>
        <v>76703440</v>
      </c>
      <c r="I6" s="104"/>
      <c r="J6" s="105">
        <f t="shared" ref="J6" si="3">J63</f>
        <v>66129040</v>
      </c>
      <c r="K6" s="104"/>
      <c r="L6" s="105">
        <f t="shared" ref="L6:L41" si="4">F6+H6+J6</f>
        <v>182716000</v>
      </c>
      <c r="M6" s="22"/>
    </row>
    <row r="7" spans="1:13" ht="18" customHeight="1" x14ac:dyDescent="0.4">
      <c r="A7" s="20" t="str">
        <f>A64</f>
        <v>3. 차수공사 (R.O.D 그라우팅)</v>
      </c>
      <c r="B7" s="21"/>
      <c r="C7" s="12"/>
      <c r="D7" s="103"/>
      <c r="E7" s="104"/>
      <c r="F7" s="105">
        <f>F70</f>
        <v>18068050</v>
      </c>
      <c r="G7" s="104"/>
      <c r="H7" s="105">
        <f>H70</f>
        <v>23465000</v>
      </c>
      <c r="I7" s="104"/>
      <c r="J7" s="105">
        <f>J70</f>
        <v>24618500</v>
      </c>
      <c r="K7" s="104"/>
      <c r="L7" s="105">
        <f t="shared" si="4"/>
        <v>66151550</v>
      </c>
      <c r="M7" s="22"/>
    </row>
    <row r="8" spans="1:13" ht="18" customHeight="1" x14ac:dyDescent="0.4">
      <c r="A8" s="20" t="str">
        <f>A71</f>
        <v>4. 가시설 공사</v>
      </c>
      <c r="B8" s="21"/>
      <c r="C8" s="12"/>
      <c r="D8" s="103"/>
      <c r="E8" s="104"/>
      <c r="F8" s="105">
        <f>F93</f>
        <v>19675500</v>
      </c>
      <c r="G8" s="104"/>
      <c r="H8" s="105">
        <f t="shared" ref="H8" si="5">H93</f>
        <v>45191000</v>
      </c>
      <c r="I8" s="104"/>
      <c r="J8" s="105">
        <f t="shared" ref="J8" si="6">J93</f>
        <v>18770500</v>
      </c>
      <c r="K8" s="104"/>
      <c r="L8" s="105">
        <f t="shared" si="4"/>
        <v>83637000</v>
      </c>
      <c r="M8" s="22"/>
    </row>
    <row r="9" spans="1:13" ht="18" customHeight="1" x14ac:dyDescent="0.4">
      <c r="A9" s="20" t="str">
        <f>A94</f>
        <v>5. 자재대 및 손료</v>
      </c>
      <c r="B9" s="21"/>
      <c r="C9" s="12"/>
      <c r="D9" s="103"/>
      <c r="E9" s="104"/>
      <c r="F9" s="105">
        <f>F110</f>
        <v>333649440</v>
      </c>
      <c r="G9" s="104"/>
      <c r="H9" s="105">
        <f t="shared" ref="H9" si="7">H110</f>
        <v>0</v>
      </c>
      <c r="I9" s="104"/>
      <c r="J9" s="105">
        <f t="shared" ref="J9" si="8">J110</f>
        <v>0</v>
      </c>
      <c r="K9" s="104"/>
      <c r="L9" s="105">
        <f t="shared" si="4"/>
        <v>333649440</v>
      </c>
      <c r="M9" s="22"/>
    </row>
    <row r="10" spans="1:13" ht="18" customHeight="1" x14ac:dyDescent="0.4">
      <c r="A10" s="20" t="str">
        <f>A111</f>
        <v>6. 부대공사</v>
      </c>
      <c r="B10" s="21"/>
      <c r="C10" s="12"/>
      <c r="D10" s="103"/>
      <c r="E10" s="104"/>
      <c r="F10" s="105">
        <f>F122</f>
        <v>5760000</v>
      </c>
      <c r="G10" s="104"/>
      <c r="H10" s="105">
        <f t="shared" ref="H10" si="9">H122</f>
        <v>19340000</v>
      </c>
      <c r="I10" s="104"/>
      <c r="J10" s="105">
        <f t="shared" ref="J10" si="10">J122</f>
        <v>24510545</v>
      </c>
      <c r="K10" s="104"/>
      <c r="L10" s="105">
        <f t="shared" si="4"/>
        <v>49610545</v>
      </c>
      <c r="M10" s="22"/>
    </row>
    <row r="11" spans="1:13" ht="18" customHeight="1" x14ac:dyDescent="0.4">
      <c r="A11" s="20" t="str">
        <f>A123</f>
        <v>7. 계측비</v>
      </c>
      <c r="B11" s="21"/>
      <c r="C11" s="12"/>
      <c r="D11" s="103"/>
      <c r="E11" s="104"/>
      <c r="F11" s="105">
        <f>F133</f>
        <v>4035000</v>
      </c>
      <c r="G11" s="104"/>
      <c r="H11" s="105">
        <f>H133</f>
        <v>13320000</v>
      </c>
      <c r="I11" s="104"/>
      <c r="J11" s="105">
        <f t="shared" ref="J11" si="11">J133</f>
        <v>9080000</v>
      </c>
      <c r="K11" s="104"/>
      <c r="L11" s="105">
        <f t="shared" si="4"/>
        <v>26435000</v>
      </c>
      <c r="M11" s="22"/>
    </row>
    <row r="12" spans="1:13" ht="18" customHeight="1" x14ac:dyDescent="0.4">
      <c r="A12" s="20" t="str">
        <f>A134</f>
        <v>8. 영구배수</v>
      </c>
      <c r="B12" s="21"/>
      <c r="C12" s="12"/>
      <c r="D12" s="103"/>
      <c r="E12" s="104"/>
      <c r="F12" s="105">
        <f>F137</f>
        <v>0</v>
      </c>
      <c r="G12" s="104"/>
      <c r="H12" s="105">
        <f>H137</f>
        <v>0</v>
      </c>
      <c r="I12" s="104"/>
      <c r="J12" s="105">
        <f>J137</f>
        <v>0</v>
      </c>
      <c r="K12" s="104"/>
      <c r="L12" s="105">
        <f t="shared" si="4"/>
        <v>0</v>
      </c>
      <c r="M12" s="22"/>
    </row>
    <row r="13" spans="1:13" ht="18" customHeight="1" x14ac:dyDescent="0.4">
      <c r="A13" s="169" t="s">
        <v>0</v>
      </c>
      <c r="B13" s="170"/>
      <c r="C13" s="171"/>
      <c r="D13" s="172"/>
      <c r="E13" s="173"/>
      <c r="F13" s="174">
        <f>SUM(F5:F12)</f>
        <v>458437110</v>
      </c>
      <c r="G13" s="173"/>
      <c r="H13" s="174">
        <f t="shared" ref="H13" si="12">SUM(H5:H12)</f>
        <v>245319440</v>
      </c>
      <c r="I13" s="173"/>
      <c r="J13" s="174">
        <f t="shared" ref="J13" si="13">SUM(J5:J12)</f>
        <v>235739385</v>
      </c>
      <c r="K13" s="173"/>
      <c r="L13" s="174">
        <f t="shared" ref="L13" si="14">SUM(L5:L12)</f>
        <v>939495935</v>
      </c>
      <c r="M13" s="175"/>
    </row>
    <row r="14" spans="1:13" ht="18" customHeight="1" x14ac:dyDescent="0.4">
      <c r="A14" s="23" t="s">
        <v>22</v>
      </c>
      <c r="B14" s="24"/>
      <c r="C14" s="25"/>
      <c r="D14" s="106"/>
      <c r="E14" s="107"/>
      <c r="F14" s="108"/>
      <c r="G14" s="109"/>
      <c r="H14" s="108"/>
      <c r="I14" s="109"/>
      <c r="J14" s="108">
        <f>((SUM(F13:H13)*1.86%)*1.2)</f>
        <v>15707846.196000002</v>
      </c>
      <c r="K14" s="107"/>
      <c r="L14" s="108">
        <f>J14</f>
        <v>15707846.196000002</v>
      </c>
      <c r="M14" s="28" t="s">
        <v>30</v>
      </c>
    </row>
    <row r="15" spans="1:13" ht="18" customHeight="1" x14ac:dyDescent="0.4">
      <c r="A15" s="23" t="s">
        <v>23</v>
      </c>
      <c r="B15" s="24"/>
      <c r="C15" s="25"/>
      <c r="D15" s="106"/>
      <c r="E15" s="107"/>
      <c r="F15" s="108"/>
      <c r="G15" s="109"/>
      <c r="H15" s="108"/>
      <c r="I15" s="109"/>
      <c r="J15" s="108">
        <v>0</v>
      </c>
      <c r="K15" s="107"/>
      <c r="L15" s="108">
        <f>J15</f>
        <v>0</v>
      </c>
      <c r="M15" s="28" t="s">
        <v>30</v>
      </c>
    </row>
    <row r="16" spans="1:13" ht="18" customHeight="1" x14ac:dyDescent="0.4">
      <c r="A16" s="23" t="s">
        <v>24</v>
      </c>
      <c r="B16" s="24"/>
      <c r="C16" s="25"/>
      <c r="D16" s="106"/>
      <c r="E16" s="107"/>
      <c r="F16" s="108"/>
      <c r="G16" s="109"/>
      <c r="H16" s="108"/>
      <c r="I16" s="109"/>
      <c r="J16" s="108">
        <v>0</v>
      </c>
      <c r="K16" s="107"/>
      <c r="L16" s="108">
        <f t="shared" ref="L16:L21" si="15">J16</f>
        <v>0</v>
      </c>
      <c r="M16" s="28" t="s">
        <v>30</v>
      </c>
    </row>
    <row r="17" spans="1:13" ht="18" customHeight="1" x14ac:dyDescent="0.4">
      <c r="A17" s="23" t="s">
        <v>25</v>
      </c>
      <c r="B17" s="24"/>
      <c r="C17" s="25"/>
      <c r="D17" s="106"/>
      <c r="E17" s="107"/>
      <c r="F17" s="108"/>
      <c r="G17" s="109"/>
      <c r="H17" s="108"/>
      <c r="I17" s="109"/>
      <c r="J17" s="108">
        <f>(H13*2.49%)</f>
        <v>6108454.0560000008</v>
      </c>
      <c r="K17" s="107"/>
      <c r="L17" s="108">
        <f t="shared" si="15"/>
        <v>6108454.0560000008</v>
      </c>
      <c r="M17" s="28" t="s">
        <v>30</v>
      </c>
    </row>
    <row r="18" spans="1:13" ht="18" customHeight="1" x14ac:dyDescent="0.4">
      <c r="A18" s="23" t="s">
        <v>26</v>
      </c>
      <c r="B18" s="24"/>
      <c r="C18" s="25"/>
      <c r="D18" s="106"/>
      <c r="E18" s="107"/>
      <c r="F18" s="108"/>
      <c r="G18" s="109"/>
      <c r="H18" s="108"/>
      <c r="I18" s="109"/>
      <c r="J18" s="108">
        <f>(H13*1.7%)</f>
        <v>4170430.4800000004</v>
      </c>
      <c r="K18" s="107"/>
      <c r="L18" s="108">
        <f t="shared" si="15"/>
        <v>4170430.4800000004</v>
      </c>
      <c r="M18" s="28" t="s">
        <v>30</v>
      </c>
    </row>
    <row r="19" spans="1:13" ht="18" customHeight="1" x14ac:dyDescent="0.4">
      <c r="A19" s="23" t="s">
        <v>27</v>
      </c>
      <c r="B19" s="24"/>
      <c r="C19" s="25"/>
      <c r="D19" s="106"/>
      <c r="E19" s="107"/>
      <c r="F19" s="108"/>
      <c r="G19" s="109"/>
      <c r="H19" s="108"/>
      <c r="I19" s="109"/>
      <c r="J19" s="108">
        <f>J18*6.55%</f>
        <v>273163.19644000003</v>
      </c>
      <c r="K19" s="107"/>
      <c r="L19" s="108">
        <f t="shared" si="15"/>
        <v>273163.19644000003</v>
      </c>
      <c r="M19" s="28" t="s">
        <v>30</v>
      </c>
    </row>
    <row r="20" spans="1:13" ht="18" customHeight="1" x14ac:dyDescent="0.4">
      <c r="A20" s="23" t="s">
        <v>28</v>
      </c>
      <c r="B20" s="24"/>
      <c r="C20" s="25"/>
      <c r="D20" s="106"/>
      <c r="E20" s="107"/>
      <c r="F20" s="108"/>
      <c r="G20" s="109"/>
      <c r="H20" s="108"/>
      <c r="I20" s="109"/>
      <c r="J20" s="108">
        <v>0</v>
      </c>
      <c r="K20" s="109"/>
      <c r="L20" s="108">
        <f t="shared" si="15"/>
        <v>0</v>
      </c>
      <c r="M20" s="28" t="s">
        <v>30</v>
      </c>
    </row>
    <row r="21" spans="1:13" ht="18" customHeight="1" x14ac:dyDescent="0.4">
      <c r="A21" s="23" t="s">
        <v>77</v>
      </c>
      <c r="B21" s="24"/>
      <c r="C21" s="25"/>
      <c r="D21" s="106"/>
      <c r="E21" s="107"/>
      <c r="F21" s="108"/>
      <c r="G21" s="109"/>
      <c r="H21" s="108"/>
      <c r="I21" s="109"/>
      <c r="J21" s="108">
        <f>L13*0.56%</f>
        <v>5261177.2360000005</v>
      </c>
      <c r="K21" s="109"/>
      <c r="L21" s="108">
        <f t="shared" si="15"/>
        <v>5261177.2360000005</v>
      </c>
      <c r="M21" s="28" t="s">
        <v>30</v>
      </c>
    </row>
    <row r="22" spans="1:13" ht="18" customHeight="1" x14ac:dyDescent="0.4">
      <c r="A22" s="23" t="s">
        <v>72</v>
      </c>
      <c r="B22" s="24"/>
      <c r="C22" s="25"/>
      <c r="D22" s="106"/>
      <c r="E22" s="107"/>
      <c r="F22" s="108"/>
      <c r="G22" s="109"/>
      <c r="H22" s="108"/>
      <c r="I22" s="109"/>
      <c r="J22" s="110">
        <f>L13*2.5%</f>
        <v>23487398.375</v>
      </c>
      <c r="K22" s="109"/>
      <c r="L22" s="108">
        <f>F22+H22+J22</f>
        <v>23487398.375</v>
      </c>
      <c r="M22" s="28" t="s">
        <v>30</v>
      </c>
    </row>
    <row r="23" spans="1:13" ht="18" customHeight="1" x14ac:dyDescent="0.4">
      <c r="A23" s="23" t="s">
        <v>29</v>
      </c>
      <c r="B23" s="26"/>
      <c r="C23" s="25"/>
      <c r="D23" s="106"/>
      <c r="E23" s="107"/>
      <c r="F23" s="111"/>
      <c r="G23" s="107"/>
      <c r="H23" s="111"/>
      <c r="I23" s="107"/>
      <c r="J23" s="108"/>
      <c r="K23" s="107"/>
      <c r="L23" s="108">
        <v>-61993</v>
      </c>
      <c r="M23" s="27"/>
    </row>
    <row r="24" spans="1:13" ht="18" customHeight="1" x14ac:dyDescent="0.4">
      <c r="A24" s="23"/>
      <c r="B24" s="26"/>
      <c r="C24" s="25"/>
      <c r="D24" s="106"/>
      <c r="E24" s="107"/>
      <c r="F24" s="111"/>
      <c r="G24" s="107"/>
      <c r="H24" s="111"/>
      <c r="I24" s="107"/>
      <c r="J24" s="108"/>
      <c r="K24" s="107"/>
      <c r="L24" s="108"/>
      <c r="M24" s="27"/>
    </row>
    <row r="25" spans="1:13" ht="18" customHeight="1" x14ac:dyDescent="0.4">
      <c r="A25" s="23"/>
      <c r="B25" s="26"/>
      <c r="C25" s="25"/>
      <c r="D25" s="106"/>
      <c r="E25" s="107"/>
      <c r="F25" s="111"/>
      <c r="G25" s="107"/>
      <c r="H25" s="111"/>
      <c r="I25" s="107"/>
      <c r="J25" s="108"/>
      <c r="K25" s="107"/>
      <c r="L25" s="108"/>
      <c r="M25" s="27"/>
    </row>
    <row r="26" spans="1:13" ht="18" customHeight="1" x14ac:dyDescent="0.4">
      <c r="A26" s="23"/>
      <c r="B26" s="26"/>
      <c r="C26" s="25"/>
      <c r="D26" s="106"/>
      <c r="E26" s="107"/>
      <c r="F26" s="111"/>
      <c r="G26" s="107"/>
      <c r="H26" s="111"/>
      <c r="I26" s="107"/>
      <c r="J26" s="108"/>
      <c r="K26" s="107"/>
      <c r="L26" s="108"/>
      <c r="M26" s="27"/>
    </row>
    <row r="27" spans="1:13" ht="18" customHeight="1" x14ac:dyDescent="0.4">
      <c r="A27" s="23"/>
      <c r="B27" s="26"/>
      <c r="C27" s="25"/>
      <c r="D27" s="106"/>
      <c r="E27" s="107"/>
      <c r="F27" s="111"/>
      <c r="G27" s="107"/>
      <c r="H27" s="111"/>
      <c r="I27" s="107"/>
      <c r="J27" s="108"/>
      <c r="K27" s="107"/>
      <c r="L27" s="108"/>
      <c r="M27" s="27"/>
    </row>
    <row r="28" spans="1:13" ht="18" customHeight="1" x14ac:dyDescent="0.4">
      <c r="A28" s="23"/>
      <c r="B28" s="26"/>
      <c r="C28" s="25"/>
      <c r="D28" s="106"/>
      <c r="E28" s="107"/>
      <c r="F28" s="111"/>
      <c r="G28" s="107"/>
      <c r="H28" s="111"/>
      <c r="I28" s="107"/>
      <c r="J28" s="108"/>
      <c r="K28" s="107"/>
      <c r="L28" s="108"/>
      <c r="M28" s="27"/>
    </row>
    <row r="29" spans="1:13" ht="18" customHeight="1" x14ac:dyDescent="0.4">
      <c r="A29" s="23"/>
      <c r="B29" s="26"/>
      <c r="C29" s="25"/>
      <c r="D29" s="106"/>
      <c r="E29" s="107"/>
      <c r="F29" s="111"/>
      <c r="G29" s="107"/>
      <c r="H29" s="111"/>
      <c r="I29" s="107"/>
      <c r="J29" s="108"/>
      <c r="K29" s="107"/>
      <c r="L29" s="108"/>
      <c r="M29" s="27"/>
    </row>
    <row r="30" spans="1:13" ht="18" customHeight="1" x14ac:dyDescent="0.4">
      <c r="A30" s="23"/>
      <c r="B30" s="26"/>
      <c r="C30" s="25"/>
      <c r="D30" s="106"/>
      <c r="E30" s="107"/>
      <c r="F30" s="111"/>
      <c r="G30" s="107"/>
      <c r="H30" s="111"/>
      <c r="I30" s="107"/>
      <c r="J30" s="108"/>
      <c r="K30" s="107"/>
      <c r="L30" s="108"/>
      <c r="M30" s="27"/>
    </row>
    <row r="31" spans="1:13" ht="18" customHeight="1" x14ac:dyDescent="0.4">
      <c r="A31" s="23"/>
      <c r="B31" s="26"/>
      <c r="C31" s="25"/>
      <c r="D31" s="106"/>
      <c r="E31" s="107"/>
      <c r="F31" s="111"/>
      <c r="G31" s="107"/>
      <c r="H31" s="111"/>
      <c r="I31" s="107"/>
      <c r="J31" s="108"/>
      <c r="K31" s="107"/>
      <c r="L31" s="108"/>
      <c r="M31" s="27"/>
    </row>
    <row r="32" spans="1:13" ht="18" customHeight="1" x14ac:dyDescent="0.4">
      <c r="A32" s="23"/>
      <c r="B32" s="26"/>
      <c r="C32" s="25"/>
      <c r="D32" s="106"/>
      <c r="E32" s="107"/>
      <c r="F32" s="111"/>
      <c r="G32" s="107"/>
      <c r="H32" s="111"/>
      <c r="I32" s="107"/>
      <c r="J32" s="108"/>
      <c r="K32" s="107"/>
      <c r="L32" s="108"/>
      <c r="M32" s="27"/>
    </row>
    <row r="33" spans="1:13" ht="18" customHeight="1" x14ac:dyDescent="0.4">
      <c r="A33" s="23"/>
      <c r="B33" s="26"/>
      <c r="C33" s="25"/>
      <c r="D33" s="106"/>
      <c r="E33" s="107"/>
      <c r="F33" s="111"/>
      <c r="G33" s="107"/>
      <c r="H33" s="111"/>
      <c r="I33" s="107"/>
      <c r="J33" s="108"/>
      <c r="K33" s="107"/>
      <c r="L33" s="108"/>
      <c r="M33" s="27"/>
    </row>
    <row r="34" spans="1:13" ht="18" customHeight="1" x14ac:dyDescent="0.4">
      <c r="A34" s="23"/>
      <c r="B34" s="26"/>
      <c r="C34" s="25"/>
      <c r="D34" s="106"/>
      <c r="E34" s="107"/>
      <c r="F34" s="111"/>
      <c r="G34" s="107"/>
      <c r="H34" s="111"/>
      <c r="I34" s="107"/>
      <c r="J34" s="108"/>
      <c r="K34" s="107"/>
      <c r="L34" s="108"/>
      <c r="M34" s="27"/>
    </row>
    <row r="35" spans="1:13" ht="18" customHeight="1" x14ac:dyDescent="0.4">
      <c r="A35" s="23"/>
      <c r="B35" s="26"/>
      <c r="C35" s="25"/>
      <c r="D35" s="106"/>
      <c r="E35" s="107"/>
      <c r="F35" s="111"/>
      <c r="G35" s="107"/>
      <c r="H35" s="111"/>
      <c r="I35" s="107"/>
      <c r="J35" s="108"/>
      <c r="K35" s="107"/>
      <c r="L35" s="108"/>
      <c r="M35" s="27"/>
    </row>
    <row r="36" spans="1:13" ht="18" customHeight="1" x14ac:dyDescent="0.4">
      <c r="A36" s="20"/>
      <c r="B36" s="21"/>
      <c r="C36" s="12"/>
      <c r="D36" s="103"/>
      <c r="E36" s="104"/>
      <c r="F36" s="105"/>
      <c r="G36" s="104"/>
      <c r="H36" s="105"/>
      <c r="I36" s="104"/>
      <c r="J36" s="105"/>
      <c r="K36" s="104"/>
      <c r="L36" s="105"/>
      <c r="M36" s="22"/>
    </row>
    <row r="37" spans="1:13" ht="18" customHeight="1" x14ac:dyDescent="0.4">
      <c r="A37" s="20"/>
      <c r="B37" s="21"/>
      <c r="C37" s="12"/>
      <c r="D37" s="103"/>
      <c r="E37" s="104"/>
      <c r="F37" s="105"/>
      <c r="G37" s="104"/>
      <c r="H37" s="105"/>
      <c r="I37" s="104"/>
      <c r="J37" s="105"/>
      <c r="K37" s="104"/>
      <c r="L37" s="105"/>
      <c r="M37" s="22"/>
    </row>
    <row r="38" spans="1:13" ht="18" customHeight="1" x14ac:dyDescent="0.4">
      <c r="A38" s="20"/>
      <c r="B38" s="21"/>
      <c r="C38" s="12"/>
      <c r="D38" s="103"/>
      <c r="E38" s="104"/>
      <c r="F38" s="105"/>
      <c r="G38" s="104"/>
      <c r="H38" s="105"/>
      <c r="I38" s="104"/>
      <c r="J38" s="105"/>
      <c r="K38" s="104"/>
      <c r="L38" s="105"/>
      <c r="M38" s="22"/>
    </row>
    <row r="39" spans="1:13" ht="18" customHeight="1" x14ac:dyDescent="0.4">
      <c r="A39" s="20"/>
      <c r="B39" s="21"/>
      <c r="C39" s="12"/>
      <c r="D39" s="103"/>
      <c r="E39" s="104"/>
      <c r="F39" s="105"/>
      <c r="G39" s="104"/>
      <c r="H39" s="105"/>
      <c r="I39" s="104"/>
      <c r="J39" s="105"/>
      <c r="K39" s="104"/>
      <c r="L39" s="105"/>
      <c r="M39" s="22"/>
    </row>
    <row r="40" spans="1:13" ht="18" customHeight="1" x14ac:dyDescent="0.4">
      <c r="A40" s="20" t="s">
        <v>39</v>
      </c>
      <c r="B40" s="21"/>
      <c r="C40" s="12"/>
      <c r="D40" s="103"/>
      <c r="E40" s="104"/>
      <c r="F40" s="105" t="s">
        <v>39</v>
      </c>
      <c r="G40" s="104"/>
      <c r="H40" s="105" t="s">
        <v>39</v>
      </c>
      <c r="I40" s="104"/>
      <c r="J40" s="105" t="s">
        <v>39</v>
      </c>
      <c r="K40" s="104"/>
      <c r="L40" s="105" t="s">
        <v>39</v>
      </c>
      <c r="M40" s="22"/>
    </row>
    <row r="41" spans="1:13" s="6" customFormat="1" ht="18" customHeight="1" x14ac:dyDescent="0.4">
      <c r="A41" s="29"/>
      <c r="B41" s="30"/>
      <c r="C41" s="13"/>
      <c r="D41" s="112"/>
      <c r="E41" s="113"/>
      <c r="F41" s="114"/>
      <c r="G41" s="113"/>
      <c r="H41" s="114"/>
      <c r="I41" s="113"/>
      <c r="J41" s="114"/>
      <c r="K41" s="113"/>
      <c r="L41" s="115">
        <f t="shared" si="4"/>
        <v>0</v>
      </c>
      <c r="M41" s="31"/>
    </row>
    <row r="42" spans="1:13" s="8" customFormat="1" ht="18" customHeight="1" x14ac:dyDescent="0.4">
      <c r="A42" s="32" t="s">
        <v>40</v>
      </c>
      <c r="B42" s="33"/>
      <c r="C42" s="7"/>
      <c r="D42" s="116"/>
      <c r="E42" s="117"/>
      <c r="F42" s="118">
        <f>SUM(F13:F41)</f>
        <v>458437110</v>
      </c>
      <c r="G42" s="117"/>
      <c r="H42" s="118">
        <f>SUM(H13:H41)</f>
        <v>245319440</v>
      </c>
      <c r="I42" s="117"/>
      <c r="J42" s="118">
        <f>SUM(J13:J41)</f>
        <v>290747854.53944004</v>
      </c>
      <c r="K42" s="117"/>
      <c r="L42" s="118">
        <f>SUM(L13:L41)</f>
        <v>994442411.53943992</v>
      </c>
      <c r="M42" s="34"/>
    </row>
    <row r="43" spans="1:13" s="6" customFormat="1" ht="18" customHeight="1" x14ac:dyDescent="0.4">
      <c r="A43" s="36" t="s">
        <v>122</v>
      </c>
      <c r="B43" s="37"/>
      <c r="C43" s="38"/>
      <c r="D43" s="119"/>
      <c r="E43" s="120"/>
      <c r="F43" s="121"/>
      <c r="G43" s="120"/>
      <c r="H43" s="121"/>
      <c r="I43" s="120"/>
      <c r="J43" s="121"/>
      <c r="K43" s="120"/>
      <c r="L43" s="121"/>
      <c r="M43" s="39"/>
    </row>
    <row r="44" spans="1:13" s="6" customFormat="1" ht="18" customHeight="1" x14ac:dyDescent="0.4">
      <c r="A44" s="40" t="s">
        <v>71</v>
      </c>
      <c r="B44" s="41"/>
      <c r="C44" s="42"/>
      <c r="D44" s="122"/>
      <c r="E44" s="123"/>
      <c r="F44" s="124"/>
      <c r="G44" s="123"/>
      <c r="H44" s="124"/>
      <c r="I44" s="125"/>
      <c r="J44" s="124"/>
      <c r="K44" s="125"/>
      <c r="L44" s="126"/>
      <c r="M44" s="43"/>
    </row>
    <row r="45" spans="1:13" s="6" customFormat="1" ht="18" customHeight="1" x14ac:dyDescent="0.4">
      <c r="A45" s="44" t="s">
        <v>2</v>
      </c>
      <c r="B45" s="45"/>
      <c r="C45" s="46" t="s">
        <v>3</v>
      </c>
      <c r="D45" s="127">
        <v>184</v>
      </c>
      <c r="E45" s="107">
        <v>1500</v>
      </c>
      <c r="F45" s="124">
        <f>INT(D45*E45)</f>
        <v>276000</v>
      </c>
      <c r="G45" s="107">
        <v>5000</v>
      </c>
      <c r="H45" s="124">
        <f>INT(G45*D45)</f>
        <v>920000</v>
      </c>
      <c r="I45" s="107">
        <v>7500</v>
      </c>
      <c r="J45" s="124">
        <f>INT(I45*D45)</f>
        <v>1380000</v>
      </c>
      <c r="K45" s="125">
        <f>E45+G45+I45</f>
        <v>14000</v>
      </c>
      <c r="L45" s="126">
        <f>F45+H45+J45</f>
        <v>2576000</v>
      </c>
      <c r="M45" s="43"/>
    </row>
    <row r="46" spans="1:13" s="6" customFormat="1" ht="18" customHeight="1" x14ac:dyDescent="0.4">
      <c r="A46" s="44" t="s">
        <v>41</v>
      </c>
      <c r="B46" s="45" t="s">
        <v>123</v>
      </c>
      <c r="C46" s="46" t="s">
        <v>54</v>
      </c>
      <c r="D46" s="127">
        <v>7366</v>
      </c>
      <c r="E46" s="107">
        <v>1000</v>
      </c>
      <c r="F46" s="124">
        <f t="shared" ref="F46:F49" si="16">INT(D46*E46)</f>
        <v>7366000</v>
      </c>
      <c r="G46" s="107">
        <v>1000</v>
      </c>
      <c r="H46" s="124">
        <f t="shared" ref="H46:H49" si="17">INT(G46*D46)</f>
        <v>7366000</v>
      </c>
      <c r="I46" s="107">
        <v>2000</v>
      </c>
      <c r="J46" s="124">
        <f t="shared" ref="J46:J49" si="18">INT(I46*D46)</f>
        <v>14732000</v>
      </c>
      <c r="K46" s="125">
        <f t="shared" ref="K46:L49" si="19">E46+G46+I46</f>
        <v>4000</v>
      </c>
      <c r="L46" s="126">
        <f t="shared" si="19"/>
        <v>29464000</v>
      </c>
      <c r="M46" s="43"/>
    </row>
    <row r="47" spans="1:13" s="6" customFormat="1" ht="18" customHeight="1" x14ac:dyDescent="0.4">
      <c r="A47" s="44" t="s">
        <v>78</v>
      </c>
      <c r="B47" s="45"/>
      <c r="C47" s="46" t="s">
        <v>54</v>
      </c>
      <c r="D47" s="127">
        <v>2166</v>
      </c>
      <c r="E47" s="107">
        <v>1000</v>
      </c>
      <c r="F47" s="124">
        <f t="shared" si="16"/>
        <v>2166000</v>
      </c>
      <c r="G47" s="107">
        <v>1800</v>
      </c>
      <c r="H47" s="124">
        <f t="shared" si="17"/>
        <v>3898800</v>
      </c>
      <c r="I47" s="107">
        <v>2200</v>
      </c>
      <c r="J47" s="124">
        <f t="shared" si="18"/>
        <v>4765200</v>
      </c>
      <c r="K47" s="125">
        <f t="shared" si="19"/>
        <v>5000</v>
      </c>
      <c r="L47" s="126">
        <f t="shared" si="19"/>
        <v>10830000</v>
      </c>
      <c r="M47" s="43"/>
    </row>
    <row r="48" spans="1:13" s="6" customFormat="1" ht="18" customHeight="1" x14ac:dyDescent="0.4">
      <c r="A48" s="47" t="s">
        <v>73</v>
      </c>
      <c r="B48" s="48" t="s">
        <v>124</v>
      </c>
      <c r="C48" s="46" t="s">
        <v>54</v>
      </c>
      <c r="D48" s="127">
        <f>D46*1.2</f>
        <v>8839.1999999999989</v>
      </c>
      <c r="E48" s="107">
        <v>3000</v>
      </c>
      <c r="F48" s="124">
        <f t="shared" si="16"/>
        <v>26517600</v>
      </c>
      <c r="G48" s="107">
        <v>6000</v>
      </c>
      <c r="H48" s="124">
        <f t="shared" si="17"/>
        <v>53035200</v>
      </c>
      <c r="I48" s="107">
        <v>8000</v>
      </c>
      <c r="J48" s="124">
        <f t="shared" si="18"/>
        <v>70713600</v>
      </c>
      <c r="K48" s="125">
        <f t="shared" si="19"/>
        <v>17000</v>
      </c>
      <c r="L48" s="126">
        <f t="shared" si="19"/>
        <v>150266400</v>
      </c>
      <c r="M48" s="43"/>
    </row>
    <row r="49" spans="1:13" s="6" customFormat="1" ht="18" customHeight="1" x14ac:dyDescent="0.4">
      <c r="A49" s="49" t="s">
        <v>4</v>
      </c>
      <c r="B49" s="50"/>
      <c r="C49" s="51" t="s">
        <v>55</v>
      </c>
      <c r="D49" s="128">
        <v>1040</v>
      </c>
      <c r="E49" s="129">
        <v>1000</v>
      </c>
      <c r="F49" s="130">
        <f t="shared" si="16"/>
        <v>1040000</v>
      </c>
      <c r="G49" s="129">
        <v>2000</v>
      </c>
      <c r="H49" s="130">
        <f t="shared" si="17"/>
        <v>2080000</v>
      </c>
      <c r="I49" s="129">
        <v>1000</v>
      </c>
      <c r="J49" s="130">
        <f t="shared" si="18"/>
        <v>1040000</v>
      </c>
      <c r="K49" s="131">
        <f t="shared" si="19"/>
        <v>4000</v>
      </c>
      <c r="L49" s="132">
        <f t="shared" si="19"/>
        <v>4160000</v>
      </c>
      <c r="M49" s="52"/>
    </row>
    <row r="50" spans="1:13" s="35" customFormat="1" ht="18" customHeight="1" x14ac:dyDescent="0.4">
      <c r="A50" s="53" t="s">
        <v>42</v>
      </c>
      <c r="B50" s="54"/>
      <c r="C50" s="55"/>
      <c r="D50" s="133"/>
      <c r="E50" s="134"/>
      <c r="F50" s="135">
        <f>SUM(F45:F49)</f>
        <v>37365600</v>
      </c>
      <c r="G50" s="134"/>
      <c r="H50" s="135">
        <f>SUM(H45:H49)</f>
        <v>67300000</v>
      </c>
      <c r="I50" s="134"/>
      <c r="J50" s="135">
        <f>SUM(J45:J49)</f>
        <v>92630800</v>
      </c>
      <c r="K50" s="134"/>
      <c r="L50" s="135">
        <f>SUM(L45:L49)</f>
        <v>197296400</v>
      </c>
      <c r="M50" s="56"/>
    </row>
    <row r="51" spans="1:13" s="61" customFormat="1" ht="18" customHeight="1" x14ac:dyDescent="0.4">
      <c r="A51" s="57" t="s">
        <v>79</v>
      </c>
      <c r="B51" s="58"/>
      <c r="C51" s="59"/>
      <c r="D51" s="136"/>
      <c r="E51" s="137"/>
      <c r="F51" s="138"/>
      <c r="G51" s="137"/>
      <c r="H51" s="138"/>
      <c r="I51" s="137"/>
      <c r="J51" s="138"/>
      <c r="K51" s="137"/>
      <c r="L51" s="138"/>
      <c r="M51" s="60"/>
    </row>
    <row r="52" spans="1:13" s="61" customFormat="1" ht="18" customHeight="1" x14ac:dyDescent="0.4">
      <c r="A52" s="62" t="s">
        <v>144</v>
      </c>
      <c r="B52" s="63" t="s">
        <v>137</v>
      </c>
      <c r="C52" s="25" t="s">
        <v>3</v>
      </c>
      <c r="D52" s="106">
        <v>1581</v>
      </c>
      <c r="E52" s="107">
        <v>6000</v>
      </c>
      <c r="F52" s="111">
        <f t="shared" ref="F52" si="20">INT(E52*D52)</f>
        <v>9486000</v>
      </c>
      <c r="G52" s="107">
        <v>8000</v>
      </c>
      <c r="H52" s="111">
        <f t="shared" ref="H52" si="21">INT(G52*D52)</f>
        <v>12648000</v>
      </c>
      <c r="I52" s="107">
        <v>10000</v>
      </c>
      <c r="J52" s="111">
        <f t="shared" ref="J52" si="22">INT(I52*D52)</f>
        <v>15810000</v>
      </c>
      <c r="K52" s="107">
        <f>E52+G52+I52</f>
        <v>24000</v>
      </c>
      <c r="L52" s="111">
        <f>F52+H52+J52</f>
        <v>37944000</v>
      </c>
      <c r="M52" s="64"/>
    </row>
    <row r="53" spans="1:13" s="61" customFormat="1" ht="18" customHeight="1" x14ac:dyDescent="0.4">
      <c r="A53" s="62" t="s">
        <v>117</v>
      </c>
      <c r="B53" s="63" t="s">
        <v>137</v>
      </c>
      <c r="C53" s="25" t="s">
        <v>3</v>
      </c>
      <c r="D53" s="106">
        <v>3112</v>
      </c>
      <c r="E53" s="107">
        <v>6000</v>
      </c>
      <c r="F53" s="111">
        <f t="shared" ref="F53:F62" si="23">INT(E53*D53)</f>
        <v>18672000</v>
      </c>
      <c r="G53" s="107">
        <v>8000</v>
      </c>
      <c r="H53" s="111">
        <f t="shared" ref="H53:H62" si="24">INT(G53*D53)</f>
        <v>24896000</v>
      </c>
      <c r="I53" s="107">
        <v>10000</v>
      </c>
      <c r="J53" s="111">
        <f t="shared" ref="J53:J62" si="25">INT(I53*D53)</f>
        <v>31120000</v>
      </c>
      <c r="K53" s="107">
        <f>E53+G53+I53</f>
        <v>24000</v>
      </c>
      <c r="L53" s="111">
        <f>F53+H53+J53</f>
        <v>74688000</v>
      </c>
      <c r="M53" s="64"/>
    </row>
    <row r="54" spans="1:13" s="61" customFormat="1" ht="18" customHeight="1" x14ac:dyDescent="0.4">
      <c r="A54" s="62" t="s">
        <v>80</v>
      </c>
      <c r="B54" s="63" t="s">
        <v>137</v>
      </c>
      <c r="C54" s="25" t="s">
        <v>3</v>
      </c>
      <c r="D54" s="106">
        <f>D53+D52</f>
        <v>4693</v>
      </c>
      <c r="E54" s="107">
        <v>1000</v>
      </c>
      <c r="F54" s="111">
        <f t="shared" si="23"/>
        <v>4693000</v>
      </c>
      <c r="G54" s="107">
        <v>1000</v>
      </c>
      <c r="H54" s="111">
        <f t="shared" si="24"/>
        <v>4693000</v>
      </c>
      <c r="I54" s="107">
        <v>1000</v>
      </c>
      <c r="J54" s="111">
        <f t="shared" si="25"/>
        <v>4693000</v>
      </c>
      <c r="K54" s="107">
        <f t="shared" ref="K54:L62" si="26">E54+G54+I54</f>
        <v>3000</v>
      </c>
      <c r="L54" s="111">
        <f t="shared" si="26"/>
        <v>14079000</v>
      </c>
      <c r="M54" s="64"/>
    </row>
    <row r="55" spans="1:13" s="61" customFormat="1" ht="18" customHeight="1" x14ac:dyDescent="0.4">
      <c r="A55" s="65" t="s">
        <v>81</v>
      </c>
      <c r="B55" s="66"/>
      <c r="C55" s="46" t="s">
        <v>54</v>
      </c>
      <c r="D55" s="106">
        <v>589</v>
      </c>
      <c r="E55" s="107">
        <v>5000</v>
      </c>
      <c r="F55" s="111">
        <f t="shared" si="23"/>
        <v>2945000</v>
      </c>
      <c r="G55" s="107">
        <v>7000</v>
      </c>
      <c r="H55" s="111">
        <f t="shared" si="24"/>
        <v>4123000</v>
      </c>
      <c r="I55" s="107">
        <v>8000</v>
      </c>
      <c r="J55" s="111">
        <f t="shared" si="25"/>
        <v>4712000</v>
      </c>
      <c r="K55" s="107">
        <f t="shared" si="26"/>
        <v>20000</v>
      </c>
      <c r="L55" s="111">
        <f t="shared" si="26"/>
        <v>11780000</v>
      </c>
      <c r="M55" s="64"/>
    </row>
    <row r="56" spans="1:13" s="61" customFormat="1" ht="18" customHeight="1" x14ac:dyDescent="0.4">
      <c r="A56" s="65" t="s">
        <v>82</v>
      </c>
      <c r="B56" s="66"/>
      <c r="C56" s="25" t="s">
        <v>3</v>
      </c>
      <c r="D56" s="106">
        <v>37</v>
      </c>
      <c r="E56" s="107">
        <v>5000</v>
      </c>
      <c r="F56" s="111">
        <f t="shared" si="23"/>
        <v>185000</v>
      </c>
      <c r="G56" s="107">
        <v>10000</v>
      </c>
      <c r="H56" s="111">
        <f t="shared" si="24"/>
        <v>370000</v>
      </c>
      <c r="I56" s="107">
        <v>5000</v>
      </c>
      <c r="J56" s="111">
        <f t="shared" si="25"/>
        <v>185000</v>
      </c>
      <c r="K56" s="107">
        <f t="shared" si="26"/>
        <v>20000</v>
      </c>
      <c r="L56" s="111">
        <f t="shared" si="26"/>
        <v>740000</v>
      </c>
      <c r="M56" s="64"/>
    </row>
    <row r="57" spans="1:13" s="61" customFormat="1" ht="18" customHeight="1" x14ac:dyDescent="0.4">
      <c r="A57" s="65" t="s">
        <v>83</v>
      </c>
      <c r="B57" s="63" t="s">
        <v>5</v>
      </c>
      <c r="C57" s="46" t="s">
        <v>6</v>
      </c>
      <c r="D57" s="106">
        <v>31</v>
      </c>
      <c r="E57" s="107">
        <v>15000</v>
      </c>
      <c r="F57" s="111">
        <f t="shared" si="23"/>
        <v>465000</v>
      </c>
      <c r="G57" s="107">
        <v>45000</v>
      </c>
      <c r="H57" s="111">
        <f t="shared" si="24"/>
        <v>1395000</v>
      </c>
      <c r="I57" s="107">
        <v>10000</v>
      </c>
      <c r="J57" s="111">
        <f t="shared" si="25"/>
        <v>310000</v>
      </c>
      <c r="K57" s="107">
        <f t="shared" si="26"/>
        <v>70000</v>
      </c>
      <c r="L57" s="111">
        <f t="shared" si="26"/>
        <v>2170000</v>
      </c>
      <c r="M57" s="64"/>
    </row>
    <row r="58" spans="1:13" s="61" customFormat="1" ht="18" customHeight="1" x14ac:dyDescent="0.4">
      <c r="A58" s="65" t="s">
        <v>134</v>
      </c>
      <c r="B58" s="63" t="s">
        <v>5</v>
      </c>
      <c r="C58" s="25" t="s">
        <v>3</v>
      </c>
      <c r="D58" s="106">
        <v>1581</v>
      </c>
      <c r="E58" s="107">
        <v>1000</v>
      </c>
      <c r="F58" s="111">
        <f t="shared" si="23"/>
        <v>1581000</v>
      </c>
      <c r="G58" s="107">
        <v>1000</v>
      </c>
      <c r="H58" s="111">
        <f t="shared" si="24"/>
        <v>1581000</v>
      </c>
      <c r="I58" s="107">
        <v>1000</v>
      </c>
      <c r="J58" s="111">
        <f t="shared" si="25"/>
        <v>1581000</v>
      </c>
      <c r="K58" s="107">
        <f t="shared" si="26"/>
        <v>3000</v>
      </c>
      <c r="L58" s="111">
        <f t="shared" si="26"/>
        <v>4743000</v>
      </c>
      <c r="M58" s="64"/>
    </row>
    <row r="59" spans="1:13" s="61" customFormat="1" ht="18" customHeight="1" x14ac:dyDescent="0.4">
      <c r="A59" s="65" t="s">
        <v>84</v>
      </c>
      <c r="B59" s="67" t="s">
        <v>145</v>
      </c>
      <c r="C59" s="25" t="s">
        <v>3</v>
      </c>
      <c r="D59" s="106">
        <v>3112</v>
      </c>
      <c r="E59" s="107"/>
      <c r="F59" s="111">
        <f t="shared" si="23"/>
        <v>0</v>
      </c>
      <c r="G59" s="107">
        <v>1000</v>
      </c>
      <c r="H59" s="111">
        <f t="shared" si="24"/>
        <v>3112000</v>
      </c>
      <c r="I59" s="107">
        <v>1000</v>
      </c>
      <c r="J59" s="111">
        <f t="shared" si="25"/>
        <v>3112000</v>
      </c>
      <c r="K59" s="107">
        <f t="shared" si="26"/>
        <v>2000</v>
      </c>
      <c r="L59" s="111">
        <f t="shared" si="26"/>
        <v>6224000</v>
      </c>
      <c r="M59" s="64"/>
    </row>
    <row r="60" spans="1:13" s="61" customFormat="1" ht="18" customHeight="1" x14ac:dyDescent="0.4">
      <c r="A60" s="65" t="s">
        <v>85</v>
      </c>
      <c r="B60" s="66" t="s">
        <v>86</v>
      </c>
      <c r="C60" s="46" t="s">
        <v>56</v>
      </c>
      <c r="D60" s="139">
        <v>99.552000000000007</v>
      </c>
      <c r="E60" s="107">
        <v>10000</v>
      </c>
      <c r="F60" s="111">
        <f t="shared" si="23"/>
        <v>995520</v>
      </c>
      <c r="G60" s="107">
        <v>220000</v>
      </c>
      <c r="H60" s="111">
        <f t="shared" si="24"/>
        <v>21901440</v>
      </c>
      <c r="I60" s="107">
        <v>20000</v>
      </c>
      <c r="J60" s="111">
        <f t="shared" si="25"/>
        <v>1991040</v>
      </c>
      <c r="K60" s="107">
        <f t="shared" si="26"/>
        <v>250000</v>
      </c>
      <c r="L60" s="111">
        <f t="shared" si="26"/>
        <v>24888000</v>
      </c>
      <c r="M60" s="64"/>
    </row>
    <row r="61" spans="1:13" s="61" customFormat="1" ht="18" customHeight="1" x14ac:dyDescent="0.4">
      <c r="A61" s="65" t="s">
        <v>87</v>
      </c>
      <c r="B61" s="66"/>
      <c r="C61" s="46" t="s">
        <v>31</v>
      </c>
      <c r="D61" s="106">
        <v>1</v>
      </c>
      <c r="E61" s="107"/>
      <c r="F61" s="111">
        <f t="shared" si="23"/>
        <v>0</v>
      </c>
      <c r="G61" s="107">
        <v>1000000</v>
      </c>
      <c r="H61" s="111">
        <f t="shared" si="24"/>
        <v>1000000</v>
      </c>
      <c r="I61" s="107">
        <v>2000000</v>
      </c>
      <c r="J61" s="111">
        <f t="shared" si="25"/>
        <v>2000000</v>
      </c>
      <c r="K61" s="107">
        <f t="shared" si="26"/>
        <v>3000000</v>
      </c>
      <c r="L61" s="111">
        <f t="shared" si="26"/>
        <v>3000000</v>
      </c>
      <c r="M61" s="64"/>
    </row>
    <row r="62" spans="1:13" s="61" customFormat="1" ht="18" customHeight="1" x14ac:dyDescent="0.4">
      <c r="A62" s="65" t="s">
        <v>88</v>
      </c>
      <c r="B62" s="66"/>
      <c r="C62" s="25" t="s">
        <v>3</v>
      </c>
      <c r="D62" s="140">
        <v>123</v>
      </c>
      <c r="E62" s="107">
        <v>7000</v>
      </c>
      <c r="F62" s="111">
        <f t="shared" si="23"/>
        <v>861000</v>
      </c>
      <c r="G62" s="107">
        <v>8000</v>
      </c>
      <c r="H62" s="111">
        <f t="shared" si="24"/>
        <v>984000</v>
      </c>
      <c r="I62" s="107">
        <v>5000</v>
      </c>
      <c r="J62" s="111">
        <f t="shared" si="25"/>
        <v>615000</v>
      </c>
      <c r="K62" s="107">
        <f t="shared" si="26"/>
        <v>20000</v>
      </c>
      <c r="L62" s="111">
        <f t="shared" si="26"/>
        <v>2460000</v>
      </c>
      <c r="M62" s="64"/>
    </row>
    <row r="63" spans="1:13" s="35" customFormat="1" ht="18" customHeight="1" x14ac:dyDescent="0.4">
      <c r="A63" s="53" t="s">
        <v>42</v>
      </c>
      <c r="B63" s="54"/>
      <c r="C63" s="55"/>
      <c r="D63" s="133"/>
      <c r="E63" s="134"/>
      <c r="F63" s="135">
        <f>SUM(F52:F62)</f>
        <v>39883520</v>
      </c>
      <c r="G63" s="134"/>
      <c r="H63" s="135">
        <f>SUM(H52:H62)</f>
        <v>76703440</v>
      </c>
      <c r="I63" s="134"/>
      <c r="J63" s="135">
        <f>SUM(J52:J62)</f>
        <v>66129040</v>
      </c>
      <c r="K63" s="134"/>
      <c r="L63" s="135">
        <f>SUM(L52:L62)</f>
        <v>182716000</v>
      </c>
      <c r="M63" s="56"/>
    </row>
    <row r="64" spans="1:13" s="61" customFormat="1" ht="18" customHeight="1" x14ac:dyDescent="0.4">
      <c r="A64" s="57" t="s">
        <v>147</v>
      </c>
      <c r="B64" s="58"/>
      <c r="C64" s="59"/>
      <c r="D64" s="136"/>
      <c r="E64" s="137"/>
      <c r="F64" s="138"/>
      <c r="G64" s="137"/>
      <c r="H64" s="138"/>
      <c r="I64" s="137"/>
      <c r="J64" s="138"/>
      <c r="K64" s="137"/>
      <c r="L64" s="138"/>
      <c r="M64" s="60"/>
    </row>
    <row r="65" spans="1:13" s="61" customFormat="1" ht="18" customHeight="1" x14ac:dyDescent="0.4">
      <c r="A65" s="62" t="s">
        <v>125</v>
      </c>
      <c r="B65" s="63" t="s">
        <v>123</v>
      </c>
      <c r="C65" s="25" t="s">
        <v>3</v>
      </c>
      <c r="D65" s="106">
        <v>4693</v>
      </c>
      <c r="E65" s="107">
        <v>2000</v>
      </c>
      <c r="F65" s="111">
        <f t="shared" ref="F65:F69" si="27">INT(E65*D65)</f>
        <v>9386000</v>
      </c>
      <c r="G65" s="107">
        <v>3000</v>
      </c>
      <c r="H65" s="111">
        <f t="shared" ref="H65:H69" si="28">INT(G65*D65)</f>
        <v>14079000</v>
      </c>
      <c r="I65" s="107">
        <v>4000</v>
      </c>
      <c r="J65" s="111">
        <f t="shared" ref="J65:J69" si="29">INT(I65*D65)</f>
        <v>18772000</v>
      </c>
      <c r="K65" s="107">
        <f t="shared" ref="K65:L69" si="30">E65+G65+I65</f>
        <v>9000</v>
      </c>
      <c r="L65" s="111">
        <f t="shared" si="30"/>
        <v>42237000</v>
      </c>
      <c r="M65" s="64"/>
    </row>
    <row r="66" spans="1:13" s="61" customFormat="1" ht="18" customHeight="1" x14ac:dyDescent="0.4">
      <c r="A66" s="62" t="s">
        <v>146</v>
      </c>
      <c r="B66" s="63"/>
      <c r="C66" s="25" t="s">
        <v>138</v>
      </c>
      <c r="D66" s="106">
        <v>4693</v>
      </c>
      <c r="E66" s="107">
        <v>500</v>
      </c>
      <c r="F66" s="111">
        <f t="shared" si="27"/>
        <v>2346500</v>
      </c>
      <c r="G66" s="107">
        <v>2000</v>
      </c>
      <c r="H66" s="111">
        <f t="shared" si="28"/>
        <v>9386000</v>
      </c>
      <c r="I66" s="107">
        <v>500</v>
      </c>
      <c r="J66" s="111">
        <f t="shared" si="29"/>
        <v>2346500</v>
      </c>
      <c r="K66" s="107">
        <f t="shared" si="30"/>
        <v>3000</v>
      </c>
      <c r="L66" s="111">
        <f t="shared" si="30"/>
        <v>14079000</v>
      </c>
      <c r="M66" s="64"/>
    </row>
    <row r="67" spans="1:13" s="61" customFormat="1" ht="18" customHeight="1" x14ac:dyDescent="0.4">
      <c r="A67" s="68" t="s">
        <v>126</v>
      </c>
      <c r="B67" s="63"/>
      <c r="C67" s="46" t="s">
        <v>139</v>
      </c>
      <c r="D67" s="106">
        <f>D66*0.3</f>
        <v>1407.8999999999999</v>
      </c>
      <c r="E67" s="107">
        <v>4500</v>
      </c>
      <c r="F67" s="111">
        <f t="shared" si="27"/>
        <v>6335550</v>
      </c>
      <c r="G67" s="107">
        <v>0</v>
      </c>
      <c r="H67" s="111">
        <f t="shared" si="28"/>
        <v>0</v>
      </c>
      <c r="I67" s="107">
        <v>0</v>
      </c>
      <c r="J67" s="111">
        <f t="shared" si="29"/>
        <v>0</v>
      </c>
      <c r="K67" s="107">
        <f t="shared" si="30"/>
        <v>4500</v>
      </c>
      <c r="L67" s="111">
        <f t="shared" si="30"/>
        <v>6335550</v>
      </c>
      <c r="M67" s="64"/>
    </row>
    <row r="68" spans="1:13" s="61" customFormat="1" ht="18" customHeight="1" x14ac:dyDescent="0.4">
      <c r="A68" s="65" t="s">
        <v>89</v>
      </c>
      <c r="B68" s="66"/>
      <c r="C68" s="46" t="s">
        <v>74</v>
      </c>
      <c r="D68" s="106">
        <v>5</v>
      </c>
      <c r="E68" s="107"/>
      <c r="F68" s="111">
        <f t="shared" si="27"/>
        <v>0</v>
      </c>
      <c r="G68" s="107"/>
      <c r="H68" s="111">
        <f t="shared" si="28"/>
        <v>0</v>
      </c>
      <c r="I68" s="107">
        <v>300000</v>
      </c>
      <c r="J68" s="111">
        <f t="shared" si="29"/>
        <v>1500000</v>
      </c>
      <c r="K68" s="107">
        <f t="shared" si="30"/>
        <v>300000</v>
      </c>
      <c r="L68" s="111">
        <f t="shared" si="30"/>
        <v>1500000</v>
      </c>
      <c r="M68" s="64"/>
    </row>
    <row r="69" spans="1:13" s="61" customFormat="1" ht="18" customHeight="1" x14ac:dyDescent="0.4">
      <c r="A69" s="65" t="s">
        <v>90</v>
      </c>
      <c r="B69" s="66"/>
      <c r="C69" s="46" t="s">
        <v>31</v>
      </c>
      <c r="D69" s="106">
        <v>1</v>
      </c>
      <c r="E69" s="107"/>
      <c r="F69" s="111">
        <f t="shared" si="27"/>
        <v>0</v>
      </c>
      <c r="G69" s="107"/>
      <c r="H69" s="111">
        <f t="shared" si="28"/>
        <v>0</v>
      </c>
      <c r="I69" s="107">
        <v>2000000</v>
      </c>
      <c r="J69" s="111">
        <f t="shared" si="29"/>
        <v>2000000</v>
      </c>
      <c r="K69" s="107">
        <f t="shared" si="30"/>
        <v>2000000</v>
      </c>
      <c r="L69" s="111">
        <f t="shared" si="30"/>
        <v>2000000</v>
      </c>
      <c r="M69" s="64"/>
    </row>
    <row r="70" spans="1:13" s="35" customFormat="1" ht="18" customHeight="1" x14ac:dyDescent="0.4">
      <c r="A70" s="53" t="s">
        <v>42</v>
      </c>
      <c r="B70" s="54"/>
      <c r="C70" s="55"/>
      <c r="D70" s="133"/>
      <c r="E70" s="134"/>
      <c r="F70" s="135">
        <f>SUM(F65:F69)</f>
        <v>18068050</v>
      </c>
      <c r="G70" s="134"/>
      <c r="H70" s="135">
        <f>SUM(H65:H69)</f>
        <v>23465000</v>
      </c>
      <c r="I70" s="134"/>
      <c r="J70" s="135">
        <f>SUM(J65:J69)</f>
        <v>24618500</v>
      </c>
      <c r="K70" s="134"/>
      <c r="L70" s="135">
        <f>SUM(L65:L69)</f>
        <v>66151550</v>
      </c>
      <c r="M70" s="56"/>
    </row>
    <row r="71" spans="1:13" ht="18" customHeight="1" x14ac:dyDescent="0.4">
      <c r="A71" s="57" t="s">
        <v>91</v>
      </c>
      <c r="B71" s="58"/>
      <c r="C71" s="59"/>
      <c r="D71" s="136"/>
      <c r="E71" s="137"/>
      <c r="F71" s="138"/>
      <c r="G71" s="137"/>
      <c r="H71" s="138"/>
      <c r="I71" s="137"/>
      <c r="J71" s="138"/>
      <c r="K71" s="137"/>
      <c r="L71" s="138"/>
      <c r="M71" s="60"/>
    </row>
    <row r="72" spans="1:13" s="61" customFormat="1" ht="18" customHeight="1" x14ac:dyDescent="0.4">
      <c r="A72" s="65" t="s">
        <v>89</v>
      </c>
      <c r="B72" s="66"/>
      <c r="C72" s="46" t="s">
        <v>31</v>
      </c>
      <c r="D72" s="106">
        <v>1</v>
      </c>
      <c r="E72" s="107"/>
      <c r="F72" s="111">
        <f t="shared" ref="F72:F92" si="31">INT(E72*D72)</f>
        <v>0</v>
      </c>
      <c r="G72" s="107">
        <v>500000</v>
      </c>
      <c r="H72" s="111">
        <f t="shared" ref="H72:H92" si="32">INT(G72*D72)</f>
        <v>500000</v>
      </c>
      <c r="I72" s="107">
        <v>500000</v>
      </c>
      <c r="J72" s="111">
        <f t="shared" ref="J72:J92" si="33">INT(I72*D72)</f>
        <v>500000</v>
      </c>
      <c r="K72" s="107">
        <f t="shared" ref="K72:L76" si="34">E72+G72+I72</f>
        <v>1000000</v>
      </c>
      <c r="L72" s="111">
        <f t="shared" si="34"/>
        <v>1000000</v>
      </c>
      <c r="M72" s="64"/>
    </row>
    <row r="73" spans="1:13" s="6" customFormat="1" ht="18" customHeight="1" x14ac:dyDescent="0.4">
      <c r="A73" s="44" t="s">
        <v>58</v>
      </c>
      <c r="B73" s="63" t="s">
        <v>5</v>
      </c>
      <c r="C73" s="46" t="s">
        <v>3</v>
      </c>
      <c r="D73" s="141">
        <v>407</v>
      </c>
      <c r="E73" s="107">
        <v>3000</v>
      </c>
      <c r="F73" s="111">
        <f t="shared" si="31"/>
        <v>1221000</v>
      </c>
      <c r="G73" s="107">
        <v>10000</v>
      </c>
      <c r="H73" s="111">
        <f t="shared" si="32"/>
        <v>4070000</v>
      </c>
      <c r="I73" s="107">
        <v>5000</v>
      </c>
      <c r="J73" s="111">
        <f t="shared" si="33"/>
        <v>2035000</v>
      </c>
      <c r="K73" s="107">
        <f t="shared" si="34"/>
        <v>18000</v>
      </c>
      <c r="L73" s="111">
        <f t="shared" si="34"/>
        <v>7326000</v>
      </c>
      <c r="M73" s="43"/>
    </row>
    <row r="74" spans="1:13" s="6" customFormat="1" ht="18" customHeight="1" x14ac:dyDescent="0.4">
      <c r="A74" s="44" t="s">
        <v>59</v>
      </c>
      <c r="B74" s="63" t="s">
        <v>5</v>
      </c>
      <c r="C74" s="46" t="s">
        <v>3</v>
      </c>
      <c r="D74" s="142">
        <f>D73</f>
        <v>407</v>
      </c>
      <c r="E74" s="107">
        <v>1500</v>
      </c>
      <c r="F74" s="111">
        <f t="shared" si="31"/>
        <v>610500</v>
      </c>
      <c r="G74" s="107">
        <v>5000</v>
      </c>
      <c r="H74" s="111">
        <f t="shared" si="32"/>
        <v>2035000</v>
      </c>
      <c r="I74" s="107">
        <v>2500</v>
      </c>
      <c r="J74" s="111">
        <f t="shared" si="33"/>
        <v>1017500</v>
      </c>
      <c r="K74" s="107">
        <f t="shared" si="34"/>
        <v>9000</v>
      </c>
      <c r="L74" s="111">
        <f t="shared" si="34"/>
        <v>3663000</v>
      </c>
      <c r="M74" s="43"/>
    </row>
    <row r="75" spans="1:13" s="6" customFormat="1" ht="18" customHeight="1" x14ac:dyDescent="0.4">
      <c r="A75" s="44" t="s">
        <v>60</v>
      </c>
      <c r="B75" s="45"/>
      <c r="C75" s="46" t="s">
        <v>68</v>
      </c>
      <c r="D75" s="141">
        <v>11</v>
      </c>
      <c r="E75" s="107">
        <v>10000</v>
      </c>
      <c r="F75" s="111">
        <f t="shared" si="31"/>
        <v>110000</v>
      </c>
      <c r="G75" s="107">
        <v>45000</v>
      </c>
      <c r="H75" s="111">
        <f t="shared" si="32"/>
        <v>495000</v>
      </c>
      <c r="I75" s="107">
        <v>5000</v>
      </c>
      <c r="J75" s="111">
        <f t="shared" si="33"/>
        <v>55000</v>
      </c>
      <c r="K75" s="107">
        <f t="shared" si="34"/>
        <v>60000</v>
      </c>
      <c r="L75" s="111">
        <f t="shared" si="34"/>
        <v>660000</v>
      </c>
      <c r="M75" s="43"/>
    </row>
    <row r="76" spans="1:13" s="6" customFormat="1" ht="18" customHeight="1" x14ac:dyDescent="0.4">
      <c r="A76" s="44" t="s">
        <v>61</v>
      </c>
      <c r="B76" s="45"/>
      <c r="C76" s="46" t="s">
        <v>7</v>
      </c>
      <c r="D76" s="142">
        <v>341</v>
      </c>
      <c r="E76" s="107">
        <v>10000</v>
      </c>
      <c r="F76" s="111">
        <f t="shared" si="31"/>
        <v>3410000</v>
      </c>
      <c r="G76" s="107">
        <v>10000</v>
      </c>
      <c r="H76" s="111">
        <f t="shared" si="32"/>
        <v>3410000</v>
      </c>
      <c r="I76" s="107">
        <v>2000</v>
      </c>
      <c r="J76" s="111">
        <f t="shared" si="33"/>
        <v>682000</v>
      </c>
      <c r="K76" s="107">
        <f t="shared" si="34"/>
        <v>22000</v>
      </c>
      <c r="L76" s="111">
        <f t="shared" si="34"/>
        <v>7502000</v>
      </c>
      <c r="M76" s="43"/>
    </row>
    <row r="77" spans="1:13" s="6" customFormat="1" ht="18" customHeight="1" x14ac:dyDescent="0.4">
      <c r="A77" s="69" t="s">
        <v>93</v>
      </c>
      <c r="B77" s="70" t="s">
        <v>5</v>
      </c>
      <c r="C77" s="25" t="s">
        <v>3</v>
      </c>
      <c r="D77" s="142">
        <v>958</v>
      </c>
      <c r="E77" s="107">
        <v>4000</v>
      </c>
      <c r="F77" s="111">
        <f t="shared" si="31"/>
        <v>3832000</v>
      </c>
      <c r="G77" s="107">
        <v>15000</v>
      </c>
      <c r="H77" s="111">
        <f t="shared" si="32"/>
        <v>14370000</v>
      </c>
      <c r="I77" s="107">
        <v>6000</v>
      </c>
      <c r="J77" s="111">
        <f t="shared" si="33"/>
        <v>5748000</v>
      </c>
      <c r="K77" s="107">
        <f t="shared" ref="K77:L90" si="35">E77+G77+I77</f>
        <v>25000</v>
      </c>
      <c r="L77" s="111">
        <f t="shared" si="35"/>
        <v>23950000</v>
      </c>
      <c r="M77" s="43"/>
    </row>
    <row r="78" spans="1:13" s="6" customFormat="1" ht="18" customHeight="1" x14ac:dyDescent="0.4">
      <c r="A78" s="69" t="s">
        <v>150</v>
      </c>
      <c r="B78" s="70" t="s">
        <v>151</v>
      </c>
      <c r="C78" s="46" t="s">
        <v>7</v>
      </c>
      <c r="D78" s="142">
        <v>32</v>
      </c>
      <c r="E78" s="107">
        <v>35000</v>
      </c>
      <c r="F78" s="111">
        <f t="shared" ref="F78" si="36">INT(E78*D78)</f>
        <v>1120000</v>
      </c>
      <c r="G78" s="107">
        <v>45000</v>
      </c>
      <c r="H78" s="111">
        <f t="shared" ref="H78" si="37">INT(G78*D78)</f>
        <v>1440000</v>
      </c>
      <c r="I78" s="107">
        <v>10000</v>
      </c>
      <c r="J78" s="111">
        <f t="shared" ref="J78" si="38">INT(I78*D78)</f>
        <v>320000</v>
      </c>
      <c r="K78" s="107">
        <f t="shared" si="35"/>
        <v>90000</v>
      </c>
      <c r="L78" s="111">
        <f t="shared" si="35"/>
        <v>2880000</v>
      </c>
      <c r="M78" s="43"/>
    </row>
    <row r="79" spans="1:13" s="6" customFormat="1" ht="18" customHeight="1" x14ac:dyDescent="0.4">
      <c r="A79" s="69" t="s">
        <v>94</v>
      </c>
      <c r="B79" s="70" t="s">
        <v>95</v>
      </c>
      <c r="C79" s="46" t="s">
        <v>68</v>
      </c>
      <c r="D79" s="142">
        <v>484</v>
      </c>
      <c r="E79" s="107"/>
      <c r="F79" s="111">
        <f t="shared" si="31"/>
        <v>0</v>
      </c>
      <c r="G79" s="107">
        <v>5000</v>
      </c>
      <c r="H79" s="111">
        <f t="shared" si="32"/>
        <v>2420000</v>
      </c>
      <c r="I79" s="107"/>
      <c r="J79" s="111">
        <f t="shared" si="33"/>
        <v>0</v>
      </c>
      <c r="K79" s="107">
        <f t="shared" si="35"/>
        <v>5000</v>
      </c>
      <c r="L79" s="111">
        <f t="shared" si="35"/>
        <v>2420000</v>
      </c>
      <c r="M79" s="43"/>
    </row>
    <row r="80" spans="1:13" s="6" customFormat="1" ht="18" customHeight="1" x14ac:dyDescent="0.4">
      <c r="A80" s="69" t="s">
        <v>96</v>
      </c>
      <c r="B80" s="70"/>
      <c r="C80" s="46" t="s">
        <v>68</v>
      </c>
      <c r="D80" s="142">
        <v>1</v>
      </c>
      <c r="E80" s="107"/>
      <c r="F80" s="111">
        <f t="shared" si="31"/>
        <v>0</v>
      </c>
      <c r="G80" s="107">
        <v>150000</v>
      </c>
      <c r="H80" s="111">
        <f t="shared" si="32"/>
        <v>150000</v>
      </c>
      <c r="I80" s="107">
        <v>50000</v>
      </c>
      <c r="J80" s="111">
        <f t="shared" si="33"/>
        <v>50000</v>
      </c>
      <c r="K80" s="107">
        <f t="shared" si="35"/>
        <v>200000</v>
      </c>
      <c r="L80" s="111">
        <f t="shared" si="35"/>
        <v>200000</v>
      </c>
      <c r="M80" s="43"/>
    </row>
    <row r="81" spans="1:13" s="6" customFormat="1" ht="18" customHeight="1" x14ac:dyDescent="0.4">
      <c r="A81" s="65" t="s">
        <v>97</v>
      </c>
      <c r="B81" s="66"/>
      <c r="C81" s="46" t="s">
        <v>6</v>
      </c>
      <c r="D81" s="142">
        <v>154</v>
      </c>
      <c r="E81" s="107">
        <v>10000</v>
      </c>
      <c r="F81" s="111">
        <f t="shared" si="31"/>
        <v>1540000</v>
      </c>
      <c r="G81" s="107">
        <v>25000</v>
      </c>
      <c r="H81" s="111">
        <f t="shared" si="32"/>
        <v>3850000</v>
      </c>
      <c r="I81" s="107">
        <v>5000</v>
      </c>
      <c r="J81" s="111">
        <f t="shared" si="33"/>
        <v>770000</v>
      </c>
      <c r="K81" s="107">
        <f t="shared" si="35"/>
        <v>40000</v>
      </c>
      <c r="L81" s="111">
        <f t="shared" si="35"/>
        <v>6160000</v>
      </c>
      <c r="M81" s="43"/>
    </row>
    <row r="82" spans="1:13" s="6" customFormat="1" ht="18" customHeight="1" x14ac:dyDescent="0.4">
      <c r="A82" s="65" t="s">
        <v>98</v>
      </c>
      <c r="B82" s="66" t="s">
        <v>43</v>
      </c>
      <c r="C82" s="46" t="s">
        <v>6</v>
      </c>
      <c r="D82" s="142">
        <v>93</v>
      </c>
      <c r="E82" s="107">
        <v>10000</v>
      </c>
      <c r="F82" s="111">
        <f t="shared" si="31"/>
        <v>930000</v>
      </c>
      <c r="G82" s="107">
        <v>15000</v>
      </c>
      <c r="H82" s="111">
        <f t="shared" si="32"/>
        <v>1395000</v>
      </c>
      <c r="I82" s="107">
        <v>5000</v>
      </c>
      <c r="J82" s="111">
        <f t="shared" si="33"/>
        <v>465000</v>
      </c>
      <c r="K82" s="107">
        <f t="shared" si="35"/>
        <v>30000</v>
      </c>
      <c r="L82" s="111">
        <f t="shared" si="35"/>
        <v>2790000</v>
      </c>
      <c r="M82" s="43"/>
    </row>
    <row r="83" spans="1:13" s="6" customFormat="1" ht="18" customHeight="1" x14ac:dyDescent="0.4">
      <c r="A83" s="44" t="s">
        <v>65</v>
      </c>
      <c r="B83" s="70" t="s">
        <v>5</v>
      </c>
      <c r="C83" s="46" t="s">
        <v>3</v>
      </c>
      <c r="D83" s="106">
        <v>204</v>
      </c>
      <c r="E83" s="107">
        <v>1000</v>
      </c>
      <c r="F83" s="130">
        <f t="shared" ref="F83:F90" si="39">INT(D83*E83)</f>
        <v>204000</v>
      </c>
      <c r="G83" s="107">
        <v>1000</v>
      </c>
      <c r="H83" s="111">
        <f t="shared" si="32"/>
        <v>204000</v>
      </c>
      <c r="I83" s="107">
        <v>2000</v>
      </c>
      <c r="J83" s="111">
        <f t="shared" si="33"/>
        <v>408000</v>
      </c>
      <c r="K83" s="107">
        <f t="shared" si="35"/>
        <v>4000</v>
      </c>
      <c r="L83" s="111">
        <f t="shared" si="35"/>
        <v>816000</v>
      </c>
      <c r="M83" s="64"/>
    </row>
    <row r="84" spans="1:13" s="6" customFormat="1" ht="18" customHeight="1" x14ac:dyDescent="0.4">
      <c r="A84" s="44" t="s">
        <v>99</v>
      </c>
      <c r="B84" s="70" t="s">
        <v>5</v>
      </c>
      <c r="C84" s="46" t="s">
        <v>6</v>
      </c>
      <c r="D84" s="106">
        <v>4</v>
      </c>
      <c r="E84" s="107">
        <v>15000</v>
      </c>
      <c r="F84" s="130">
        <f t="shared" si="39"/>
        <v>60000</v>
      </c>
      <c r="G84" s="107">
        <v>50000</v>
      </c>
      <c r="H84" s="111">
        <f t="shared" si="32"/>
        <v>200000</v>
      </c>
      <c r="I84" s="107">
        <v>15000</v>
      </c>
      <c r="J84" s="111">
        <f t="shared" si="33"/>
        <v>60000</v>
      </c>
      <c r="K84" s="107">
        <f t="shared" si="35"/>
        <v>80000</v>
      </c>
      <c r="L84" s="111">
        <f t="shared" si="35"/>
        <v>320000</v>
      </c>
      <c r="M84" s="64"/>
    </row>
    <row r="85" spans="1:13" s="6" customFormat="1" ht="18" customHeight="1" x14ac:dyDescent="0.4">
      <c r="A85" s="44" t="s">
        <v>66</v>
      </c>
      <c r="B85" s="63"/>
      <c r="C85" s="46" t="s">
        <v>3</v>
      </c>
      <c r="D85" s="106">
        <v>104</v>
      </c>
      <c r="E85" s="107">
        <v>1500</v>
      </c>
      <c r="F85" s="130">
        <f t="shared" si="39"/>
        <v>156000</v>
      </c>
      <c r="G85" s="107">
        <v>5000</v>
      </c>
      <c r="H85" s="111">
        <f t="shared" si="32"/>
        <v>520000</v>
      </c>
      <c r="I85" s="107">
        <v>2500</v>
      </c>
      <c r="J85" s="111">
        <f t="shared" si="33"/>
        <v>260000</v>
      </c>
      <c r="K85" s="107">
        <f t="shared" si="35"/>
        <v>9000</v>
      </c>
      <c r="L85" s="111">
        <f t="shared" si="35"/>
        <v>936000</v>
      </c>
      <c r="M85" s="64"/>
    </row>
    <row r="86" spans="1:13" s="6" customFormat="1" ht="18" customHeight="1" x14ac:dyDescent="0.4">
      <c r="A86" s="62" t="s">
        <v>75</v>
      </c>
      <c r="B86" s="45" t="s">
        <v>67</v>
      </c>
      <c r="C86" s="46" t="s">
        <v>3</v>
      </c>
      <c r="D86" s="106">
        <v>180</v>
      </c>
      <c r="E86" s="107">
        <v>3000</v>
      </c>
      <c r="F86" s="130">
        <f t="shared" si="39"/>
        <v>540000</v>
      </c>
      <c r="G86" s="107">
        <v>10000</v>
      </c>
      <c r="H86" s="111">
        <f t="shared" si="32"/>
        <v>1800000</v>
      </c>
      <c r="I86" s="107">
        <v>5000</v>
      </c>
      <c r="J86" s="111">
        <f t="shared" si="33"/>
        <v>900000</v>
      </c>
      <c r="K86" s="107">
        <f t="shared" si="35"/>
        <v>18000</v>
      </c>
      <c r="L86" s="111">
        <f t="shared" si="35"/>
        <v>3240000</v>
      </c>
      <c r="M86" s="71"/>
    </row>
    <row r="87" spans="1:13" s="6" customFormat="1" ht="18" customHeight="1" x14ac:dyDescent="0.4">
      <c r="A87" s="62" t="s">
        <v>76</v>
      </c>
      <c r="B87" s="45" t="s">
        <v>67</v>
      </c>
      <c r="C87" s="46" t="s">
        <v>3</v>
      </c>
      <c r="D87" s="106">
        <f>D86</f>
        <v>180</v>
      </c>
      <c r="E87" s="107">
        <v>1500</v>
      </c>
      <c r="F87" s="130">
        <f t="shared" si="39"/>
        <v>270000</v>
      </c>
      <c r="G87" s="107">
        <v>5000</v>
      </c>
      <c r="H87" s="111">
        <f t="shared" si="32"/>
        <v>900000</v>
      </c>
      <c r="I87" s="107">
        <v>1500</v>
      </c>
      <c r="J87" s="111">
        <f t="shared" si="33"/>
        <v>270000</v>
      </c>
      <c r="K87" s="107">
        <f t="shared" si="35"/>
        <v>8000</v>
      </c>
      <c r="L87" s="111">
        <f t="shared" si="35"/>
        <v>1440000</v>
      </c>
      <c r="M87" s="71"/>
    </row>
    <row r="88" spans="1:13" s="6" customFormat="1" ht="18" customHeight="1" x14ac:dyDescent="0.4">
      <c r="A88" s="49" t="s">
        <v>63</v>
      </c>
      <c r="B88" s="50"/>
      <c r="C88" s="51" t="s">
        <v>6</v>
      </c>
      <c r="D88" s="143">
        <v>88</v>
      </c>
      <c r="E88" s="129">
        <v>15000</v>
      </c>
      <c r="F88" s="130">
        <f t="shared" si="39"/>
        <v>1320000</v>
      </c>
      <c r="G88" s="107">
        <v>25000</v>
      </c>
      <c r="H88" s="111">
        <f t="shared" si="32"/>
        <v>2200000</v>
      </c>
      <c r="I88" s="107">
        <v>10000</v>
      </c>
      <c r="J88" s="111">
        <f t="shared" si="33"/>
        <v>880000</v>
      </c>
      <c r="K88" s="107">
        <f t="shared" si="35"/>
        <v>50000</v>
      </c>
      <c r="L88" s="111">
        <f t="shared" si="35"/>
        <v>4400000</v>
      </c>
      <c r="M88" s="31"/>
    </row>
    <row r="89" spans="1:13" s="6" customFormat="1" ht="18" customHeight="1" x14ac:dyDescent="0.4">
      <c r="A89" s="49" t="s">
        <v>64</v>
      </c>
      <c r="B89" s="50"/>
      <c r="C89" s="51" t="s">
        <v>6</v>
      </c>
      <c r="D89" s="143">
        <f>D88</f>
        <v>88</v>
      </c>
      <c r="E89" s="129"/>
      <c r="F89" s="130">
        <f t="shared" si="39"/>
        <v>0</v>
      </c>
      <c r="G89" s="107">
        <v>10000</v>
      </c>
      <c r="H89" s="111">
        <f t="shared" si="32"/>
        <v>880000</v>
      </c>
      <c r="I89" s="107">
        <v>5000</v>
      </c>
      <c r="J89" s="111">
        <f t="shared" si="33"/>
        <v>440000</v>
      </c>
      <c r="K89" s="107">
        <f t="shared" si="35"/>
        <v>15000</v>
      </c>
      <c r="L89" s="111">
        <f t="shared" si="35"/>
        <v>1320000</v>
      </c>
      <c r="M89" s="31"/>
    </row>
    <row r="90" spans="1:13" s="6" customFormat="1" ht="18" customHeight="1" x14ac:dyDescent="0.4">
      <c r="A90" s="44" t="s">
        <v>62</v>
      </c>
      <c r="B90" s="45" t="s">
        <v>100</v>
      </c>
      <c r="C90" s="46" t="s">
        <v>6</v>
      </c>
      <c r="D90" s="142">
        <v>170</v>
      </c>
      <c r="E90" s="107">
        <v>10000</v>
      </c>
      <c r="F90" s="124">
        <f t="shared" si="39"/>
        <v>1700000</v>
      </c>
      <c r="G90" s="107">
        <v>10000</v>
      </c>
      <c r="H90" s="111">
        <f t="shared" si="32"/>
        <v>1700000</v>
      </c>
      <c r="I90" s="107">
        <v>5000</v>
      </c>
      <c r="J90" s="111">
        <f t="shared" si="33"/>
        <v>850000</v>
      </c>
      <c r="K90" s="107">
        <f t="shared" si="35"/>
        <v>25000</v>
      </c>
      <c r="L90" s="111">
        <f t="shared" si="35"/>
        <v>4250000</v>
      </c>
      <c r="M90" s="43"/>
    </row>
    <row r="91" spans="1:13" s="6" customFormat="1" ht="18" customHeight="1" x14ac:dyDescent="0.4">
      <c r="A91" s="62" t="s">
        <v>148</v>
      </c>
      <c r="B91" s="63" t="s">
        <v>149</v>
      </c>
      <c r="C91" s="25" t="s">
        <v>3</v>
      </c>
      <c r="D91" s="142">
        <v>204</v>
      </c>
      <c r="E91" s="107">
        <v>12000</v>
      </c>
      <c r="F91" s="111">
        <f t="shared" si="31"/>
        <v>2448000</v>
      </c>
      <c r="G91" s="107">
        <v>12000</v>
      </c>
      <c r="H91" s="111">
        <f t="shared" si="32"/>
        <v>2448000</v>
      </c>
      <c r="I91" s="107">
        <v>14000</v>
      </c>
      <c r="J91" s="111">
        <f t="shared" si="33"/>
        <v>2856000</v>
      </c>
      <c r="K91" s="107">
        <f>E91+G91+I91</f>
        <v>38000</v>
      </c>
      <c r="L91" s="111">
        <f>F91+H91+J91</f>
        <v>7752000</v>
      </c>
      <c r="M91" s="43"/>
    </row>
    <row r="92" spans="1:13" s="6" customFormat="1" ht="18" customHeight="1" x14ac:dyDescent="0.4">
      <c r="A92" s="62" t="s">
        <v>80</v>
      </c>
      <c r="B92" s="63" t="s">
        <v>149</v>
      </c>
      <c r="C92" s="25" t="s">
        <v>3</v>
      </c>
      <c r="D92" s="142">
        <v>204</v>
      </c>
      <c r="E92" s="107">
        <v>1000</v>
      </c>
      <c r="F92" s="111">
        <f t="shared" si="31"/>
        <v>204000</v>
      </c>
      <c r="G92" s="107">
        <v>1000</v>
      </c>
      <c r="H92" s="111">
        <f t="shared" si="32"/>
        <v>204000</v>
      </c>
      <c r="I92" s="107">
        <v>1000</v>
      </c>
      <c r="J92" s="111">
        <f t="shared" si="33"/>
        <v>204000</v>
      </c>
      <c r="K92" s="107">
        <f t="shared" ref="K92:L92" si="40">E92+G92+I92</f>
        <v>3000</v>
      </c>
      <c r="L92" s="111">
        <f t="shared" si="40"/>
        <v>612000</v>
      </c>
      <c r="M92" s="43"/>
    </row>
    <row r="93" spans="1:13" s="73" customFormat="1" ht="18" customHeight="1" x14ac:dyDescent="0.4">
      <c r="A93" s="53" t="s">
        <v>42</v>
      </c>
      <c r="B93" s="54"/>
      <c r="C93" s="55"/>
      <c r="D93" s="133"/>
      <c r="E93" s="134"/>
      <c r="F93" s="135">
        <f>SUM(F72:F92)</f>
        <v>19675500</v>
      </c>
      <c r="G93" s="134"/>
      <c r="H93" s="135">
        <f>SUM(H72:H92)</f>
        <v>45191000</v>
      </c>
      <c r="I93" s="134"/>
      <c r="J93" s="135">
        <f>SUM(J72:J92)</f>
        <v>18770500</v>
      </c>
      <c r="K93" s="134"/>
      <c r="L93" s="135">
        <f>SUM(L72:L92)</f>
        <v>83637000</v>
      </c>
      <c r="M93" s="72"/>
    </row>
    <row r="94" spans="1:13" s="6" customFormat="1" ht="18" customHeight="1" x14ac:dyDescent="0.4">
      <c r="A94" s="74" t="s">
        <v>107</v>
      </c>
      <c r="B94" s="45"/>
      <c r="C94" s="46"/>
      <c r="D94" s="142"/>
      <c r="E94" s="123"/>
      <c r="F94" s="144"/>
      <c r="G94" s="123"/>
      <c r="H94" s="105"/>
      <c r="I94" s="125"/>
      <c r="J94" s="105"/>
      <c r="K94" s="125"/>
      <c r="L94" s="105"/>
      <c r="M94" s="75"/>
    </row>
    <row r="95" spans="1:13" s="6" customFormat="1" ht="18" customHeight="1" x14ac:dyDescent="0.4">
      <c r="A95" s="44" t="s">
        <v>153</v>
      </c>
      <c r="B95" s="63" t="s">
        <v>57</v>
      </c>
      <c r="C95" s="46" t="s">
        <v>56</v>
      </c>
      <c r="D95" s="145">
        <f>((D58)*94/1000)*0.7</f>
        <v>104.02979999999999</v>
      </c>
      <c r="E95" s="146">
        <v>250000</v>
      </c>
      <c r="F95" s="144">
        <f t="shared" ref="F95:F109" si="41">INT(D95*E95)</f>
        <v>26007450</v>
      </c>
      <c r="G95" s="107"/>
      <c r="H95" s="124">
        <f t="shared" ref="H95:H109" si="42">INT(G95*D95)</f>
        <v>0</v>
      </c>
      <c r="I95" s="107"/>
      <c r="J95" s="124">
        <f t="shared" ref="J95:J109" si="43">INT(I95*D95)</f>
        <v>0</v>
      </c>
      <c r="K95" s="125">
        <f t="shared" ref="K95:L100" si="44">E95+G95+I95</f>
        <v>250000</v>
      </c>
      <c r="L95" s="126">
        <f t="shared" si="44"/>
        <v>26007450</v>
      </c>
      <c r="M95" s="76"/>
    </row>
    <row r="96" spans="1:13" s="6" customFormat="1" ht="18" customHeight="1" x14ac:dyDescent="0.4">
      <c r="A96" s="44" t="s">
        <v>118</v>
      </c>
      <c r="B96" s="63" t="s">
        <v>57</v>
      </c>
      <c r="C96" s="46" t="s">
        <v>56</v>
      </c>
      <c r="D96" s="145">
        <f>((D58)*94/1000)*0.3</f>
        <v>44.584200000000003</v>
      </c>
      <c r="E96" s="146">
        <v>1200000</v>
      </c>
      <c r="F96" s="144">
        <f t="shared" ref="F96" si="45">INT(D96*E96)</f>
        <v>53501040</v>
      </c>
      <c r="G96" s="107"/>
      <c r="H96" s="124">
        <f t="shared" ref="H96" si="46">INT(G96*D96)</f>
        <v>0</v>
      </c>
      <c r="I96" s="107"/>
      <c r="J96" s="124">
        <f t="shared" ref="J96" si="47">INT(I96*D96)</f>
        <v>0</v>
      </c>
      <c r="K96" s="125">
        <f t="shared" ref="K96" si="48">E96+G96+I96</f>
        <v>1200000</v>
      </c>
      <c r="L96" s="126">
        <f t="shared" ref="L96" si="49">F96+H96+J96</f>
        <v>53501040</v>
      </c>
      <c r="M96" s="76"/>
    </row>
    <row r="97" spans="1:13" s="6" customFormat="1" ht="18" customHeight="1" x14ac:dyDescent="0.4">
      <c r="A97" s="44" t="s">
        <v>119</v>
      </c>
      <c r="B97" s="63" t="s">
        <v>57</v>
      </c>
      <c r="C97" s="46" t="s">
        <v>56</v>
      </c>
      <c r="D97" s="145">
        <f>D85*94/1000</f>
        <v>9.7759999999999998</v>
      </c>
      <c r="E97" s="146">
        <v>250000</v>
      </c>
      <c r="F97" s="144">
        <f t="shared" si="41"/>
        <v>2444000</v>
      </c>
      <c r="G97" s="107"/>
      <c r="H97" s="124">
        <f t="shared" si="42"/>
        <v>0</v>
      </c>
      <c r="I97" s="107"/>
      <c r="J97" s="124">
        <f t="shared" si="43"/>
        <v>0</v>
      </c>
      <c r="K97" s="125">
        <f t="shared" si="44"/>
        <v>250000</v>
      </c>
      <c r="L97" s="126">
        <f t="shared" si="44"/>
        <v>2444000</v>
      </c>
      <c r="M97" s="76"/>
    </row>
    <row r="98" spans="1:13" s="6" customFormat="1" ht="18" customHeight="1" x14ac:dyDescent="0.4">
      <c r="A98" s="44" t="s">
        <v>120</v>
      </c>
      <c r="B98" s="63" t="s">
        <v>57</v>
      </c>
      <c r="C98" s="46" t="s">
        <v>56</v>
      </c>
      <c r="D98" s="145">
        <f>(D83-D85)*94/1000</f>
        <v>9.4</v>
      </c>
      <c r="E98" s="146">
        <v>1200000</v>
      </c>
      <c r="F98" s="144">
        <f t="shared" si="41"/>
        <v>11280000</v>
      </c>
      <c r="G98" s="107"/>
      <c r="H98" s="124">
        <f t="shared" si="42"/>
        <v>0</v>
      </c>
      <c r="I98" s="107"/>
      <c r="J98" s="124">
        <f t="shared" si="43"/>
        <v>0</v>
      </c>
      <c r="K98" s="125">
        <f t="shared" si="44"/>
        <v>1200000</v>
      </c>
      <c r="L98" s="126">
        <f t="shared" si="44"/>
        <v>11280000</v>
      </c>
      <c r="M98" s="76"/>
    </row>
    <row r="99" spans="1:13" s="6" customFormat="1" ht="18" customHeight="1" x14ac:dyDescent="0.4">
      <c r="A99" s="44" t="s">
        <v>69</v>
      </c>
      <c r="B99" s="45" t="s">
        <v>8</v>
      </c>
      <c r="C99" s="46" t="s">
        <v>56</v>
      </c>
      <c r="D99" s="145">
        <f>(D86)*64.5/1000</f>
        <v>11.61</v>
      </c>
      <c r="E99" s="146">
        <v>220000</v>
      </c>
      <c r="F99" s="144">
        <f t="shared" si="41"/>
        <v>2554200</v>
      </c>
      <c r="G99" s="107"/>
      <c r="H99" s="124">
        <f t="shared" si="42"/>
        <v>0</v>
      </c>
      <c r="I99" s="107"/>
      <c r="J99" s="124">
        <f t="shared" si="43"/>
        <v>0</v>
      </c>
      <c r="K99" s="125">
        <f t="shared" si="44"/>
        <v>220000</v>
      </c>
      <c r="L99" s="126">
        <f t="shared" si="44"/>
        <v>2554200</v>
      </c>
      <c r="M99" s="76"/>
    </row>
    <row r="100" spans="1:13" s="6" customFormat="1" ht="18" customHeight="1" x14ac:dyDescent="0.4">
      <c r="A100" s="44" t="s">
        <v>69</v>
      </c>
      <c r="B100" s="63" t="s">
        <v>57</v>
      </c>
      <c r="C100" s="46" t="s">
        <v>56</v>
      </c>
      <c r="D100" s="147">
        <f>(D73+D77)*94/1000</f>
        <v>128.31</v>
      </c>
      <c r="E100" s="146">
        <v>220000</v>
      </c>
      <c r="F100" s="144">
        <f t="shared" si="41"/>
        <v>28228200</v>
      </c>
      <c r="G100" s="107"/>
      <c r="H100" s="124">
        <f t="shared" si="42"/>
        <v>0</v>
      </c>
      <c r="I100" s="107"/>
      <c r="J100" s="124">
        <f t="shared" si="43"/>
        <v>0</v>
      </c>
      <c r="K100" s="125">
        <f t="shared" si="44"/>
        <v>220000</v>
      </c>
      <c r="L100" s="126">
        <f t="shared" si="44"/>
        <v>28228200</v>
      </c>
      <c r="M100" s="76"/>
    </row>
    <row r="101" spans="1:13" s="6" customFormat="1" ht="18" customHeight="1" x14ac:dyDescent="0.4">
      <c r="A101" s="69" t="s">
        <v>101</v>
      </c>
      <c r="B101" s="63"/>
      <c r="C101" s="46" t="s">
        <v>92</v>
      </c>
      <c r="D101" s="141">
        <v>1</v>
      </c>
      <c r="E101" s="148">
        <v>1000000</v>
      </c>
      <c r="F101" s="144">
        <f t="shared" si="41"/>
        <v>1000000</v>
      </c>
      <c r="G101" s="107"/>
      <c r="H101" s="124">
        <f t="shared" si="42"/>
        <v>0</v>
      </c>
      <c r="I101" s="107"/>
      <c r="J101" s="124">
        <f t="shared" si="43"/>
        <v>0</v>
      </c>
      <c r="K101" s="125">
        <f t="shared" ref="K101:L109" si="50">E101+G101+I101</f>
        <v>1000000</v>
      </c>
      <c r="L101" s="126">
        <f t="shared" si="50"/>
        <v>1000000</v>
      </c>
      <c r="M101" s="76"/>
    </row>
    <row r="102" spans="1:13" s="6" customFormat="1" ht="18" customHeight="1" x14ac:dyDescent="0.4">
      <c r="A102" s="44" t="s">
        <v>45</v>
      </c>
      <c r="B102" s="45" t="s">
        <v>135</v>
      </c>
      <c r="C102" s="46" t="s">
        <v>6</v>
      </c>
      <c r="D102" s="142">
        <f>D82</f>
        <v>93</v>
      </c>
      <c r="E102" s="146">
        <v>40000</v>
      </c>
      <c r="F102" s="144">
        <f t="shared" si="41"/>
        <v>3720000</v>
      </c>
      <c r="G102" s="107"/>
      <c r="H102" s="124">
        <f t="shared" si="42"/>
        <v>0</v>
      </c>
      <c r="I102" s="107"/>
      <c r="J102" s="124">
        <f t="shared" si="43"/>
        <v>0</v>
      </c>
      <c r="K102" s="125">
        <f t="shared" si="50"/>
        <v>40000</v>
      </c>
      <c r="L102" s="126">
        <f t="shared" si="50"/>
        <v>3720000</v>
      </c>
      <c r="M102" s="76"/>
    </row>
    <row r="103" spans="1:13" s="6" customFormat="1" ht="18" customHeight="1" x14ac:dyDescent="0.4">
      <c r="A103" s="44" t="s">
        <v>102</v>
      </c>
      <c r="B103" s="45"/>
      <c r="C103" s="46" t="s">
        <v>6</v>
      </c>
      <c r="D103" s="142">
        <f>D81</f>
        <v>154</v>
      </c>
      <c r="E103" s="146">
        <v>40000</v>
      </c>
      <c r="F103" s="144">
        <f t="shared" si="41"/>
        <v>6160000</v>
      </c>
      <c r="G103" s="107"/>
      <c r="H103" s="124">
        <f t="shared" si="42"/>
        <v>0</v>
      </c>
      <c r="I103" s="107"/>
      <c r="J103" s="124">
        <f t="shared" si="43"/>
        <v>0</v>
      </c>
      <c r="K103" s="125">
        <f t="shared" si="50"/>
        <v>40000</v>
      </c>
      <c r="L103" s="126">
        <f t="shared" si="50"/>
        <v>6160000</v>
      </c>
      <c r="M103" s="76"/>
    </row>
    <row r="104" spans="1:13" s="6" customFormat="1" ht="18" customHeight="1" x14ac:dyDescent="0.4">
      <c r="A104" s="44" t="s">
        <v>9</v>
      </c>
      <c r="B104" s="45"/>
      <c r="C104" s="46" t="s">
        <v>6</v>
      </c>
      <c r="D104" s="142">
        <f>D79</f>
        <v>484</v>
      </c>
      <c r="E104" s="146">
        <v>10000</v>
      </c>
      <c r="F104" s="144">
        <f t="shared" si="41"/>
        <v>4840000</v>
      </c>
      <c r="G104" s="107"/>
      <c r="H104" s="124">
        <f t="shared" si="42"/>
        <v>0</v>
      </c>
      <c r="I104" s="107"/>
      <c r="J104" s="124">
        <f t="shared" si="43"/>
        <v>0</v>
      </c>
      <c r="K104" s="125">
        <f t="shared" si="50"/>
        <v>10000</v>
      </c>
      <c r="L104" s="126">
        <f t="shared" si="50"/>
        <v>4840000</v>
      </c>
      <c r="M104" s="76"/>
    </row>
    <row r="105" spans="1:13" s="6" customFormat="1" ht="18" customHeight="1" x14ac:dyDescent="0.4">
      <c r="A105" s="44" t="s">
        <v>10</v>
      </c>
      <c r="B105" s="45"/>
      <c r="C105" s="46" t="s">
        <v>6</v>
      </c>
      <c r="D105" s="142">
        <f>D88</f>
        <v>88</v>
      </c>
      <c r="E105" s="146">
        <v>35000</v>
      </c>
      <c r="F105" s="144">
        <f t="shared" si="41"/>
        <v>3080000</v>
      </c>
      <c r="G105" s="107"/>
      <c r="H105" s="124">
        <f t="shared" si="42"/>
        <v>0</v>
      </c>
      <c r="I105" s="107"/>
      <c r="J105" s="124">
        <f t="shared" si="43"/>
        <v>0</v>
      </c>
      <c r="K105" s="125">
        <f t="shared" si="50"/>
        <v>35000</v>
      </c>
      <c r="L105" s="126">
        <f t="shared" si="50"/>
        <v>3080000</v>
      </c>
      <c r="M105" s="76"/>
    </row>
    <row r="106" spans="1:13" s="61" customFormat="1" ht="18" customHeight="1" x14ac:dyDescent="0.4">
      <c r="A106" s="65" t="s">
        <v>103</v>
      </c>
      <c r="B106" s="66" t="s">
        <v>104</v>
      </c>
      <c r="C106" s="46" t="s">
        <v>54</v>
      </c>
      <c r="D106" s="106">
        <f>D55+D56</f>
        <v>626</v>
      </c>
      <c r="E106" s="146">
        <v>73000</v>
      </c>
      <c r="F106" s="144">
        <f t="shared" si="41"/>
        <v>45698000</v>
      </c>
      <c r="G106" s="107"/>
      <c r="H106" s="124">
        <f t="shared" si="42"/>
        <v>0</v>
      </c>
      <c r="I106" s="107"/>
      <c r="J106" s="124">
        <f t="shared" si="43"/>
        <v>0</v>
      </c>
      <c r="K106" s="125">
        <f t="shared" si="50"/>
        <v>73000</v>
      </c>
      <c r="L106" s="126">
        <f t="shared" si="50"/>
        <v>45698000</v>
      </c>
      <c r="M106" s="64"/>
    </row>
    <row r="107" spans="1:13" s="6" customFormat="1" ht="18" customHeight="1" x14ac:dyDescent="0.4">
      <c r="A107" s="49" t="s">
        <v>70</v>
      </c>
      <c r="B107" s="50" t="s">
        <v>105</v>
      </c>
      <c r="C107" s="46" t="s">
        <v>56</v>
      </c>
      <c r="D107" s="147">
        <v>85.144000000000005</v>
      </c>
      <c r="E107" s="146">
        <v>1200000</v>
      </c>
      <c r="F107" s="144">
        <f t="shared" si="41"/>
        <v>102172800</v>
      </c>
      <c r="G107" s="107"/>
      <c r="H107" s="124">
        <f t="shared" si="42"/>
        <v>0</v>
      </c>
      <c r="I107" s="107"/>
      <c r="J107" s="124">
        <f t="shared" si="43"/>
        <v>0</v>
      </c>
      <c r="K107" s="125">
        <f t="shared" si="50"/>
        <v>1200000</v>
      </c>
      <c r="L107" s="126">
        <f t="shared" si="50"/>
        <v>102172800</v>
      </c>
      <c r="M107" s="76"/>
    </row>
    <row r="108" spans="1:13" s="6" customFormat="1" ht="18" customHeight="1" x14ac:dyDescent="0.4">
      <c r="A108" s="49" t="s">
        <v>70</v>
      </c>
      <c r="B108" s="50" t="s">
        <v>106</v>
      </c>
      <c r="C108" s="46" t="s">
        <v>56</v>
      </c>
      <c r="D108" s="147">
        <v>14.371</v>
      </c>
      <c r="E108" s="146">
        <v>1250000</v>
      </c>
      <c r="F108" s="144">
        <f t="shared" si="41"/>
        <v>17963750</v>
      </c>
      <c r="G108" s="107"/>
      <c r="H108" s="124">
        <f t="shared" si="42"/>
        <v>0</v>
      </c>
      <c r="I108" s="107"/>
      <c r="J108" s="124">
        <f t="shared" si="43"/>
        <v>0</v>
      </c>
      <c r="K108" s="125">
        <f t="shared" si="50"/>
        <v>1250000</v>
      </c>
      <c r="L108" s="126">
        <f t="shared" si="50"/>
        <v>17963750</v>
      </c>
      <c r="M108" s="76"/>
    </row>
    <row r="109" spans="1:13" s="6" customFormat="1" ht="18" customHeight="1" x14ac:dyDescent="0.4">
      <c r="A109" s="44" t="s">
        <v>11</v>
      </c>
      <c r="B109" s="45"/>
      <c r="C109" s="46" t="s">
        <v>1</v>
      </c>
      <c r="D109" s="142">
        <v>1</v>
      </c>
      <c r="E109" s="146">
        <v>25000000</v>
      </c>
      <c r="F109" s="144">
        <f t="shared" si="41"/>
        <v>25000000</v>
      </c>
      <c r="G109" s="107"/>
      <c r="H109" s="124">
        <f t="shared" si="42"/>
        <v>0</v>
      </c>
      <c r="I109" s="107"/>
      <c r="J109" s="124">
        <f t="shared" si="43"/>
        <v>0</v>
      </c>
      <c r="K109" s="125">
        <f t="shared" si="50"/>
        <v>25000000</v>
      </c>
      <c r="L109" s="126">
        <f t="shared" si="50"/>
        <v>25000000</v>
      </c>
      <c r="M109" s="76"/>
    </row>
    <row r="110" spans="1:13" s="14" customFormat="1" ht="18" customHeight="1" x14ac:dyDescent="0.4">
      <c r="A110" s="77" t="s">
        <v>44</v>
      </c>
      <c r="B110" s="54"/>
      <c r="C110" s="55"/>
      <c r="D110" s="133"/>
      <c r="E110" s="134"/>
      <c r="F110" s="149">
        <f>SUM(F95:F109)</f>
        <v>333649440</v>
      </c>
      <c r="G110" s="134"/>
      <c r="H110" s="149">
        <f>SUM(H95:H109)</f>
        <v>0</v>
      </c>
      <c r="I110" s="134"/>
      <c r="J110" s="149">
        <f>SUM(J95:J109)</f>
        <v>0</v>
      </c>
      <c r="K110" s="134"/>
      <c r="L110" s="149">
        <f>SUM(L95:L109)</f>
        <v>333649440</v>
      </c>
      <c r="M110" s="78">
        <f>SUM(M95:M109)</f>
        <v>0</v>
      </c>
    </row>
    <row r="111" spans="1:13" ht="18" customHeight="1" x14ac:dyDescent="0.4">
      <c r="A111" s="79" t="s">
        <v>108</v>
      </c>
      <c r="B111" s="80"/>
      <c r="C111" s="81"/>
      <c r="D111" s="150"/>
      <c r="E111" s="151"/>
      <c r="F111" s="152"/>
      <c r="G111" s="125"/>
      <c r="H111" s="152"/>
      <c r="I111" s="125"/>
      <c r="J111" s="153">
        <f t="shared" ref="J111:J121" si="51">TRUNC(I111*D111,0)</f>
        <v>0</v>
      </c>
      <c r="K111" s="125"/>
      <c r="L111" s="154"/>
      <c r="M111" s="22"/>
    </row>
    <row r="112" spans="1:13" s="6" customFormat="1" ht="18" customHeight="1" x14ac:dyDescent="0.4">
      <c r="A112" s="44" t="s">
        <v>12</v>
      </c>
      <c r="B112" s="45" t="s">
        <v>13</v>
      </c>
      <c r="C112" s="46" t="s">
        <v>56</v>
      </c>
      <c r="D112" s="155">
        <f>D95+D98</f>
        <v>113.4298</v>
      </c>
      <c r="E112" s="156"/>
      <c r="F112" s="126">
        <f>TRUNC(D112*E112,0)</f>
        <v>0</v>
      </c>
      <c r="G112" s="156"/>
      <c r="H112" s="126">
        <f>TRUNC(D112*G112,0)</f>
        <v>0</v>
      </c>
      <c r="I112" s="156">
        <v>25000</v>
      </c>
      <c r="J112" s="153">
        <f t="shared" si="51"/>
        <v>2835745</v>
      </c>
      <c r="K112" s="156">
        <f t="shared" ref="K112:L121" si="52">I112+G112+E112</f>
        <v>25000</v>
      </c>
      <c r="L112" s="153">
        <f>J112+H112+F112</f>
        <v>2835745</v>
      </c>
      <c r="M112" s="43"/>
    </row>
    <row r="113" spans="1:13" s="6" customFormat="1" ht="18" customHeight="1" x14ac:dyDescent="0.4">
      <c r="A113" s="44" t="s">
        <v>14</v>
      </c>
      <c r="B113" s="45" t="s">
        <v>15</v>
      </c>
      <c r="C113" s="46" t="s">
        <v>56</v>
      </c>
      <c r="D113" s="155">
        <f>D97+D98+D99+D100</f>
        <v>159.096</v>
      </c>
      <c r="E113" s="156"/>
      <c r="F113" s="126">
        <f t="shared" ref="F113:F121" si="53">TRUNC(D113*E113,0)</f>
        <v>0</v>
      </c>
      <c r="G113" s="156"/>
      <c r="H113" s="126">
        <f t="shared" ref="H113:H121" si="54">TRUNC(D113*G113,0)</f>
        <v>0</v>
      </c>
      <c r="I113" s="156">
        <v>50000</v>
      </c>
      <c r="J113" s="153">
        <f t="shared" si="51"/>
        <v>7954800</v>
      </c>
      <c r="K113" s="156">
        <f t="shared" si="52"/>
        <v>50000</v>
      </c>
      <c r="L113" s="153">
        <f t="shared" si="52"/>
        <v>7954800</v>
      </c>
      <c r="M113" s="43"/>
    </row>
    <row r="114" spans="1:13" s="6" customFormat="1" ht="18" customHeight="1" x14ac:dyDescent="0.4">
      <c r="A114" s="44" t="s">
        <v>16</v>
      </c>
      <c r="B114" s="45"/>
      <c r="C114" s="46" t="s">
        <v>17</v>
      </c>
      <c r="D114" s="150">
        <v>3</v>
      </c>
      <c r="E114" s="156"/>
      <c r="F114" s="126">
        <f t="shared" si="53"/>
        <v>0</v>
      </c>
      <c r="G114" s="156"/>
      <c r="H114" s="126">
        <f t="shared" si="54"/>
        <v>0</v>
      </c>
      <c r="I114" s="156">
        <v>600000</v>
      </c>
      <c r="J114" s="153">
        <f t="shared" si="51"/>
        <v>1800000</v>
      </c>
      <c r="K114" s="156">
        <f t="shared" si="52"/>
        <v>600000</v>
      </c>
      <c r="L114" s="153">
        <f t="shared" si="52"/>
        <v>1800000</v>
      </c>
      <c r="M114" s="43"/>
    </row>
    <row r="115" spans="1:13" s="6" customFormat="1" ht="18" customHeight="1" x14ac:dyDescent="0.4">
      <c r="A115" s="44" t="s">
        <v>136</v>
      </c>
      <c r="B115" s="45"/>
      <c r="C115" s="46" t="s">
        <v>17</v>
      </c>
      <c r="D115" s="150">
        <v>1</v>
      </c>
      <c r="E115" s="156"/>
      <c r="F115" s="126">
        <f t="shared" si="53"/>
        <v>0</v>
      </c>
      <c r="G115" s="156"/>
      <c r="H115" s="126">
        <f t="shared" si="54"/>
        <v>0</v>
      </c>
      <c r="I115" s="156">
        <v>5000000</v>
      </c>
      <c r="J115" s="153">
        <f t="shared" si="51"/>
        <v>5000000</v>
      </c>
      <c r="K115" s="156">
        <f t="shared" si="52"/>
        <v>5000000</v>
      </c>
      <c r="L115" s="153">
        <f t="shared" si="52"/>
        <v>5000000</v>
      </c>
      <c r="M115" s="43"/>
    </row>
    <row r="116" spans="1:13" s="6" customFormat="1" ht="18" customHeight="1" x14ac:dyDescent="0.4">
      <c r="A116" s="44" t="s">
        <v>110</v>
      </c>
      <c r="B116" s="45"/>
      <c r="C116" s="46" t="s">
        <v>74</v>
      </c>
      <c r="D116" s="150">
        <v>1</v>
      </c>
      <c r="E116" s="156"/>
      <c r="F116" s="126">
        <f t="shared" si="53"/>
        <v>0</v>
      </c>
      <c r="G116" s="156"/>
      <c r="H116" s="126">
        <f t="shared" si="54"/>
        <v>0</v>
      </c>
      <c r="I116" s="156">
        <v>3500000</v>
      </c>
      <c r="J116" s="153">
        <f t="shared" si="51"/>
        <v>3500000</v>
      </c>
      <c r="K116" s="156">
        <f t="shared" si="52"/>
        <v>3500000</v>
      </c>
      <c r="L116" s="153">
        <f t="shared" si="52"/>
        <v>3500000</v>
      </c>
      <c r="M116" s="43"/>
    </row>
    <row r="117" spans="1:13" s="6" customFormat="1" ht="18" customHeight="1" x14ac:dyDescent="0.4">
      <c r="A117" s="44" t="s">
        <v>18</v>
      </c>
      <c r="B117" s="45"/>
      <c r="C117" s="46" t="s">
        <v>46</v>
      </c>
      <c r="D117" s="150">
        <v>2</v>
      </c>
      <c r="E117" s="156">
        <v>1000000</v>
      </c>
      <c r="F117" s="126">
        <f t="shared" si="53"/>
        <v>2000000</v>
      </c>
      <c r="G117" s="156">
        <v>2000000</v>
      </c>
      <c r="H117" s="126">
        <f t="shared" si="54"/>
        <v>4000000</v>
      </c>
      <c r="I117" s="156"/>
      <c r="J117" s="153">
        <f t="shared" si="51"/>
        <v>0</v>
      </c>
      <c r="K117" s="156">
        <f t="shared" si="52"/>
        <v>3000000</v>
      </c>
      <c r="L117" s="153">
        <f t="shared" si="52"/>
        <v>6000000</v>
      </c>
      <c r="M117" s="43"/>
    </row>
    <row r="118" spans="1:13" s="6" customFormat="1" ht="18" customHeight="1" x14ac:dyDescent="0.4">
      <c r="A118" s="44" t="s">
        <v>47</v>
      </c>
      <c r="B118" s="45"/>
      <c r="C118" s="46" t="s">
        <v>46</v>
      </c>
      <c r="D118" s="150">
        <v>2</v>
      </c>
      <c r="E118" s="156"/>
      <c r="F118" s="126">
        <f t="shared" si="53"/>
        <v>0</v>
      </c>
      <c r="G118" s="156">
        <v>3000000</v>
      </c>
      <c r="H118" s="126">
        <f t="shared" si="54"/>
        <v>6000000</v>
      </c>
      <c r="I118" s="156">
        <v>500000</v>
      </c>
      <c r="J118" s="153">
        <f t="shared" si="51"/>
        <v>1000000</v>
      </c>
      <c r="K118" s="156">
        <f t="shared" si="52"/>
        <v>3500000</v>
      </c>
      <c r="L118" s="153">
        <f t="shared" si="52"/>
        <v>7000000</v>
      </c>
      <c r="M118" s="43"/>
    </row>
    <row r="119" spans="1:13" s="6" customFormat="1" ht="18" customHeight="1" x14ac:dyDescent="0.4">
      <c r="A119" s="44" t="s">
        <v>20</v>
      </c>
      <c r="B119" s="45"/>
      <c r="C119" s="46" t="s">
        <v>3</v>
      </c>
      <c r="D119" s="150">
        <v>184</v>
      </c>
      <c r="E119" s="156">
        <v>15000</v>
      </c>
      <c r="F119" s="126">
        <f t="shared" si="53"/>
        <v>2760000</v>
      </c>
      <c r="G119" s="156">
        <v>10000</v>
      </c>
      <c r="H119" s="126">
        <f t="shared" si="54"/>
        <v>1840000</v>
      </c>
      <c r="I119" s="156">
        <v>5000</v>
      </c>
      <c r="J119" s="153">
        <f t="shared" si="51"/>
        <v>920000</v>
      </c>
      <c r="K119" s="156">
        <f t="shared" si="52"/>
        <v>30000</v>
      </c>
      <c r="L119" s="153">
        <f t="shared" si="52"/>
        <v>5520000</v>
      </c>
      <c r="M119" s="43"/>
    </row>
    <row r="120" spans="1:13" s="6" customFormat="1" ht="18" customHeight="1" x14ac:dyDescent="0.4">
      <c r="A120" s="44" t="s">
        <v>109</v>
      </c>
      <c r="B120" s="45"/>
      <c r="C120" s="46" t="s">
        <v>31</v>
      </c>
      <c r="D120" s="150">
        <v>1</v>
      </c>
      <c r="E120" s="156">
        <v>1000000</v>
      </c>
      <c r="F120" s="126">
        <f t="shared" si="53"/>
        <v>1000000</v>
      </c>
      <c r="G120" s="156">
        <v>1500000</v>
      </c>
      <c r="H120" s="126">
        <f t="shared" si="54"/>
        <v>1500000</v>
      </c>
      <c r="I120" s="156">
        <v>500000</v>
      </c>
      <c r="J120" s="153">
        <f t="shared" si="51"/>
        <v>500000</v>
      </c>
      <c r="K120" s="156">
        <f t="shared" si="52"/>
        <v>3000000</v>
      </c>
      <c r="L120" s="153">
        <f t="shared" si="52"/>
        <v>3000000</v>
      </c>
      <c r="M120" s="43"/>
    </row>
    <row r="121" spans="1:13" s="6" customFormat="1" ht="18" customHeight="1" x14ac:dyDescent="0.4">
      <c r="A121" s="82" t="s">
        <v>21</v>
      </c>
      <c r="B121" s="50"/>
      <c r="C121" s="51" t="s">
        <v>46</v>
      </c>
      <c r="D121" s="150">
        <v>2</v>
      </c>
      <c r="E121" s="156"/>
      <c r="F121" s="126">
        <f t="shared" si="53"/>
        <v>0</v>
      </c>
      <c r="G121" s="156">
        <v>3000000</v>
      </c>
      <c r="H121" s="126">
        <f t="shared" si="54"/>
        <v>6000000</v>
      </c>
      <c r="I121" s="156">
        <v>500000</v>
      </c>
      <c r="J121" s="153">
        <f t="shared" si="51"/>
        <v>1000000</v>
      </c>
      <c r="K121" s="156">
        <f t="shared" si="52"/>
        <v>3500000</v>
      </c>
      <c r="L121" s="153">
        <f t="shared" si="52"/>
        <v>7000000</v>
      </c>
      <c r="M121" s="43"/>
    </row>
    <row r="122" spans="1:13" s="35" customFormat="1" ht="18" customHeight="1" x14ac:dyDescent="0.4">
      <c r="A122" s="53" t="s">
        <v>42</v>
      </c>
      <c r="B122" s="54"/>
      <c r="C122" s="55"/>
      <c r="D122" s="133"/>
      <c r="E122" s="134"/>
      <c r="F122" s="149">
        <f>SUM(F112:F121)</f>
        <v>5760000</v>
      </c>
      <c r="G122" s="134"/>
      <c r="H122" s="149">
        <f>SUM(H112:H121)</f>
        <v>19340000</v>
      </c>
      <c r="I122" s="134"/>
      <c r="J122" s="149">
        <f>SUM(J112:J121)</f>
        <v>24510545</v>
      </c>
      <c r="K122" s="134"/>
      <c r="L122" s="149">
        <f>SUM(L112:L121)</f>
        <v>49610545</v>
      </c>
      <c r="M122" s="83"/>
    </row>
    <row r="123" spans="1:13" s="6" customFormat="1" ht="18" customHeight="1" x14ac:dyDescent="0.4">
      <c r="A123" s="74" t="s">
        <v>116</v>
      </c>
      <c r="B123" s="45"/>
      <c r="C123" s="46"/>
      <c r="D123" s="142"/>
      <c r="E123" s="123"/>
      <c r="F123" s="124"/>
      <c r="G123" s="123"/>
      <c r="H123" s="105"/>
      <c r="I123" s="125"/>
      <c r="J123" s="105"/>
      <c r="K123" s="125"/>
      <c r="L123" s="105"/>
      <c r="M123" s="43"/>
    </row>
    <row r="124" spans="1:13" s="6" customFormat="1" ht="18" customHeight="1" x14ac:dyDescent="0.4">
      <c r="A124" s="84" t="s">
        <v>111</v>
      </c>
      <c r="B124" s="85" t="s">
        <v>127</v>
      </c>
      <c r="C124" s="46" t="s">
        <v>68</v>
      </c>
      <c r="D124" s="141">
        <v>6</v>
      </c>
      <c r="E124" s="107">
        <v>100000</v>
      </c>
      <c r="F124" s="124">
        <f t="shared" ref="F124:F132" si="55">INT(D124*E124)</f>
        <v>600000</v>
      </c>
      <c r="G124" s="123">
        <v>100000</v>
      </c>
      <c r="H124" s="124">
        <f t="shared" ref="H124:H132" si="56">INT(G124*D124)</f>
        <v>600000</v>
      </c>
      <c r="I124" s="125">
        <v>100000</v>
      </c>
      <c r="J124" s="124">
        <f t="shared" ref="J124:J132" si="57">INT(I124*D124)</f>
        <v>600000</v>
      </c>
      <c r="K124" s="125">
        <f t="shared" ref="K124:L132" si="58">E124+G124+I124</f>
        <v>300000</v>
      </c>
      <c r="L124" s="126">
        <f t="shared" si="58"/>
        <v>1800000</v>
      </c>
      <c r="M124" s="43"/>
    </row>
    <row r="125" spans="1:13" s="6" customFormat="1" ht="18" customHeight="1" x14ac:dyDescent="0.4">
      <c r="A125" s="44" t="s">
        <v>112</v>
      </c>
      <c r="B125" s="45"/>
      <c r="C125" s="46" t="s">
        <v>68</v>
      </c>
      <c r="D125" s="141">
        <v>6</v>
      </c>
      <c r="E125" s="107">
        <v>80000</v>
      </c>
      <c r="F125" s="124">
        <f t="shared" si="55"/>
        <v>480000</v>
      </c>
      <c r="G125" s="123">
        <v>50000</v>
      </c>
      <c r="H125" s="124">
        <f t="shared" si="56"/>
        <v>300000</v>
      </c>
      <c r="I125" s="125">
        <v>100000</v>
      </c>
      <c r="J125" s="124">
        <f t="shared" si="57"/>
        <v>600000</v>
      </c>
      <c r="K125" s="125">
        <f t="shared" si="58"/>
        <v>230000</v>
      </c>
      <c r="L125" s="126">
        <f t="shared" si="58"/>
        <v>1380000</v>
      </c>
      <c r="M125" s="43"/>
    </row>
    <row r="126" spans="1:13" s="6" customFormat="1" ht="18" customHeight="1" x14ac:dyDescent="0.4">
      <c r="A126" s="44" t="s">
        <v>113</v>
      </c>
      <c r="B126" s="45"/>
      <c r="C126" s="46" t="s">
        <v>68</v>
      </c>
      <c r="D126" s="141">
        <v>6</v>
      </c>
      <c r="E126" s="107">
        <v>30000</v>
      </c>
      <c r="F126" s="124">
        <f t="shared" si="55"/>
        <v>180000</v>
      </c>
      <c r="G126" s="123">
        <v>20000</v>
      </c>
      <c r="H126" s="124">
        <f t="shared" si="56"/>
        <v>120000</v>
      </c>
      <c r="I126" s="125">
        <v>10000</v>
      </c>
      <c r="J126" s="124">
        <f t="shared" si="57"/>
        <v>60000</v>
      </c>
      <c r="K126" s="125">
        <f t="shared" si="58"/>
        <v>60000</v>
      </c>
      <c r="L126" s="126">
        <f t="shared" si="58"/>
        <v>360000</v>
      </c>
      <c r="M126" s="43"/>
    </row>
    <row r="127" spans="1:13" s="6" customFormat="1" ht="18" customHeight="1" x14ac:dyDescent="0.4">
      <c r="A127" s="44" t="s">
        <v>114</v>
      </c>
      <c r="B127" s="45"/>
      <c r="C127" s="46" t="s">
        <v>68</v>
      </c>
      <c r="D127" s="141">
        <v>13</v>
      </c>
      <c r="E127" s="107">
        <v>30000</v>
      </c>
      <c r="F127" s="124">
        <f t="shared" si="55"/>
        <v>390000</v>
      </c>
      <c r="G127" s="123">
        <v>30000</v>
      </c>
      <c r="H127" s="124">
        <f t="shared" si="56"/>
        <v>390000</v>
      </c>
      <c r="I127" s="125">
        <v>20000</v>
      </c>
      <c r="J127" s="124">
        <f t="shared" si="57"/>
        <v>260000</v>
      </c>
      <c r="K127" s="125">
        <f t="shared" si="58"/>
        <v>80000</v>
      </c>
      <c r="L127" s="126">
        <f t="shared" si="58"/>
        <v>1040000</v>
      </c>
      <c r="M127" s="43"/>
    </row>
    <row r="128" spans="1:13" s="6" customFormat="1" ht="18" customHeight="1" x14ac:dyDescent="0.4">
      <c r="A128" s="44" t="s">
        <v>115</v>
      </c>
      <c r="B128" s="45"/>
      <c r="C128" s="46" t="s">
        <v>68</v>
      </c>
      <c r="D128" s="141">
        <v>13</v>
      </c>
      <c r="E128" s="107">
        <v>15000</v>
      </c>
      <c r="F128" s="124">
        <f t="shared" si="55"/>
        <v>195000</v>
      </c>
      <c r="G128" s="123">
        <v>30000</v>
      </c>
      <c r="H128" s="124">
        <f t="shared" si="56"/>
        <v>390000</v>
      </c>
      <c r="I128" s="125"/>
      <c r="J128" s="124">
        <f t="shared" si="57"/>
        <v>0</v>
      </c>
      <c r="K128" s="125">
        <f t="shared" si="58"/>
        <v>45000</v>
      </c>
      <c r="L128" s="126">
        <f t="shared" si="58"/>
        <v>585000</v>
      </c>
      <c r="M128" s="43"/>
    </row>
    <row r="129" spans="1:13" s="6" customFormat="1" ht="18" customHeight="1" x14ac:dyDescent="0.4">
      <c r="A129" s="49" t="s">
        <v>121</v>
      </c>
      <c r="B129" s="50"/>
      <c r="C129" s="46" t="s">
        <v>68</v>
      </c>
      <c r="D129" s="141">
        <v>6</v>
      </c>
      <c r="E129" s="107">
        <v>15000</v>
      </c>
      <c r="F129" s="124">
        <f t="shared" si="55"/>
        <v>90000</v>
      </c>
      <c r="G129" s="123">
        <v>20000</v>
      </c>
      <c r="H129" s="124">
        <f t="shared" si="56"/>
        <v>120000</v>
      </c>
      <c r="I129" s="125">
        <v>10000</v>
      </c>
      <c r="J129" s="124">
        <f t="shared" si="57"/>
        <v>60000</v>
      </c>
      <c r="K129" s="125">
        <f t="shared" si="58"/>
        <v>45000</v>
      </c>
      <c r="L129" s="126">
        <f t="shared" si="58"/>
        <v>270000</v>
      </c>
      <c r="M129" s="43"/>
    </row>
    <row r="130" spans="1:13" s="6" customFormat="1" ht="18" customHeight="1" x14ac:dyDescent="0.4">
      <c r="A130" s="84" t="s">
        <v>130</v>
      </c>
      <c r="B130" s="85" t="s">
        <v>128</v>
      </c>
      <c r="C130" s="85" t="s">
        <v>19</v>
      </c>
      <c r="D130" s="141">
        <v>3</v>
      </c>
      <c r="E130" s="107">
        <v>200000</v>
      </c>
      <c r="F130" s="124">
        <f t="shared" si="55"/>
        <v>600000</v>
      </c>
      <c r="G130" s="123">
        <v>2000000</v>
      </c>
      <c r="H130" s="124">
        <f t="shared" si="56"/>
        <v>6000000</v>
      </c>
      <c r="I130" s="125">
        <v>1000000</v>
      </c>
      <c r="J130" s="124">
        <f t="shared" si="57"/>
        <v>3000000</v>
      </c>
      <c r="K130" s="125">
        <f t="shared" si="58"/>
        <v>3200000</v>
      </c>
      <c r="L130" s="126">
        <f t="shared" si="58"/>
        <v>9600000</v>
      </c>
      <c r="M130" s="43"/>
    </row>
    <row r="131" spans="1:13" s="6" customFormat="1" ht="18" customHeight="1" x14ac:dyDescent="0.4">
      <c r="A131" s="84" t="s">
        <v>131</v>
      </c>
      <c r="B131" s="85" t="s">
        <v>129</v>
      </c>
      <c r="C131" s="85" t="s">
        <v>19</v>
      </c>
      <c r="D131" s="141">
        <v>3</v>
      </c>
      <c r="E131" s="107">
        <v>100000</v>
      </c>
      <c r="F131" s="124">
        <f t="shared" si="55"/>
        <v>300000</v>
      </c>
      <c r="G131" s="123">
        <v>1000000</v>
      </c>
      <c r="H131" s="124">
        <f t="shared" si="56"/>
        <v>3000000</v>
      </c>
      <c r="I131" s="125">
        <v>700000</v>
      </c>
      <c r="J131" s="124">
        <f t="shared" si="57"/>
        <v>2100000</v>
      </c>
      <c r="K131" s="125">
        <f t="shared" si="58"/>
        <v>1800000</v>
      </c>
      <c r="L131" s="126">
        <f t="shared" si="58"/>
        <v>5400000</v>
      </c>
      <c r="M131" s="43"/>
    </row>
    <row r="132" spans="1:13" s="6" customFormat="1" ht="18" customHeight="1" x14ac:dyDescent="0.4">
      <c r="A132" s="86" t="s">
        <v>132</v>
      </c>
      <c r="B132" s="87"/>
      <c r="C132" s="87" t="s">
        <v>133</v>
      </c>
      <c r="D132" s="157">
        <v>12</v>
      </c>
      <c r="E132" s="107">
        <v>100000</v>
      </c>
      <c r="F132" s="124">
        <f t="shared" si="55"/>
        <v>1200000</v>
      </c>
      <c r="G132" s="123">
        <v>200000</v>
      </c>
      <c r="H132" s="124">
        <f t="shared" si="56"/>
        <v>2400000</v>
      </c>
      <c r="I132" s="125">
        <v>200000</v>
      </c>
      <c r="J132" s="124">
        <f t="shared" si="57"/>
        <v>2400000</v>
      </c>
      <c r="K132" s="125">
        <f t="shared" si="58"/>
        <v>500000</v>
      </c>
      <c r="L132" s="126">
        <f t="shared" si="58"/>
        <v>6000000</v>
      </c>
      <c r="M132" s="88"/>
    </row>
    <row r="133" spans="1:13" s="89" customFormat="1" ht="18" customHeight="1" x14ac:dyDescent="0.4">
      <c r="A133" s="53" t="s">
        <v>42</v>
      </c>
      <c r="B133" s="54"/>
      <c r="C133" s="55"/>
      <c r="D133" s="133"/>
      <c r="E133" s="134"/>
      <c r="F133" s="149">
        <f>SUM(F124:F132)</f>
        <v>4035000</v>
      </c>
      <c r="G133" s="134"/>
      <c r="H133" s="149">
        <f>SUM(H124:H132)</f>
        <v>13320000</v>
      </c>
      <c r="I133" s="134"/>
      <c r="J133" s="149">
        <f>SUM(J124:J132)</f>
        <v>9080000</v>
      </c>
      <c r="K133" s="134"/>
      <c r="L133" s="149">
        <f>SUM(L124:L132)</f>
        <v>26435000</v>
      </c>
      <c r="M133" s="83"/>
    </row>
    <row r="134" spans="1:13" s="89" customFormat="1" ht="18" customHeight="1" x14ac:dyDescent="0.4">
      <c r="A134" s="74" t="s">
        <v>143</v>
      </c>
      <c r="B134" s="90"/>
      <c r="C134" s="91"/>
      <c r="D134" s="158"/>
      <c r="E134" s="159"/>
      <c r="F134" s="160"/>
      <c r="G134" s="161"/>
      <c r="H134" s="162"/>
      <c r="I134" s="159"/>
      <c r="J134" s="160"/>
      <c r="K134" s="161"/>
      <c r="L134" s="162"/>
      <c r="M134" s="92"/>
    </row>
    <row r="135" spans="1:13" s="89" customFormat="1" ht="18" customHeight="1" x14ac:dyDescent="0.4">
      <c r="A135" s="93" t="s">
        <v>140</v>
      </c>
      <c r="B135" s="94"/>
      <c r="C135" s="95" t="s">
        <v>31</v>
      </c>
      <c r="D135" s="163">
        <v>0</v>
      </c>
      <c r="E135" s="123">
        <v>3500000</v>
      </c>
      <c r="F135" s="152">
        <f>E135*D135</f>
        <v>0</v>
      </c>
      <c r="G135" s="164">
        <v>2000000</v>
      </c>
      <c r="H135" s="165">
        <f>G135*D135</f>
        <v>0</v>
      </c>
      <c r="I135" s="123">
        <v>1000000</v>
      </c>
      <c r="J135" s="152">
        <f>I135*D135</f>
        <v>0</v>
      </c>
      <c r="K135" s="164">
        <f>I135+G135+E135</f>
        <v>6500000</v>
      </c>
      <c r="L135" s="165">
        <f>J135+H135+F135</f>
        <v>0</v>
      </c>
      <c r="M135" s="92"/>
    </row>
    <row r="136" spans="1:13" s="89" customFormat="1" ht="18" customHeight="1" x14ac:dyDescent="0.4">
      <c r="A136" s="93" t="s">
        <v>141</v>
      </c>
      <c r="B136" s="94"/>
      <c r="C136" s="95" t="s">
        <v>68</v>
      </c>
      <c r="D136" s="163">
        <v>0</v>
      </c>
      <c r="E136" s="123">
        <v>2000000</v>
      </c>
      <c r="F136" s="152">
        <v>0</v>
      </c>
      <c r="G136" s="164">
        <v>100000</v>
      </c>
      <c r="H136" s="165">
        <f>G136*D136</f>
        <v>0</v>
      </c>
      <c r="I136" s="123">
        <v>300000</v>
      </c>
      <c r="J136" s="152">
        <f>I136*D136</f>
        <v>0</v>
      </c>
      <c r="K136" s="164">
        <f>I136+G136+E136</f>
        <v>2400000</v>
      </c>
      <c r="L136" s="165">
        <f>J136+H136+F136</f>
        <v>0</v>
      </c>
      <c r="M136" s="92"/>
    </row>
    <row r="137" spans="1:13" s="89" customFormat="1" ht="18" customHeight="1" x14ac:dyDescent="0.4">
      <c r="A137" s="53" t="s">
        <v>42</v>
      </c>
      <c r="B137" s="54"/>
      <c r="C137" s="55"/>
      <c r="D137" s="133"/>
      <c r="E137" s="134"/>
      <c r="F137" s="149">
        <f>SUM(F134:F136)</f>
        <v>0</v>
      </c>
      <c r="G137" s="134"/>
      <c r="H137" s="149">
        <f>SUM(H134:H136)</f>
        <v>0</v>
      </c>
      <c r="I137" s="134"/>
      <c r="J137" s="149">
        <f>SUM(J134:J136)</f>
        <v>0</v>
      </c>
      <c r="K137" s="134"/>
      <c r="L137" s="149">
        <f>SUM(L134:L136)</f>
        <v>0</v>
      </c>
      <c r="M137" s="83"/>
    </row>
    <row r="138" spans="1:13" s="89" customFormat="1" ht="18" customHeight="1" thickBot="1" x14ac:dyDescent="0.45">
      <c r="A138" s="96" t="s">
        <v>48</v>
      </c>
      <c r="B138" s="97"/>
      <c r="C138" s="98"/>
      <c r="D138" s="166"/>
      <c r="E138" s="167"/>
      <c r="F138" s="168">
        <f>F50+F63+F93+F110+F122+F133+F70+F137</f>
        <v>458437110</v>
      </c>
      <c r="G138" s="167"/>
      <c r="H138" s="168">
        <f>H50+H63+H93+H110+H122+H133+H70+H137</f>
        <v>245319440</v>
      </c>
      <c r="I138" s="167"/>
      <c r="J138" s="168">
        <f>J50+J63+J93+J110+J122+J133+J70+J137</f>
        <v>235739385</v>
      </c>
      <c r="K138" s="167"/>
      <c r="L138" s="168">
        <f>F138+H138+J138</f>
        <v>939495935</v>
      </c>
      <c r="M138" s="99"/>
    </row>
    <row r="139" spans="1:13" ht="19.5" customHeight="1" x14ac:dyDescent="0.4"/>
  </sheetData>
  <mergeCells count="10">
    <mergeCell ref="A1:M1"/>
    <mergeCell ref="I2:J2"/>
    <mergeCell ref="K2:L2"/>
    <mergeCell ref="M2:M3"/>
    <mergeCell ref="A2:A3"/>
    <mergeCell ref="B2:B3"/>
    <mergeCell ref="C2:C3"/>
    <mergeCell ref="D2:D3"/>
    <mergeCell ref="E2:F2"/>
    <mergeCell ref="G2:H2"/>
  </mergeCells>
  <phoneticPr fontId="1" type="noConversion"/>
  <conditionalFormatting sqref="A42 K122 K133 D138:E138 K138 G138 I138 B138 G133 I133 B133:E133 B122:E122 A110:D110 E93 C85 I93 G93 K93 A97 A103:C104 K97:L97 I97 G97 D107:E107 K109:L109 I109 G109 D109:E109 I121:J121 D121:G121 D112:I112 C97:E97 D53:E62 K53:K62 I53:I62 G53:G62 B59:B62 I117:J119 D117:G119 A118:C119 D66 G122 I122 G67:G69 C67 K67:K69 D67:E69 I67:I69 B66:B69 I72:I77 G72:G77 E73:E77 K72:K77 G100:G101 I100:I101 K100:L101 A100:E101 D103:E105 G103:G107 I103:I107 K103:L107 C113:I113 D114:G114 I114 H114:H121 J111:J116 K79:K82 E79:E82 G79:G82 I79:I82 K64 G64 I64 B64:E64 K50:K51 G50:G51 I50:I51 D50:E51 B50:B56 C50:C52">
    <cfRule type="cellIs" dxfId="147" priority="245" stopIfTrue="1" operator="equal">
      <formula>0</formula>
    </cfRule>
  </conditionalFormatting>
  <conditionalFormatting sqref="B63 G63 I63 K63 D63:E63">
    <cfRule type="cellIs" dxfId="146" priority="242" stopIfTrue="1" operator="equal">
      <formula>0</formula>
    </cfRule>
  </conditionalFormatting>
  <conditionalFormatting sqref="E110:L110">
    <cfRule type="cellIs" dxfId="145" priority="243" stopIfTrue="1" operator="equal">
      <formula>0</formula>
    </cfRule>
  </conditionalFormatting>
  <conditionalFormatting sqref="M110">
    <cfRule type="cellIs" dxfId="144" priority="244" stopIfTrue="1" operator="equal">
      <formula>0</formula>
    </cfRule>
  </conditionalFormatting>
  <conditionalFormatting sqref="C138">
    <cfRule type="cellIs" dxfId="143" priority="241" stopIfTrue="1" operator="equal">
      <formula>0</formula>
    </cfRule>
  </conditionalFormatting>
  <conditionalFormatting sqref="C63">
    <cfRule type="cellIs" dxfId="142" priority="240" stopIfTrue="1" operator="equal">
      <formula>0</formula>
    </cfRule>
  </conditionalFormatting>
  <conditionalFormatting sqref="A117:B117">
    <cfRule type="cellIs" dxfId="141" priority="226" stopIfTrue="1" operator="equal">
      <formula>0</formula>
    </cfRule>
  </conditionalFormatting>
  <conditionalFormatting sqref="C114">
    <cfRule type="cellIs" dxfId="140" priority="225" stopIfTrue="1" operator="equal">
      <formula>0</formula>
    </cfRule>
  </conditionalFormatting>
  <conditionalFormatting sqref="A121">
    <cfRule type="cellIs" dxfId="139" priority="227" stopIfTrue="1" operator="equal">
      <formula>0</formula>
    </cfRule>
  </conditionalFormatting>
  <conditionalFormatting sqref="C117">
    <cfRule type="cellIs" dxfId="138" priority="222" stopIfTrue="1" operator="equal">
      <formula>0</formula>
    </cfRule>
  </conditionalFormatting>
  <conditionalFormatting sqref="G123 I123 E123 K123 E128 K128:L128 I128 G128 A128:C129">
    <cfRule type="cellIs" dxfId="137" priority="237" stopIfTrue="1" operator="equal">
      <formula>0</formula>
    </cfRule>
  </conditionalFormatting>
  <conditionalFormatting sqref="C112">
    <cfRule type="cellIs" dxfId="136" priority="223" stopIfTrue="1" operator="equal">
      <formula>0</formula>
    </cfRule>
  </conditionalFormatting>
  <conditionalFormatting sqref="B121">
    <cfRule type="cellIs" dxfId="135" priority="231" stopIfTrue="1" operator="equal">
      <formula>0</formula>
    </cfRule>
  </conditionalFormatting>
  <conditionalFormatting sqref="A112:B112">
    <cfRule type="cellIs" dxfId="134" priority="228" stopIfTrue="1" operator="equal">
      <formula>0</formula>
    </cfRule>
  </conditionalFormatting>
  <conditionalFormatting sqref="C53:C54 C56 C58:C59 C62">
    <cfRule type="cellIs" dxfId="133" priority="213" stopIfTrue="1" operator="equal">
      <formula>0</formula>
    </cfRule>
  </conditionalFormatting>
  <conditionalFormatting sqref="A124:B124">
    <cfRule type="cellIs" dxfId="132" priority="235" stopIfTrue="1" operator="equal">
      <formula>0</formula>
    </cfRule>
  </conditionalFormatting>
  <conditionalFormatting sqref="E124 I124 G124 K124:L124">
    <cfRule type="cellIs" dxfId="131" priority="236" stopIfTrue="1" operator="equal">
      <formula>0</formula>
    </cfRule>
  </conditionalFormatting>
  <conditionalFormatting sqref="C121">
    <cfRule type="cellIs" dxfId="130" priority="234" stopIfTrue="1" operator="equal">
      <formula>0</formula>
    </cfRule>
  </conditionalFormatting>
  <conditionalFormatting sqref="A113:B113">
    <cfRule type="cellIs" dxfId="129" priority="229" stopIfTrue="1" operator="equal">
      <formula>0</formula>
    </cfRule>
  </conditionalFormatting>
  <conditionalFormatting sqref="A111:B111 D111:I111 K111:L111">
    <cfRule type="cellIs" dxfId="128" priority="233" stopIfTrue="1" operator="equal">
      <formula>0</formula>
    </cfRule>
  </conditionalFormatting>
  <conditionalFormatting sqref="C111">
    <cfRule type="cellIs" dxfId="127" priority="232" stopIfTrue="1" operator="equal">
      <formula>0</formula>
    </cfRule>
  </conditionalFormatting>
  <conditionalFormatting sqref="A114:B114">
    <cfRule type="cellIs" dxfId="126" priority="230" stopIfTrue="1" operator="equal">
      <formula>0</formula>
    </cfRule>
  </conditionalFormatting>
  <conditionalFormatting sqref="C71">
    <cfRule type="cellIs" dxfId="125" priority="215" stopIfTrue="1" operator="equal">
      <formula>0</formula>
    </cfRule>
  </conditionalFormatting>
  <conditionalFormatting sqref="K94 A94:B94 A109:C109 A107:B107 E94 G94 I94">
    <cfRule type="cellIs" dxfId="124" priority="221" stopIfTrue="1" operator="equal">
      <formula>0</formula>
    </cfRule>
  </conditionalFormatting>
  <conditionalFormatting sqref="C94">
    <cfRule type="cellIs" dxfId="123" priority="220" stopIfTrue="1" operator="equal">
      <formula>0</formula>
    </cfRule>
  </conditionalFormatting>
  <conditionalFormatting sqref="K71 G71 I71 B71 D71:E71">
    <cfRule type="cellIs" dxfId="122" priority="216" stopIfTrue="1" operator="equal">
      <formula>0</formula>
    </cfRule>
  </conditionalFormatting>
  <conditionalFormatting sqref="C105">
    <cfRule type="cellIs" dxfId="121" priority="218" stopIfTrue="1" operator="equal">
      <formula>0</formula>
    </cfRule>
  </conditionalFormatting>
  <conditionalFormatting sqref="A105:B105">
    <cfRule type="cellIs" dxfId="120" priority="219" stopIfTrue="1" operator="equal">
      <formula>0</formula>
    </cfRule>
  </conditionalFormatting>
  <conditionalFormatting sqref="C107">
    <cfRule type="cellIs" dxfId="119" priority="217" stopIfTrue="1" operator="equal">
      <formula>0</formula>
    </cfRule>
  </conditionalFormatting>
  <conditionalFormatting sqref="C70">
    <cfRule type="cellIs" dxfId="118" priority="205" stopIfTrue="1" operator="equal">
      <formula>0</formula>
    </cfRule>
  </conditionalFormatting>
  <conditionalFormatting sqref="C72">
    <cfRule type="cellIs" dxfId="117" priority="198" stopIfTrue="1" operator="equal">
      <formula>0</formula>
    </cfRule>
  </conditionalFormatting>
  <conditionalFormatting sqref="B70 G70 I70 K70 D70:E70">
    <cfRule type="cellIs" dxfId="116" priority="207" stopIfTrue="1" operator="equal">
      <formula>0</formula>
    </cfRule>
  </conditionalFormatting>
  <conditionalFormatting sqref="C55">
    <cfRule type="cellIs" dxfId="115" priority="212" stopIfTrue="1" operator="equal">
      <formula>0</formula>
    </cfRule>
  </conditionalFormatting>
  <conditionalFormatting sqref="C60">
    <cfRule type="cellIs" dxfId="114" priority="210" stopIfTrue="1" operator="equal">
      <formula>0</formula>
    </cfRule>
  </conditionalFormatting>
  <conditionalFormatting sqref="E72">
    <cfRule type="cellIs" dxfId="113" priority="201" stopIfTrue="1" operator="equal">
      <formula>0</formula>
    </cfRule>
  </conditionalFormatting>
  <conditionalFormatting sqref="C83">
    <cfRule type="cellIs" dxfId="112" priority="188" stopIfTrue="1" operator="equal">
      <formula>0</formula>
    </cfRule>
  </conditionalFormatting>
  <conditionalFormatting sqref="D77:D78 A79:D80 D81:D82 A73:D76 A81:B82 A77:B78">
    <cfRule type="cellIs" dxfId="111" priority="197" stopIfTrue="1" operator="equal">
      <formula>0</formula>
    </cfRule>
  </conditionalFormatting>
  <conditionalFormatting sqref="I83 G83 K83">
    <cfRule type="cellIs" dxfId="110" priority="187" stopIfTrue="1" operator="equal">
      <formula>0</formula>
    </cfRule>
  </conditionalFormatting>
  <conditionalFormatting sqref="A83">
    <cfRule type="cellIs" dxfId="109" priority="185" stopIfTrue="1" operator="equal">
      <formula>0</formula>
    </cfRule>
  </conditionalFormatting>
  <conditionalFormatting sqref="D83">
    <cfRule type="cellIs" dxfId="108" priority="186" stopIfTrue="1" operator="equal">
      <formula>0</formula>
    </cfRule>
  </conditionalFormatting>
  <conditionalFormatting sqref="C61">
    <cfRule type="cellIs" dxfId="107" priority="209" stopIfTrue="1" operator="equal">
      <formula>0</formula>
    </cfRule>
  </conditionalFormatting>
  <conditionalFormatting sqref="C57">
    <cfRule type="cellIs" dxfId="106" priority="211" stopIfTrue="1" operator="equal">
      <formula>0</formula>
    </cfRule>
  </conditionalFormatting>
  <conditionalFormatting sqref="D72 B72">
    <cfRule type="cellIs" dxfId="105" priority="202" stopIfTrue="1" operator="equal">
      <formula>0</formula>
    </cfRule>
  </conditionalFormatting>
  <conditionalFormatting sqref="A84">
    <cfRule type="cellIs" dxfId="104" priority="191" stopIfTrue="1" operator="equal">
      <formula>0</formula>
    </cfRule>
  </conditionalFormatting>
  <conditionalFormatting sqref="B85 D84:D85">
    <cfRule type="cellIs" dxfId="103" priority="192" stopIfTrue="1" operator="equal">
      <formula>0</formula>
    </cfRule>
  </conditionalFormatting>
  <conditionalFormatting sqref="A85">
    <cfRule type="cellIs" dxfId="102" priority="190" stopIfTrue="1" operator="equal">
      <formula>0</formula>
    </cfRule>
  </conditionalFormatting>
  <conditionalFormatting sqref="C81:C82">
    <cfRule type="cellIs" dxfId="101" priority="194" stopIfTrue="1" operator="equal">
      <formula>0</formula>
    </cfRule>
  </conditionalFormatting>
  <conditionalFormatting sqref="C77">
    <cfRule type="cellIs" dxfId="100" priority="195" stopIfTrue="1" operator="equal">
      <formula>0</formula>
    </cfRule>
  </conditionalFormatting>
  <conditionalFormatting sqref="E84:E85">
    <cfRule type="cellIs" dxfId="99" priority="189" stopIfTrue="1" operator="equal">
      <formula>0</formula>
    </cfRule>
  </conditionalFormatting>
  <conditionalFormatting sqref="I84:I85 G84:G85 K84:K85">
    <cfRule type="cellIs" dxfId="98" priority="193" stopIfTrue="1" operator="equal">
      <formula>0</formula>
    </cfRule>
  </conditionalFormatting>
  <conditionalFormatting sqref="E83">
    <cfRule type="cellIs" dxfId="97" priority="184" stopIfTrue="1" operator="equal">
      <formula>0</formula>
    </cfRule>
  </conditionalFormatting>
  <conditionalFormatting sqref="C84">
    <cfRule type="cellIs" dxfId="96" priority="183" stopIfTrue="1" operator="equal">
      <formula>0</formula>
    </cfRule>
  </conditionalFormatting>
  <conditionalFormatting sqref="I86:I87 G86:G87 K86:K87">
    <cfRule type="cellIs" dxfId="95" priority="182" stopIfTrue="1" operator="equal">
      <formula>0</formula>
    </cfRule>
  </conditionalFormatting>
  <conditionalFormatting sqref="D86:D87">
    <cfRule type="cellIs" dxfId="94" priority="181" stopIfTrue="1" operator="equal">
      <formula>0</formula>
    </cfRule>
  </conditionalFormatting>
  <conditionalFormatting sqref="E86:E87">
    <cfRule type="cellIs" dxfId="93" priority="180" stopIfTrue="1" operator="equal">
      <formula>0</formula>
    </cfRule>
  </conditionalFormatting>
  <conditionalFormatting sqref="C86:C87">
    <cfRule type="cellIs" dxfId="92" priority="179" stopIfTrue="1" operator="equal">
      <formula>0</formula>
    </cfRule>
  </conditionalFormatting>
  <conditionalFormatting sqref="B86">
    <cfRule type="cellIs" dxfId="91" priority="178" stopIfTrue="1" operator="equal">
      <formula>0</formula>
    </cfRule>
  </conditionalFormatting>
  <conditionalFormatting sqref="B87">
    <cfRule type="cellIs" dxfId="90" priority="177" stopIfTrue="1" operator="equal">
      <formula>0</formula>
    </cfRule>
  </conditionalFormatting>
  <conditionalFormatting sqref="K88:K89 G88:G89 I88:I89">
    <cfRule type="cellIs" dxfId="89" priority="176" stopIfTrue="1" operator="equal">
      <formula>0</formula>
    </cfRule>
  </conditionalFormatting>
  <conditionalFormatting sqref="D89 A89:B89">
    <cfRule type="cellIs" dxfId="88" priority="175" stopIfTrue="1" operator="equal">
      <formula>0</formula>
    </cfRule>
  </conditionalFormatting>
  <conditionalFormatting sqref="D88 A88:B88">
    <cfRule type="cellIs" dxfId="87" priority="173" stopIfTrue="1" operator="equal">
      <formula>0</formula>
    </cfRule>
  </conditionalFormatting>
  <conditionalFormatting sqref="C88">
    <cfRule type="cellIs" dxfId="86" priority="172" stopIfTrue="1" operator="equal">
      <formula>0</formula>
    </cfRule>
  </conditionalFormatting>
  <conditionalFormatting sqref="C89">
    <cfRule type="cellIs" dxfId="85" priority="174" stopIfTrue="1" operator="equal">
      <formula>0</formula>
    </cfRule>
  </conditionalFormatting>
  <conditionalFormatting sqref="E88">
    <cfRule type="cellIs" dxfId="84" priority="170" stopIfTrue="1" operator="equal">
      <formula>0</formula>
    </cfRule>
  </conditionalFormatting>
  <conditionalFormatting sqref="E89">
    <cfRule type="cellIs" dxfId="83" priority="171" stopIfTrue="1" operator="equal">
      <formula>0</formula>
    </cfRule>
  </conditionalFormatting>
  <conditionalFormatting sqref="K90 A90:D90 G90 I90">
    <cfRule type="cellIs" dxfId="82" priority="169" stopIfTrue="1" operator="equal">
      <formula>0</formula>
    </cfRule>
  </conditionalFormatting>
  <conditionalFormatting sqref="E90">
    <cfRule type="cellIs" dxfId="81" priority="166" stopIfTrue="1" operator="equal">
      <formula>0</formula>
    </cfRule>
  </conditionalFormatting>
  <conditionalFormatting sqref="D95:E96 G95:G96 I95:I96 K95:L96">
    <cfRule type="cellIs" dxfId="80" priority="162" stopIfTrue="1" operator="equal">
      <formula>0</formula>
    </cfRule>
  </conditionalFormatting>
  <conditionalFormatting sqref="A95">
    <cfRule type="cellIs" dxfId="79" priority="161" stopIfTrue="1" operator="equal">
      <formula>0</formula>
    </cfRule>
  </conditionalFormatting>
  <conditionalFormatting sqref="C95:C96">
    <cfRule type="cellIs" dxfId="78" priority="160" stopIfTrue="1" operator="equal">
      <formula>0</formula>
    </cfRule>
  </conditionalFormatting>
  <conditionalFormatting sqref="A102:E102 G102 I102 K102:L102">
    <cfRule type="cellIs" dxfId="77" priority="152" stopIfTrue="1" operator="equal">
      <formula>0</formula>
    </cfRule>
  </conditionalFormatting>
  <conditionalFormatting sqref="D106 B106">
    <cfRule type="cellIs" dxfId="76" priority="151" stopIfTrue="1" operator="equal">
      <formula>0</formula>
    </cfRule>
  </conditionalFormatting>
  <conditionalFormatting sqref="A108:B108">
    <cfRule type="cellIs" dxfId="75" priority="147" stopIfTrue="1" operator="equal">
      <formula>0</formula>
    </cfRule>
  </conditionalFormatting>
  <conditionalFormatting sqref="E106">
    <cfRule type="cellIs" dxfId="74" priority="150" stopIfTrue="1" operator="equal">
      <formula>0</formula>
    </cfRule>
  </conditionalFormatting>
  <conditionalFormatting sqref="C106">
    <cfRule type="cellIs" dxfId="73" priority="149" stopIfTrue="1" operator="equal">
      <formula>0</formula>
    </cfRule>
  </conditionalFormatting>
  <conditionalFormatting sqref="D108:E108 G108 I108 K108:L108">
    <cfRule type="cellIs" dxfId="72" priority="148" stopIfTrue="1" operator="equal">
      <formula>0</formula>
    </cfRule>
  </conditionalFormatting>
  <conditionalFormatting sqref="C108">
    <cfRule type="cellIs" dxfId="71" priority="146" stopIfTrue="1" operator="equal">
      <formula>0</formula>
    </cfRule>
  </conditionalFormatting>
  <conditionalFormatting sqref="I115:I116 D115:G116">
    <cfRule type="cellIs" dxfId="70" priority="144" stopIfTrue="1" operator="equal">
      <formula>0</formula>
    </cfRule>
  </conditionalFormatting>
  <conditionalFormatting sqref="A115:B116">
    <cfRule type="cellIs" dxfId="69" priority="143" stopIfTrue="1" operator="equal">
      <formula>0</formula>
    </cfRule>
  </conditionalFormatting>
  <conditionalFormatting sqref="C115:C116">
    <cfRule type="cellIs" dxfId="68" priority="142" stopIfTrue="1" operator="equal">
      <formula>0</formula>
    </cfRule>
  </conditionalFormatting>
  <conditionalFormatting sqref="D120:G120 I120:J120">
    <cfRule type="cellIs" dxfId="67" priority="141" stopIfTrue="1" operator="equal">
      <formula>0</formula>
    </cfRule>
  </conditionalFormatting>
  <conditionalFormatting sqref="A120:B120">
    <cfRule type="cellIs" dxfId="66" priority="139" stopIfTrue="1" operator="equal">
      <formula>0</formula>
    </cfRule>
  </conditionalFormatting>
  <conditionalFormatting sqref="C120">
    <cfRule type="cellIs" dxfId="65" priority="140" stopIfTrue="1" operator="equal">
      <formula>0</formula>
    </cfRule>
  </conditionalFormatting>
  <conditionalFormatting sqref="E126:E127 K126:L127 I126:I127 G126:G127 A126:C127">
    <cfRule type="cellIs" dxfId="64" priority="137" stopIfTrue="1" operator="equal">
      <formula>0</formula>
    </cfRule>
  </conditionalFormatting>
  <conditionalFormatting sqref="A125:C125 E125 K125:L125 I125 G125">
    <cfRule type="cellIs" dxfId="63" priority="136" stopIfTrue="1" operator="equal">
      <formula>0</formula>
    </cfRule>
  </conditionalFormatting>
  <conditionalFormatting sqref="A131:B132">
    <cfRule type="cellIs" dxfId="62" priority="134" stopIfTrue="1" operator="equal">
      <formula>0</formula>
    </cfRule>
  </conditionalFormatting>
  <conditionalFormatting sqref="K131:L132 E131:E132 I131:I132 G131:G132">
    <cfRule type="cellIs" dxfId="61" priority="135" stopIfTrue="1" operator="equal">
      <formula>0</formula>
    </cfRule>
  </conditionalFormatting>
  <conditionalFormatting sqref="C131:C132">
    <cfRule type="cellIs" dxfId="60" priority="133" stopIfTrue="1" operator="equal">
      <formula>0</formula>
    </cfRule>
  </conditionalFormatting>
  <conditionalFormatting sqref="C124">
    <cfRule type="cellIs" dxfId="59" priority="132" stopIfTrue="1" operator="equal">
      <formula>0</formula>
    </cfRule>
  </conditionalFormatting>
  <conditionalFormatting sqref="D52">
    <cfRule type="cellIs" dxfId="58" priority="84" stopIfTrue="1" operator="equal">
      <formula>0</formula>
    </cfRule>
  </conditionalFormatting>
  <conditionalFormatting sqref="A98 K98:L98 I98 G98 B99:C99 C98:E98">
    <cfRule type="cellIs" dxfId="57" priority="131" stopIfTrue="1" operator="equal">
      <formula>0</formula>
    </cfRule>
  </conditionalFormatting>
  <conditionalFormatting sqref="A99">
    <cfRule type="cellIs" dxfId="56" priority="130" stopIfTrue="1" operator="equal">
      <formula>0</formula>
    </cfRule>
  </conditionalFormatting>
  <conditionalFormatting sqref="D99:E99 K99:L99 I99 G99">
    <cfRule type="cellIs" dxfId="55" priority="129" stopIfTrue="1" operator="equal">
      <formula>0</formula>
    </cfRule>
  </conditionalFormatting>
  <conditionalFormatting sqref="E129 K129:L129 I129 G129">
    <cfRule type="cellIs" dxfId="54" priority="128" stopIfTrue="1" operator="equal">
      <formula>0</formula>
    </cfRule>
  </conditionalFormatting>
  <conditionalFormatting sqref="K44 A49:B49 A43:B46 K45:L46 I44 G44 E44 D43:D46 D49 A48:D48">
    <cfRule type="cellIs" dxfId="53" priority="123" stopIfTrue="1" operator="equal">
      <formula>0</formula>
    </cfRule>
  </conditionalFormatting>
  <conditionalFormatting sqref="K48:L48">
    <cfRule type="cellIs" dxfId="52" priority="121" stopIfTrue="1" operator="equal">
      <formula>0</formula>
    </cfRule>
  </conditionalFormatting>
  <conditionalFormatting sqref="K49:L49">
    <cfRule type="cellIs" dxfId="51" priority="122" stopIfTrue="1" operator="equal">
      <formula>0</formula>
    </cfRule>
  </conditionalFormatting>
  <conditionalFormatting sqref="C43:C46 C49">
    <cfRule type="cellIs" dxfId="50" priority="120" stopIfTrue="1" operator="equal">
      <formula>0</formula>
    </cfRule>
  </conditionalFormatting>
  <conditionalFormatting sqref="I45:I46">
    <cfRule type="cellIs" dxfId="49" priority="113" stopIfTrue="1" operator="equal">
      <formula>0</formula>
    </cfRule>
  </conditionalFormatting>
  <conditionalFormatting sqref="E49">
    <cfRule type="cellIs" dxfId="48" priority="118" stopIfTrue="1" operator="equal">
      <formula>0</formula>
    </cfRule>
  </conditionalFormatting>
  <conditionalFormatting sqref="E48">
    <cfRule type="cellIs" dxfId="47" priority="117" stopIfTrue="1" operator="equal">
      <formula>0</formula>
    </cfRule>
  </conditionalFormatting>
  <conditionalFormatting sqref="G45:G46">
    <cfRule type="cellIs" dxfId="46" priority="116" stopIfTrue="1" operator="equal">
      <formula>0</formula>
    </cfRule>
  </conditionalFormatting>
  <conditionalFormatting sqref="E45:E46">
    <cfRule type="cellIs" dxfId="45" priority="119" stopIfTrue="1" operator="equal">
      <formula>0</formula>
    </cfRule>
  </conditionalFormatting>
  <conditionalFormatting sqref="I49">
    <cfRule type="cellIs" dxfId="44" priority="112" stopIfTrue="1" operator="equal">
      <formula>0</formula>
    </cfRule>
  </conditionalFormatting>
  <conditionalFormatting sqref="I48">
    <cfRule type="cellIs" dxfId="43" priority="111" stopIfTrue="1" operator="equal">
      <formula>0</formula>
    </cfRule>
  </conditionalFormatting>
  <conditionalFormatting sqref="G48">
    <cfRule type="cellIs" dxfId="42" priority="114" stopIfTrue="1" operator="equal">
      <formula>0</formula>
    </cfRule>
  </conditionalFormatting>
  <conditionalFormatting sqref="G49">
    <cfRule type="cellIs" dxfId="41" priority="115" stopIfTrue="1" operator="equal">
      <formula>0</formula>
    </cfRule>
  </conditionalFormatting>
  <conditionalFormatting sqref="E47">
    <cfRule type="cellIs" dxfId="40" priority="93" stopIfTrue="1" operator="equal">
      <formula>0</formula>
    </cfRule>
  </conditionalFormatting>
  <conditionalFormatting sqref="G47">
    <cfRule type="cellIs" dxfId="39" priority="92" stopIfTrue="1" operator="equal">
      <formula>0</formula>
    </cfRule>
  </conditionalFormatting>
  <conditionalFormatting sqref="A47:B47 K47:L47 D47">
    <cfRule type="cellIs" dxfId="38" priority="95" stopIfTrue="1" operator="equal">
      <formula>0</formula>
    </cfRule>
  </conditionalFormatting>
  <conditionalFormatting sqref="C47">
    <cfRule type="cellIs" dxfId="37" priority="94" stopIfTrue="1" operator="equal">
      <formula>0</formula>
    </cfRule>
  </conditionalFormatting>
  <conditionalFormatting sqref="I47">
    <cfRule type="cellIs" dxfId="36" priority="91" stopIfTrue="1" operator="equal">
      <formula>0</formula>
    </cfRule>
  </conditionalFormatting>
  <conditionalFormatting sqref="C68:C69">
    <cfRule type="cellIs" dxfId="35" priority="73" stopIfTrue="1" operator="equal">
      <formula>0</formula>
    </cfRule>
  </conditionalFormatting>
  <conditionalFormatting sqref="K65 B65">
    <cfRule type="cellIs" dxfId="34" priority="80" stopIfTrue="1" operator="equal">
      <formula>0</formula>
    </cfRule>
  </conditionalFormatting>
  <conditionalFormatting sqref="C66">
    <cfRule type="cellIs" dxfId="33" priority="78" stopIfTrue="1" operator="equal">
      <formula>0</formula>
    </cfRule>
  </conditionalFormatting>
  <conditionalFormatting sqref="C65">
    <cfRule type="cellIs" dxfId="32" priority="79" stopIfTrue="1" operator="equal">
      <formula>0</formula>
    </cfRule>
  </conditionalFormatting>
  <conditionalFormatting sqref="D65">
    <cfRule type="cellIs" dxfId="31" priority="77" stopIfTrue="1" operator="equal">
      <formula>0</formula>
    </cfRule>
  </conditionalFormatting>
  <conditionalFormatting sqref="E65">
    <cfRule type="cellIs" dxfId="30" priority="76" stopIfTrue="1" operator="equal">
      <formula>0</formula>
    </cfRule>
  </conditionalFormatting>
  <conditionalFormatting sqref="I65">
    <cfRule type="cellIs" dxfId="29" priority="74" stopIfTrue="1" operator="equal">
      <formula>0</formula>
    </cfRule>
  </conditionalFormatting>
  <conditionalFormatting sqref="G65">
    <cfRule type="cellIs" dxfId="28" priority="75" stopIfTrue="1" operator="equal">
      <formula>0</formula>
    </cfRule>
  </conditionalFormatting>
  <conditionalFormatting sqref="G66">
    <cfRule type="cellIs" dxfId="27" priority="70" stopIfTrue="1" operator="equal">
      <formula>0</formula>
    </cfRule>
  </conditionalFormatting>
  <conditionalFormatting sqref="K66">
    <cfRule type="cellIs" dxfId="26" priority="72" stopIfTrue="1" operator="equal">
      <formula>0</formula>
    </cfRule>
  </conditionalFormatting>
  <conditionalFormatting sqref="E66">
    <cfRule type="cellIs" dxfId="25" priority="71" stopIfTrue="1" operator="equal">
      <formula>0</formula>
    </cfRule>
  </conditionalFormatting>
  <conditionalFormatting sqref="I66">
    <cfRule type="cellIs" dxfId="24" priority="69" stopIfTrue="1" operator="equal">
      <formula>0</formula>
    </cfRule>
  </conditionalFormatting>
  <conditionalFormatting sqref="A130:B130">
    <cfRule type="cellIs" dxfId="23" priority="63" stopIfTrue="1" operator="equal">
      <formula>0</formula>
    </cfRule>
  </conditionalFormatting>
  <conditionalFormatting sqref="K130:L130 E130 I130 G130">
    <cfRule type="cellIs" dxfId="22" priority="64" stopIfTrue="1" operator="equal">
      <formula>0</formula>
    </cfRule>
  </conditionalFormatting>
  <conditionalFormatting sqref="C130">
    <cfRule type="cellIs" dxfId="21" priority="62" stopIfTrue="1" operator="equal">
      <formula>0</formula>
    </cfRule>
  </conditionalFormatting>
  <conditionalFormatting sqref="B95 B97:B98">
    <cfRule type="cellIs" dxfId="20" priority="61" stopIfTrue="1" operator="equal">
      <formula>0</formula>
    </cfRule>
  </conditionalFormatting>
  <conditionalFormatting sqref="B83:B84">
    <cfRule type="cellIs" dxfId="19" priority="60" stopIfTrue="1" operator="equal">
      <formula>0</formula>
    </cfRule>
  </conditionalFormatting>
  <conditionalFormatting sqref="B57:B58">
    <cfRule type="cellIs" dxfId="18" priority="59" stopIfTrue="1" operator="equal">
      <formula>0</formula>
    </cfRule>
  </conditionalFormatting>
  <conditionalFormatting sqref="D134:E134 K134 G134 I134 B134">
    <cfRule type="cellIs" dxfId="17" priority="57" stopIfTrue="1" operator="equal">
      <formula>0</formula>
    </cfRule>
  </conditionalFormatting>
  <conditionalFormatting sqref="C134">
    <cfRule type="cellIs" dxfId="16" priority="56" stopIfTrue="1" operator="equal">
      <formula>0</formula>
    </cfRule>
  </conditionalFormatting>
  <conditionalFormatting sqref="D135:E136 G135:G136 I135:I136 B135:B136 K135:K136">
    <cfRule type="cellIs" dxfId="15" priority="55" stopIfTrue="1" operator="equal">
      <formula>0</formula>
    </cfRule>
  </conditionalFormatting>
  <conditionalFormatting sqref="C135:C136">
    <cfRule type="cellIs" dxfId="14" priority="54" stopIfTrue="1" operator="equal">
      <formula>0</formula>
    </cfRule>
  </conditionalFormatting>
  <conditionalFormatting sqref="K137 G137 I137 B137:E137">
    <cfRule type="cellIs" dxfId="13" priority="53" stopIfTrue="1" operator="equal">
      <formula>0</formula>
    </cfRule>
  </conditionalFormatting>
  <conditionalFormatting sqref="D91:D92">
    <cfRule type="cellIs" dxfId="12" priority="49" stopIfTrue="1" operator="equal">
      <formula>0</formula>
    </cfRule>
  </conditionalFormatting>
  <conditionalFormatting sqref="C91:C92">
    <cfRule type="cellIs" dxfId="11" priority="48" stopIfTrue="1" operator="equal">
      <formula>0</formula>
    </cfRule>
  </conditionalFormatting>
  <conditionalFormatting sqref="E92 G92 I92 K92">
    <cfRule type="cellIs" dxfId="10" priority="42" stopIfTrue="1" operator="equal">
      <formula>0</formula>
    </cfRule>
  </conditionalFormatting>
  <conditionalFormatting sqref="K91">
    <cfRule type="cellIs" dxfId="9" priority="33" stopIfTrue="1" operator="equal">
      <formula>0</formula>
    </cfRule>
  </conditionalFormatting>
  <conditionalFormatting sqref="G91">
    <cfRule type="cellIs" dxfId="8" priority="31" stopIfTrue="1" operator="equal">
      <formula>0</formula>
    </cfRule>
  </conditionalFormatting>
  <conditionalFormatting sqref="E91">
    <cfRule type="cellIs" dxfId="7" priority="32" stopIfTrue="1" operator="equal">
      <formula>0</formula>
    </cfRule>
  </conditionalFormatting>
  <conditionalFormatting sqref="I91">
    <cfRule type="cellIs" dxfId="6" priority="30" stopIfTrue="1" operator="equal">
      <formula>0</formula>
    </cfRule>
  </conditionalFormatting>
  <conditionalFormatting sqref="B91:B92">
    <cfRule type="cellIs" dxfId="5" priority="29" stopIfTrue="1" operator="equal">
      <formula>0</formula>
    </cfRule>
  </conditionalFormatting>
  <conditionalFormatting sqref="E52 K52 I52 G52">
    <cfRule type="cellIs" dxfId="4" priority="5" stopIfTrue="1" operator="equal">
      <formula>0</formula>
    </cfRule>
  </conditionalFormatting>
  <conditionalFormatting sqref="C78">
    <cfRule type="cellIs" dxfId="3" priority="4" stopIfTrue="1" operator="equal">
      <formula>0</formula>
    </cfRule>
  </conditionalFormatting>
  <conditionalFormatting sqref="I78 G78 E78 K78">
    <cfRule type="cellIs" dxfId="2" priority="3" stopIfTrue="1" operator="equal">
      <formula>0</formula>
    </cfRule>
  </conditionalFormatting>
  <conditionalFormatting sqref="A96">
    <cfRule type="cellIs" dxfId="1" priority="2" stopIfTrue="1" operator="equal">
      <formula>0</formula>
    </cfRule>
  </conditionalFormatting>
  <conditionalFormatting sqref="B96">
    <cfRule type="cellIs" dxfId="0" priority="1" stopIfTrue="1" operator="equal">
      <formula>0</formula>
    </cfRule>
  </conditionalFormatting>
  <pageMargins left="0.41" right="0.19685039370078741" top="0.39370078740157483" bottom="0.36" header="0.31496062992125984" footer="0.19685039370078741"/>
  <pageSetup paperSize="9" scale="71" orientation="landscape" horizontalDpi="4294967293" verticalDpi="4294967293" r:id="rId1"/>
  <headerFooter alignWithMargins="0">
    <oddFooter>&amp;C&amp;9&amp;N/&amp;P&amp;R&amp;9와이케이건설주식회사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"/>
  <sheetViews>
    <sheetView workbookViewId="0"/>
  </sheetViews>
  <sheetFormatPr defaultRowHeight="17.399999999999999" x14ac:dyDescent="0.4"/>
  <cols>
    <col min="2" max="2" width="26.09765625" customWidth="1"/>
  </cols>
  <sheetData>
    <row r="2" spans="2:2" x14ac:dyDescent="0.4">
      <c r="B2" s="15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내역</vt:lpstr>
      <vt:lpstr>Sheet1</vt:lpstr>
      <vt:lpstr>Sheet2</vt:lpstr>
      <vt:lpstr>내역!Print_Area</vt:lpstr>
      <vt:lpstr>내역!Print_Titles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PC</cp:lastModifiedBy>
  <cp:lastPrinted>2020-11-04T02:18:14Z</cp:lastPrinted>
  <dcterms:created xsi:type="dcterms:W3CDTF">2017-04-07T06:10:54Z</dcterms:created>
  <dcterms:modified xsi:type="dcterms:W3CDTF">2021-08-27T06:53:38Z</dcterms:modified>
</cp:coreProperties>
</file>