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ontrolAndDriverBoardBOM8-13-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<sst xmlns="http://schemas.openxmlformats.org/spreadsheetml/2006/main" count="1376" uniqueCount="464">
  <si>
    <t>Bill of Materials</t>
  </si>
  <si>
    <t>Ref Name</t>
  </si>
  <si>
    <t>Component</t>
  </si>
  <si>
    <t>Value</t>
  </si>
  <si>
    <t>Package</t>
  </si>
  <si>
    <t>MPN</t>
  </si>
  <si>
    <t>TEMP</t>
  </si>
  <si>
    <t>2 pin interface</t>
  </si>
  <si>
    <t>2pin vert lock</t>
  </si>
  <si>
    <t>USER</t>
  </si>
  <si>
    <t>171856-0002|6</t>
  </si>
  <si>
    <t>2 pin housing</t>
  </si>
  <si>
    <t>22-01-3027|6</t>
  </si>
  <si>
    <t>J4</t>
  </si>
  <si>
    <t>No Connector</t>
  </si>
  <si>
    <t>bigHoles0-1LS</t>
  </si>
  <si>
    <t>CONTACTOR</t>
  </si>
  <si>
    <t>PRECHARGE</t>
  </si>
  <si>
    <t>J2</t>
  </si>
  <si>
    <t>J3</t>
  </si>
  <si>
    <t>U20</t>
  </si>
  <si>
    <t>7805Replacement</t>
  </si>
  <si>
    <t>U7</t>
  </si>
  <si>
    <t>ATTiny25</t>
  </si>
  <si>
    <t>DIP8</t>
  </si>
  <si>
    <t>D32</t>
  </si>
  <si>
    <t>BAT85,133</t>
  </si>
  <si>
    <t>D33</t>
  </si>
  <si>
    <t>C132</t>
  </si>
  <si>
    <t>Capacitor0.2-MLCC</t>
  </si>
  <si>
    <t>0.1uF</t>
  </si>
  <si>
    <t>Cap01LS</t>
  </si>
  <si>
    <t>C136</t>
  </si>
  <si>
    <t>C133</t>
  </si>
  <si>
    <t>C137</t>
  </si>
  <si>
    <t>C129</t>
  </si>
  <si>
    <t>C59</t>
  </si>
  <si>
    <t>C61</t>
  </si>
  <si>
    <t>C68</t>
  </si>
  <si>
    <t>C119</t>
  </si>
  <si>
    <t>C40</t>
  </si>
  <si>
    <t>C120</t>
  </si>
  <si>
    <t>C42</t>
  </si>
  <si>
    <t>C122</t>
  </si>
  <si>
    <t>C44</t>
  </si>
  <si>
    <t>C71</t>
  </si>
  <si>
    <t>C78</t>
  </si>
  <si>
    <t>C60</t>
  </si>
  <si>
    <t>C128</t>
  </si>
  <si>
    <t>C65</t>
  </si>
  <si>
    <t>0.01uF</t>
  </si>
  <si>
    <t>C64</t>
  </si>
  <si>
    <t>C70</t>
  </si>
  <si>
    <t>C69</t>
  </si>
  <si>
    <t>C19</t>
  </si>
  <si>
    <t>6800pF</t>
  </si>
  <si>
    <t>C99</t>
  </si>
  <si>
    <t>C22</t>
  </si>
  <si>
    <t>C102</t>
  </si>
  <si>
    <t>C25</t>
  </si>
  <si>
    <t>C105</t>
  </si>
  <si>
    <t>C62</t>
  </si>
  <si>
    <t>4.7uF</t>
  </si>
  <si>
    <t>C75</t>
  </si>
  <si>
    <t>C63</t>
  </si>
  <si>
    <t>C67</t>
  </si>
  <si>
    <t>C131</t>
  </si>
  <si>
    <t>C58</t>
  </si>
  <si>
    <t>C55</t>
  </si>
  <si>
    <t>C54</t>
  </si>
  <si>
    <t>C57</t>
  </si>
  <si>
    <t>C72</t>
  </si>
  <si>
    <t>C130</t>
  </si>
  <si>
    <t>C127</t>
  </si>
  <si>
    <t>C126</t>
  </si>
  <si>
    <t>C125</t>
  </si>
  <si>
    <t>C48</t>
  </si>
  <si>
    <t>C56</t>
  </si>
  <si>
    <t>C47</t>
  </si>
  <si>
    <t>C53</t>
  </si>
  <si>
    <t>C51</t>
  </si>
  <si>
    <t>C45</t>
  </si>
  <si>
    <t>C50</t>
  </si>
  <si>
    <t>C76</t>
  </si>
  <si>
    <t>C52</t>
  </si>
  <si>
    <t>C46</t>
  </si>
  <si>
    <t>C49</t>
  </si>
  <si>
    <t>C135</t>
  </si>
  <si>
    <t>20pF</t>
  </si>
  <si>
    <t>C134</t>
  </si>
  <si>
    <t>C109</t>
  </si>
  <si>
    <t>22uF</t>
  </si>
  <si>
    <t>***You can use 10uF, 25v to 50v MLCC X7R caps in 1206 package if you want.  They are cheaper.</t>
  </si>
  <si>
    <t>C116</t>
  </si>
  <si>
    <t>TMK325B7226MM-TR</t>
  </si>
  <si>
    <t>C106</t>
  </si>
  <si>
    <t>C36</t>
  </si>
  <si>
    <t>C31</t>
  </si>
  <si>
    <t>C28</t>
  </si>
  <si>
    <t>C117</t>
  </si>
  <si>
    <t>C110</t>
  </si>
  <si>
    <t>C94</t>
  </si>
  <si>
    <t>C107</t>
  </si>
  <si>
    <t>C37</t>
  </si>
  <si>
    <t>C29</t>
  </si>
  <si>
    <t>C118</t>
  </si>
  <si>
    <t>C5</t>
  </si>
  <si>
    <t>C84</t>
  </si>
  <si>
    <t>C108</t>
  </si>
  <si>
    <t>C38</t>
  </si>
  <si>
    <t>C6</t>
  </si>
  <si>
    <t>C79</t>
  </si>
  <si>
    <t>C85</t>
  </si>
  <si>
    <t>C91</t>
  </si>
  <si>
    <t>C7</t>
  </si>
  <si>
    <t>C13</t>
  </si>
  <si>
    <t>C1</t>
  </si>
  <si>
    <t>C14</t>
  </si>
  <si>
    <t>C8</t>
  </si>
  <si>
    <t>C80</t>
  </si>
  <si>
    <t>C92</t>
  </si>
  <si>
    <t>C2</t>
  </si>
  <si>
    <t>C86</t>
  </si>
  <si>
    <t>C93</t>
  </si>
  <si>
    <t>C15</t>
  </si>
  <si>
    <t>C9</t>
  </si>
  <si>
    <t>C3</t>
  </si>
  <si>
    <t>C16</t>
  </si>
  <si>
    <t>C10</t>
  </si>
  <si>
    <t>C88</t>
  </si>
  <si>
    <t>C32</t>
  </si>
  <si>
    <t>C4</t>
  </si>
  <si>
    <t>C82</t>
  </si>
  <si>
    <t>C81</t>
  </si>
  <si>
    <t>C87</t>
  </si>
  <si>
    <t>C83</t>
  </si>
  <si>
    <t>C111</t>
  </si>
  <si>
    <t>C11</t>
  </si>
  <si>
    <t>C17</t>
  </si>
  <si>
    <t>C18</t>
  </si>
  <si>
    <t>C30</t>
  </si>
  <si>
    <t>C90</t>
  </si>
  <si>
    <t>C33</t>
  </si>
  <si>
    <t>C12</t>
  </si>
  <si>
    <t>C96</t>
  </si>
  <si>
    <t>C89</t>
  </si>
  <si>
    <t>C95</t>
  </si>
  <si>
    <t>C97</t>
  </si>
  <si>
    <t>C20</t>
  </si>
  <si>
    <t>C21</t>
  </si>
  <si>
    <t>C98</t>
  </si>
  <si>
    <t>C23</t>
  </si>
  <si>
    <t>C100</t>
  </si>
  <si>
    <t>C24</t>
  </si>
  <si>
    <t>C101</t>
  </si>
  <si>
    <t>C26</t>
  </si>
  <si>
    <t>C103</t>
  </si>
  <si>
    <t>C27</t>
  </si>
  <si>
    <t>C104</t>
  </si>
  <si>
    <t>C112</t>
  </si>
  <si>
    <t>100pF</t>
  </si>
  <si>
    <t>FK18C0G1H101J</t>
  </si>
  <si>
    <t>x</t>
  </si>
  <si>
    <t>C34</t>
  </si>
  <si>
    <t>C113</t>
  </si>
  <si>
    <t>C35</t>
  </si>
  <si>
    <t>C114</t>
  </si>
  <si>
    <t>C115</t>
  </si>
  <si>
    <t>C121</t>
  </si>
  <si>
    <t>330pF</t>
  </si>
  <si>
    <t>FK18C0G1H331J</t>
  </si>
  <si>
    <t>C43</t>
  </si>
  <si>
    <t>C123</t>
  </si>
  <si>
    <t>C124</t>
  </si>
  <si>
    <t>C39</t>
  </si>
  <si>
    <t>C41</t>
  </si>
  <si>
    <t>C73</t>
  </si>
  <si>
    <t>470pF</t>
  </si>
  <si>
    <t>C74</t>
  </si>
  <si>
    <t>C66</t>
  </si>
  <si>
    <t>CapacitorElectrolytic0.2Lead</t>
  </si>
  <si>
    <t>470uF 50v</t>
  </si>
  <si>
    <t>C77</t>
  </si>
  <si>
    <t>220uF 25v</t>
  </si>
  <si>
    <t>cap015LS</t>
  </si>
  <si>
    <t>XTAL1</t>
  </si>
  <si>
    <t>CRYSTAL-7.37MHz 20pF</t>
  </si>
  <si>
    <t>D12</t>
  </si>
  <si>
    <t>DiodePaul</t>
  </si>
  <si>
    <t>50v 1a schottky</t>
  </si>
  <si>
    <t>vertical</t>
  </si>
  <si>
    <t>SB150-E3/73</t>
  </si>
  <si>
    <t>D13</t>
  </si>
  <si>
    <t>D11</t>
  </si>
  <si>
    <t>D10</t>
  </si>
  <si>
    <t>D38</t>
  </si>
  <si>
    <t>D39</t>
  </si>
  <si>
    <t>D40</t>
  </si>
  <si>
    <t>D41</t>
  </si>
  <si>
    <t>D16</t>
  </si>
  <si>
    <t>D17</t>
  </si>
  <si>
    <t>D15</t>
  </si>
  <si>
    <t>D14</t>
  </si>
  <si>
    <t>D42</t>
  </si>
  <si>
    <t>D43</t>
  </si>
  <si>
    <t>D44</t>
  </si>
  <si>
    <t>D45</t>
  </si>
  <si>
    <t>D20</t>
  </si>
  <si>
    <t>D21</t>
  </si>
  <si>
    <t>D19</t>
  </si>
  <si>
    <t>D18</t>
  </si>
  <si>
    <t>D46</t>
  </si>
  <si>
    <t>D47</t>
  </si>
  <si>
    <t>D48</t>
  </si>
  <si>
    <t>D49</t>
  </si>
  <si>
    <t>U13</t>
  </si>
  <si>
    <t>dsPIC30F4011-TH</t>
  </si>
  <si>
    <t>DIL</t>
  </si>
  <si>
    <t>FB1</t>
  </si>
  <si>
    <t>FerriteBead</t>
  </si>
  <si>
    <t>FB2</t>
  </si>
  <si>
    <t>U1</t>
  </si>
  <si>
    <t>GateDriveOptoWithReset</t>
  </si>
  <si>
    <t>FOD8316</t>
  </si>
  <si>
    <t>SOIC16</t>
  </si>
  <si>
    <t>U21</t>
  </si>
  <si>
    <t>U22</t>
  </si>
  <si>
    <t>U2</t>
  </si>
  <si>
    <t>U23</t>
  </si>
  <si>
    <t>U3</t>
  </si>
  <si>
    <t>U16</t>
  </si>
  <si>
    <t>HIN202CP</t>
  </si>
  <si>
    <t>ISP</t>
  </si>
  <si>
    <t>ISP-Interface</t>
  </si>
  <si>
    <t>U4</t>
  </si>
  <si>
    <t>IXDN604MosfetDriver</t>
  </si>
  <si>
    <t>U24</t>
  </si>
  <si>
    <t>U5</t>
  </si>
  <si>
    <t>U25</t>
  </si>
  <si>
    <t>U6</t>
  </si>
  <si>
    <t>U26</t>
  </si>
  <si>
    <t>CURRENT1</t>
  </si>
  <si>
    <t>LEMInterface</t>
  </si>
  <si>
    <t>3pin Vert Lock</t>
  </si>
  <si>
    <t>writingFlipped</t>
  </si>
  <si>
    <t>CURRENT3</t>
  </si>
  <si>
    <t>CURRENT2</t>
  </si>
  <si>
    <t>J1</t>
  </si>
  <si>
    <t>Hall Effect</t>
  </si>
  <si>
    <t>SerialInterface</t>
  </si>
  <si>
    <t>3 pin Housing x 5</t>
  </si>
  <si>
    <t>4 pin Housing x 3</t>
  </si>
  <si>
    <t>Crimp Pins x 34</t>
  </si>
  <si>
    <t>TRANS4</t>
  </si>
  <si>
    <t>Line Filter</t>
  </si>
  <si>
    <t>13x10mmHoles</t>
  </si>
  <si>
    <t>TRANS1</t>
  </si>
  <si>
    <t>TRANS5</t>
  </si>
  <si>
    <t>TRANS2</t>
  </si>
  <si>
    <t>http://i.imgur.com/tXQ4qCx.jpg</t>
  </si>
  <si>
    <t>TRANS6</t>
  </si>
  <si>
    <t>TRANS3</t>
  </si>
  <si>
    <t>U8</t>
  </si>
  <si>
    <t>LM393</t>
  </si>
  <si>
    <t>DIP-8-Oval</t>
  </si>
  <si>
    <t>U15</t>
  </si>
  <si>
    <t>U9</t>
  </si>
  <si>
    <t>U19</t>
  </si>
  <si>
    <t>U12</t>
  </si>
  <si>
    <t>LM4040DIZ-2.5</t>
  </si>
  <si>
    <t>LM4040C25ILPR</t>
  </si>
  <si>
    <t>TO92</t>
  </si>
  <si>
    <t>U18</t>
  </si>
  <si>
    <t>MC74HC00AD</t>
  </si>
  <si>
    <t>dip14</t>
  </si>
  <si>
    <t>Q7</t>
  </si>
  <si>
    <t>MOSFET n-ch</t>
  </si>
  <si>
    <t>TO-92</t>
  </si>
  <si>
    <t>Q8</t>
  </si>
  <si>
    <t>Q9</t>
  </si>
  <si>
    <t>NPNTrans_D44VH10</t>
  </si>
  <si>
    <t>DPAK</t>
  </si>
  <si>
    <t>Q2</t>
  </si>
  <si>
    <t>Q11</t>
  </si>
  <si>
    <t>Q13</t>
  </si>
  <si>
    <t>Q6</t>
  </si>
  <si>
    <t>Q4</t>
  </si>
  <si>
    <t>D31</t>
  </si>
  <si>
    <t>P6KE20A-T</t>
  </si>
  <si>
    <t>Bidirectional</t>
  </si>
  <si>
    <t>D30</t>
  </si>
  <si>
    <t>Q1</t>
  </si>
  <si>
    <t>PNPTRANS_D45VH10</t>
  </si>
  <si>
    <t>Q10</t>
  </si>
  <si>
    <t>Q3</t>
  </si>
  <si>
    <t>Q12</t>
  </si>
  <si>
    <t>Q5</t>
  </si>
  <si>
    <t>Q14</t>
  </si>
  <si>
    <t>QEI</t>
  </si>
  <si>
    <t>5p Vert 0.1ls</t>
  </si>
  <si>
    <t>RELAY1</t>
  </si>
  <si>
    <t>Relay SPST 1FormA</t>
  </si>
  <si>
    <t>User</t>
  </si>
  <si>
    <t>RELAY2</t>
  </si>
  <si>
    <t>R22</t>
  </si>
  <si>
    <t>Resistor-0.25watt</t>
  </si>
  <si>
    <t>1k</t>
  </si>
  <si>
    <t>R0_4</t>
  </si>
  <si>
    <t>R39</t>
  </si>
  <si>
    <t>R50</t>
  </si>
  <si>
    <t>R52</t>
  </si>
  <si>
    <t>R54</t>
  </si>
  <si>
    <t>R55</t>
  </si>
  <si>
    <t>R56</t>
  </si>
  <si>
    <t>R60</t>
  </si>
  <si>
    <t>RVertical</t>
  </si>
  <si>
    <t>R63</t>
  </si>
  <si>
    <t>R64</t>
  </si>
  <si>
    <t>R31</t>
  </si>
  <si>
    <t>1.5k</t>
  </si>
  <si>
    <t>CCF601K50FKE36</t>
  </si>
  <si>
    <t>R25</t>
  </si>
  <si>
    <t>2k</t>
  </si>
  <si>
    <t>R26</t>
  </si>
  <si>
    <t>R48</t>
  </si>
  <si>
    <t>R49</t>
  </si>
  <si>
    <t>R27</t>
  </si>
  <si>
    <t>R29</t>
  </si>
  <si>
    <t>R58</t>
  </si>
  <si>
    <t>R59</t>
  </si>
  <si>
    <t>R51</t>
  </si>
  <si>
    <t>100k</t>
  </si>
  <si>
    <t>R33</t>
  </si>
  <si>
    <t>R46</t>
  </si>
  <si>
    <t>2.8k 0.1%</t>
  </si>
  <si>
    <t>R19</t>
  </si>
  <si>
    <t>2.7Ohm</t>
  </si>
  <si>
    <t>r0-500</t>
  </si>
  <si>
    <t>R84</t>
  </si>
  <si>
    <t>R20</t>
  </si>
  <si>
    <t>R85</t>
  </si>
  <si>
    <t>R21</t>
  </si>
  <si>
    <t>R86</t>
  </si>
  <si>
    <t>R24</t>
  </si>
  <si>
    <t>3k</t>
  </si>
  <si>
    <t>R62</t>
  </si>
  <si>
    <t>MF1/4DC3001F</t>
  </si>
  <si>
    <t>R65</t>
  </si>
  <si>
    <t>R32</t>
  </si>
  <si>
    <t>R75</t>
  </si>
  <si>
    <t>R10</t>
  </si>
  <si>
    <t>R76</t>
  </si>
  <si>
    <t>R11</t>
  </si>
  <si>
    <t>R77</t>
  </si>
  <si>
    <t>R12</t>
  </si>
  <si>
    <t>R2</t>
  </si>
  <si>
    <t>3.3Ohm 1w</t>
  </si>
  <si>
    <t>R0800</t>
  </si>
  <si>
    <t>R66</t>
  </si>
  <si>
    <t>R67</t>
  </si>
  <si>
    <t>R3</t>
  </si>
  <si>
    <t>R4</t>
  </si>
  <si>
    <t>R68</t>
  </si>
  <si>
    <t>R69</t>
  </si>
  <si>
    <t>R5</t>
  </si>
  <si>
    <t>R6</t>
  </si>
  <si>
    <t>R70</t>
  </si>
  <si>
    <t>R71</t>
  </si>
  <si>
    <t>R7</t>
  </si>
  <si>
    <t>R43</t>
  </si>
  <si>
    <t>3.92k 0.1%</t>
  </si>
  <si>
    <t>R40</t>
  </si>
  <si>
    <t>4.7k</t>
  </si>
  <si>
    <t>R44</t>
  </si>
  <si>
    <t>4.7k 0.1%</t>
  </si>
  <si>
    <t>R61</t>
  </si>
  <si>
    <t>R13</t>
  </si>
  <si>
    <t>15Ohm 0.5w</t>
  </si>
  <si>
    <t>R78</t>
  </si>
  <si>
    <t>R14</t>
  </si>
  <si>
    <t>R79</t>
  </si>
  <si>
    <t>R15</t>
  </si>
  <si>
    <t>R80</t>
  </si>
  <si>
    <t>R45</t>
  </si>
  <si>
    <t>10k</t>
  </si>
  <si>
    <t>R23</t>
  </si>
  <si>
    <t>R28</t>
  </si>
  <si>
    <t>R30</t>
  </si>
  <si>
    <t>R42</t>
  </si>
  <si>
    <t>R36</t>
  </si>
  <si>
    <t>R37</t>
  </si>
  <si>
    <t>R35</t>
  </si>
  <si>
    <t>R38</t>
  </si>
  <si>
    <t>R41</t>
  </si>
  <si>
    <t>R34</t>
  </si>
  <si>
    <t>R47</t>
  </si>
  <si>
    <t>22k 0.1%</t>
  </si>
  <si>
    <t>R16</t>
  </si>
  <si>
    <t>47k</t>
  </si>
  <si>
    <t>R81</t>
  </si>
  <si>
    <t>R17</t>
  </si>
  <si>
    <t>R82</t>
  </si>
  <si>
    <t>R18</t>
  </si>
  <si>
    <t>R83</t>
  </si>
  <si>
    <t>R1</t>
  </si>
  <si>
    <t>R73</t>
  </si>
  <si>
    <t>R8</t>
  </si>
  <si>
    <t>R74</t>
  </si>
  <si>
    <t>R9</t>
  </si>
  <si>
    <t>R72</t>
  </si>
  <si>
    <t>R57</t>
  </si>
  <si>
    <t>R53</t>
  </si>
  <si>
    <t>xxx</t>
  </si>
  <si>
    <t>U11</t>
  </si>
  <si>
    <t>SN74HC08</t>
  </si>
  <si>
    <t>U14</t>
  </si>
  <si>
    <t>U10</t>
  </si>
  <si>
    <t>SN74HC21</t>
  </si>
  <si>
    <t>U17</t>
  </si>
  <si>
    <t>D29</t>
  </si>
  <si>
    <t>STTH2R02</t>
  </si>
  <si>
    <t>1n4148</t>
  </si>
  <si>
    <t>D28</t>
  </si>
  <si>
    <t>D35</t>
  </si>
  <si>
    <t>1000V Ultrafast</t>
  </si>
  <si>
    <t>0_45Inch</t>
  </si>
  <si>
    <t>UF4007-E3/54</t>
  </si>
  <si>
    <t>D7</t>
  </si>
  <si>
    <t>D36</t>
  </si>
  <si>
    <t>D8</t>
  </si>
  <si>
    <t>D37</t>
  </si>
  <si>
    <t>D9</t>
  </si>
  <si>
    <t>D34</t>
  </si>
  <si>
    <t>ZenerDiode</t>
  </si>
  <si>
    <t>5.1v Zener</t>
  </si>
  <si>
    <t>Diode_small</t>
  </si>
  <si>
    <t>BZX55B5V1-TAP</t>
  </si>
  <si>
    <t>D23</t>
  </si>
  <si>
    <t>8.2v 5w</t>
  </si>
  <si>
    <t>5wVertical</t>
  </si>
  <si>
    <t>D50</t>
  </si>
  <si>
    <t>D25</t>
  </si>
  <si>
    <t>D52</t>
  </si>
  <si>
    <t>D27</t>
  </si>
  <si>
    <t>D54</t>
  </si>
  <si>
    <t>D1</t>
  </si>
  <si>
    <t>17v 5w x2</t>
  </si>
  <si>
    <t>bidirectVert</t>
  </si>
  <si>
    <t>1N5354BG</t>
  </si>
  <si>
    <t>D2</t>
  </si>
  <si>
    <t>D3</t>
  </si>
  <si>
    <t>D6</t>
  </si>
  <si>
    <t>D5</t>
  </si>
  <si>
    <t>D4</t>
  </si>
  <si>
    <t>D22</t>
  </si>
  <si>
    <t>24v Zener</t>
  </si>
  <si>
    <t>1N5359BG</t>
  </si>
  <si>
    <t>D51</t>
  </si>
  <si>
    <t>D24</t>
  </si>
  <si>
    <t>D53</t>
  </si>
  <si>
    <t>D26</t>
  </si>
  <si>
    <t>D55</t>
  </si>
  <si>
    <t>Thermistor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</si>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</sst>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General"/>
  </numFmts>
  <fonts count="9">
    <font>
      <sz val="11.0"/>
      <color rgb="FF000000"/>
      <name val="Arial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9.0"/>
      <color rgb="FF004B85"/>
      <name val="Arial"/>
    </font>
    <font>
      <b/>
      <u/>
      <sz val="9.0"/>
      <color rgb="FF004B85"/>
      <name val="Arial"/>
    </font>
    <font>
      <u/>
      <sz val="11.0"/>
      <color rgb="FF0563C1"/>
      <name val="Calibri"/>
    </font>
    <font/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164" xfId="0" applyFont="1" applyNumberFormat="1"/>
    <xf borderId="0" fillId="0" fontId="0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/>
    </xf>
    <xf borderId="0" fillId="0" fontId="3" numFmtId="164" xfId="0" applyFont="1" applyNumberFormat="1"/>
    <xf borderId="0" fillId="0" fontId="4" numFmtId="164" xfId="0" applyAlignment="1" applyFont="1" applyNumberFormat="1">
      <alignment horizontal="left"/>
    </xf>
    <xf borderId="0" fillId="0" fontId="5" numFmtId="164" xfId="0" applyAlignment="1" applyFont="1" applyNumberFormat="1">
      <alignment horizontal="left"/>
    </xf>
    <xf borderId="0" fillId="2" fontId="1" numFmtId="164" xfId="0" applyFill="1" applyFont="1" applyNumberFormat="1"/>
    <xf borderId="0" fillId="2" fontId="6" numFmtId="164" xfId="0" applyFont="1" applyNumberFormat="1"/>
    <xf borderId="0" fillId="2" fontId="0" numFmtId="0" xfId="0" applyFont="1"/>
    <xf borderId="0" fillId="2" fontId="7" numFmtId="0" xfId="0" applyFont="1"/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ouser.com/Search/ProductDetail.aspx?R=FK14X7R1E475Kvirtualkey52130000virtualkey810-FK14X7R1E475K" TargetMode="External"/><Relationship Id="rId190" Type="http://schemas.openxmlformats.org/officeDocument/2006/relationships/hyperlink" Target="http://www.mouser.com/Search/ProductDetail.aspx?R=MF1%2F4DC1002Fvirtualkey66000000virtualkey660-MF1%2F4DC1002F" TargetMode="External"/><Relationship Id="rId42" Type="http://schemas.openxmlformats.org/officeDocument/2006/relationships/hyperlink" Target="http://www.mouser.com/Search/ProductDetail.aspx?R=FK14X7R1E475Kvirtualkey52130000virtualkey810-FK14X7R1E475K" TargetMode="External"/><Relationship Id="rId41" Type="http://schemas.openxmlformats.org/officeDocument/2006/relationships/hyperlink" Target="http://www.mouser.com/Search/ProductDetail.aspx?R=FK14X7R1E475Kvirtualkey52130000virtualkey810-FK14X7R1E475K" TargetMode="External"/><Relationship Id="rId44" Type="http://schemas.openxmlformats.org/officeDocument/2006/relationships/hyperlink" Target="http://www.mouser.com/Search/ProductDetail.aspx?R=FK14X7R1E475Kvirtualkey52130000virtualkey810-FK14X7R1E475K" TargetMode="External"/><Relationship Id="rId194" Type="http://schemas.openxmlformats.org/officeDocument/2006/relationships/hyperlink" Target="http://www.mouser.com/Search/ProductDetail.aspx?R=MF1%2F4DC2202Fvirtualkey66000000virtualkey660-MF1%2F4DC2202F" TargetMode="External"/><Relationship Id="rId43" Type="http://schemas.openxmlformats.org/officeDocument/2006/relationships/hyperlink" Target="http://www.mouser.com/Search/ProductDetail.aspx?R=FK14X7R1E475Kvirtualkey52130000virtualkey810-FK14X7R1E475K" TargetMode="External"/><Relationship Id="rId193" Type="http://schemas.openxmlformats.org/officeDocument/2006/relationships/hyperlink" Target="http://www.mouser.com/Search/ProductDetail.aspx?R=MF1%2F4DC1002Fvirtualkey66000000virtualkey660-MF1%2F4DC1002F" TargetMode="External"/><Relationship Id="rId46" Type="http://schemas.openxmlformats.org/officeDocument/2006/relationships/hyperlink" Target="http://www.mouser.com/Search/ProductDetail.aspx?R=K104K15X7RF53L2virtualkey59420000virtualkey594-K104K15X7RF53L2" TargetMode="External"/><Relationship Id="rId192" Type="http://schemas.openxmlformats.org/officeDocument/2006/relationships/hyperlink" Target="http://www.mouser.com/Search/ProductDetail.aspx?R=MF1%2F4DC1002Fvirtualkey66000000virtualkey660-MF1%2F4DC1002F" TargetMode="External"/><Relationship Id="rId45" Type="http://schemas.openxmlformats.org/officeDocument/2006/relationships/hyperlink" Target="http://www.mouser.com/Search/ProductDetail.aspx?R=FK14X7R1E475Kvirtualkey52130000virtualkey810-FK14X7R1E475K" TargetMode="External"/><Relationship Id="rId191" Type="http://schemas.openxmlformats.org/officeDocument/2006/relationships/hyperlink" Target="http://www.mouser.com/Search/ProductDetail.aspx?R=MF1%2F4DC1002Fvirtualkey66000000virtualkey660-MF1%2F4DC1002F" TargetMode="External"/><Relationship Id="rId48" Type="http://schemas.openxmlformats.org/officeDocument/2006/relationships/hyperlink" Target="http://www.mouser.com/Search/ProductDetail.aspx?R=FK14X7R1E475Kvirtualkey52130000virtualkey810-FK14X7R1E475K" TargetMode="External"/><Relationship Id="rId187" Type="http://schemas.openxmlformats.org/officeDocument/2006/relationships/hyperlink" Target="http://www.mouser.com/Search/ProductDetail.aspx?R=MF1%2F4DC1002Fvirtualkey66000000virtualkey660-MF1%2F4DC1002F" TargetMode="External"/><Relationship Id="rId47" Type="http://schemas.openxmlformats.org/officeDocument/2006/relationships/hyperlink" Target="http://www.mouser.com/Search/ProductDetail.aspx?R=FK14X7R1E475Kvirtualkey52130000virtualkey810-FK14X7R1E475K" TargetMode="External"/><Relationship Id="rId186" Type="http://schemas.openxmlformats.org/officeDocument/2006/relationships/hyperlink" Target="http://www.mouser.com/Search/ProductDetail.aspx?R=MF1%2F4DC1002Fvirtualkey66000000virtualkey660-MF1%2F4DC1002F" TargetMode="External"/><Relationship Id="rId185" Type="http://schemas.openxmlformats.org/officeDocument/2006/relationships/hyperlink" Target="http://www.mouser.com/Search/ProductDetail.aspx?R=MF1%2F4DC1002Fvirtualkey66000000virtualkey660-MF1%2F4DC1002F" TargetMode="External"/><Relationship Id="rId49" Type="http://schemas.openxmlformats.org/officeDocument/2006/relationships/hyperlink" Target="http://www.mouser.com/Search/ProductDetail.aspx?R=FK14X7R1E475Kvirtualkey52130000virtualkey810-FK14X7R1E475K" TargetMode="External"/><Relationship Id="rId184" Type="http://schemas.openxmlformats.org/officeDocument/2006/relationships/hyperlink" Target="http://www.mouser.com/Search/ProductDetail.aspx?R=MF1%2F4DC1002Fvirtualkey66000000virtualkey660-MF1%2F4DC1002F" TargetMode="External"/><Relationship Id="rId189" Type="http://schemas.openxmlformats.org/officeDocument/2006/relationships/hyperlink" Target="http://www.mouser.com/Search/ProductDetail.aspx?R=MF1%2F4DC1002Fvirtualkey66000000virtualkey660-MF1%2F4DC1002F" TargetMode="External"/><Relationship Id="rId188" Type="http://schemas.openxmlformats.org/officeDocument/2006/relationships/hyperlink" Target="http://www.mouser.com/Search/ProductDetail.aspx?R=MF1%2F4DC1002Fvirtualkey66000000virtualkey660-MF1%2F4DC1002F" TargetMode="External"/><Relationship Id="rId31" Type="http://schemas.openxmlformats.org/officeDocument/2006/relationships/hyperlink" Target="http://www.mouser.com/Search/ProductDetail.aspx?R=FK18X7R1H682Kvirtualkey52130000virtualkey810-FK18X7R1H682K" TargetMode="External"/><Relationship Id="rId30" Type="http://schemas.openxmlformats.org/officeDocument/2006/relationships/hyperlink" Target="http://www.mouser.com/Search/ProductDetail.aspx?R=K103K15X7RF5TL2virtualkey59420000virtualkey594-K103K15X7RF5TL2" TargetMode="External"/><Relationship Id="rId33" Type="http://schemas.openxmlformats.org/officeDocument/2006/relationships/hyperlink" Target="http://www.mouser.com/Search/ProductDetail.aspx?R=FK18X7R1H682Kvirtualkey52130000virtualkey810-FK18X7R1H682K" TargetMode="External"/><Relationship Id="rId183" Type="http://schemas.openxmlformats.org/officeDocument/2006/relationships/hyperlink" Target="http://www.mouser.com/Search/ProductDetail.aspx?R=MF1%2F4DC1002Fvirtualkey66000000virtualkey660-MF1%2F4DC1002F" TargetMode="External"/><Relationship Id="rId32" Type="http://schemas.openxmlformats.org/officeDocument/2006/relationships/hyperlink" Target="http://www.mouser.com/Search/ProductDetail.aspx?R=FK18X7R1H682Kvirtualkey52130000virtualkey810-FK18X7R1H682K" TargetMode="External"/><Relationship Id="rId182" Type="http://schemas.openxmlformats.org/officeDocument/2006/relationships/hyperlink" Target="http://www.mouser.com/Search/ProductDetail.aspx?R=273-15-RCvirtualkey21980000virtualkey273-15-RC" TargetMode="External"/><Relationship Id="rId35" Type="http://schemas.openxmlformats.org/officeDocument/2006/relationships/hyperlink" Target="http://www.mouser.com/Search/ProductDetail.aspx?R=FK18X7R1H682Kvirtualkey52130000virtualkey810-FK18X7R1H682K" TargetMode="External"/><Relationship Id="rId181" Type="http://schemas.openxmlformats.org/officeDocument/2006/relationships/hyperlink" Target="http://www.mouser.com/Search/ProductDetail.aspx?R=273-15-RCvirtualkey21980000virtualkey273-15-RC" TargetMode="External"/><Relationship Id="rId34" Type="http://schemas.openxmlformats.org/officeDocument/2006/relationships/hyperlink" Target="http://www.mouser.com/Search/ProductDetail.aspx?R=FK18X7R1H682Kvirtualkey52130000virtualkey810-FK18X7R1H682K" TargetMode="External"/><Relationship Id="rId180" Type="http://schemas.openxmlformats.org/officeDocument/2006/relationships/hyperlink" Target="http://www.mouser.com/Search/ProductDetail.aspx?R=273-15-RCvirtualkey21980000virtualkey273-15-RC" TargetMode="External"/><Relationship Id="rId37" Type="http://schemas.openxmlformats.org/officeDocument/2006/relationships/hyperlink" Target="http://www.mouser.com/Search/ProductDetail.aspx?R=FK14X7R1E475Kvirtualkey52130000virtualkey810-FK14X7R1E475K" TargetMode="External"/><Relationship Id="rId176" Type="http://schemas.openxmlformats.org/officeDocument/2006/relationships/hyperlink" Target="http://www.mouser.com/Search/ProductDetail.aspx?R=MF1%2F4DCT52R4701Fvirtualkey66000000virtualkey660-MF1%2F4DCT52R4701F" TargetMode="External"/><Relationship Id="rId36" Type="http://schemas.openxmlformats.org/officeDocument/2006/relationships/hyperlink" Target="http://www.mouser.com/Search/ProductDetail.aspx?R=FK18X7R1H682Kvirtualkey52130000virtualkey810-FK18X7R1H682K" TargetMode="External"/><Relationship Id="rId175" Type="http://schemas.openxmlformats.org/officeDocument/2006/relationships/hyperlink" Target="http://www.mouser.com/Search/ProductDetail.aspx?R=MF1%2F4DCT52R4701Fvirtualkey66000000virtualkey660-MF1%2F4DCT52R4701F" TargetMode="External"/><Relationship Id="rId39" Type="http://schemas.openxmlformats.org/officeDocument/2006/relationships/hyperlink" Target="http://www.mouser.com/Search/ProductDetail.aspx?R=FK14X7R1E475Kvirtualkey52130000virtualkey810-FK14X7R1E475K" TargetMode="External"/><Relationship Id="rId174" Type="http://schemas.openxmlformats.org/officeDocument/2006/relationships/hyperlink" Target="http://www.mouser.com/Search/ProductDetail.aspx?R=MF1%2F4DCT52R4701Fvirtualkey66000000virtualkey660-MF1%2F4DCT52R4701F" TargetMode="External"/><Relationship Id="rId38" Type="http://schemas.openxmlformats.org/officeDocument/2006/relationships/hyperlink" Target="http://www.mouser.com/Search/ProductDetail.aspx?R=FK14X7R1E475Kvirtualkey52130000virtualkey810-FK14X7R1E475K" TargetMode="External"/><Relationship Id="rId173" Type="http://schemas.openxmlformats.org/officeDocument/2006/relationships/hyperlink" Target="http://www.mouser.com/Search/ProductDetail.aspx?R=MF1%2F4DC3921Fvirtualkey66000000virtualkey660-MF1%2F4DC3921F" TargetMode="External"/><Relationship Id="rId179" Type="http://schemas.openxmlformats.org/officeDocument/2006/relationships/hyperlink" Target="http://www.mouser.com/Search/ProductDetail.aspx?R=273-15-RCvirtualkey21980000virtualkey273-15-RC" TargetMode="External"/><Relationship Id="rId178" Type="http://schemas.openxmlformats.org/officeDocument/2006/relationships/hyperlink" Target="http://www.mouser.com/Search/ProductDetail.aspx?R=273-15-RCvirtualkey21980000virtualkey273-15-RC" TargetMode="External"/><Relationship Id="rId177" Type="http://schemas.openxmlformats.org/officeDocument/2006/relationships/hyperlink" Target="http://www.mouser.com/Search/ProductDetail.aspx?R=273-15-RCvirtualkey21980000virtualkey273-15-RC" TargetMode="External"/><Relationship Id="rId20" Type="http://schemas.openxmlformats.org/officeDocument/2006/relationships/hyperlink" Target="http://www.mouser.com/Search/ProductDetail.aspx?R=K104K15X7RF53L2virtualkey59420000virtualkey594-K104K15X7RF53L2" TargetMode="External"/><Relationship Id="rId22" Type="http://schemas.openxmlformats.org/officeDocument/2006/relationships/hyperlink" Target="http://www.mouser.com/Search/ProductDetail.aspx?R=K104K15X7RF53L2virtualkey59420000virtualkey594-K104K15X7RF53L2" TargetMode="External"/><Relationship Id="rId21" Type="http://schemas.openxmlformats.org/officeDocument/2006/relationships/hyperlink" Target="http://www.mouser.com/Search/ProductDetail.aspx?R=K104K15X7RF53L2virtualkey59420000virtualkey594-K104K15X7RF53L2" TargetMode="External"/><Relationship Id="rId24" Type="http://schemas.openxmlformats.org/officeDocument/2006/relationships/hyperlink" Target="http://www.mouser.com/Search/ProductDetail.aspx?R=K104K15X7RF53L2virtualkey59420000virtualkey594-K104K15X7RF53L2" TargetMode="External"/><Relationship Id="rId23" Type="http://schemas.openxmlformats.org/officeDocument/2006/relationships/hyperlink" Target="http://www.mouser.com/Search/ProductDetail.aspx?R=K104K15X7RF53L2virtualkey59420000virtualkey594-K104K15X7RF53L2" TargetMode="External"/><Relationship Id="rId26" Type="http://schemas.openxmlformats.org/officeDocument/2006/relationships/hyperlink" Target="http://www.mouser.com/Search/ProductDetail.aspx?R=K104K15X7RF53L2virtualkey59420000virtualkey594-K104K15X7RF53L2" TargetMode="External"/><Relationship Id="rId25" Type="http://schemas.openxmlformats.org/officeDocument/2006/relationships/hyperlink" Target="http://www.mouser.com/Search/ProductDetail.aspx?R=K104K15X7RF53L2virtualkey59420000virtualkey594-K104K15X7RF53L2" TargetMode="External"/><Relationship Id="rId28" Type="http://schemas.openxmlformats.org/officeDocument/2006/relationships/hyperlink" Target="http://www.mouser.com/Search/ProductDetail.aspx?R=K103K15X7RF5TL2virtualkey59420000virtualkey594-K103K15X7RF5TL2" TargetMode="External"/><Relationship Id="rId27" Type="http://schemas.openxmlformats.org/officeDocument/2006/relationships/hyperlink" Target="http://www.mouser.com/Search/ProductDetail.aspx?R=K103K15X7RF5TL2virtualkey59420000virtualkey594-K103K15X7RF5TL2" TargetMode="External"/><Relationship Id="rId29" Type="http://schemas.openxmlformats.org/officeDocument/2006/relationships/hyperlink" Target="http://www.mouser.com/Search/ProductDetail.aspx?R=K103K15X7RF5TL2virtualkey59420000virtualkey594-K103K15X7RF5TL2" TargetMode="External"/><Relationship Id="rId11" Type="http://schemas.openxmlformats.org/officeDocument/2006/relationships/hyperlink" Target="http://www.mouser.com/Search/ProductDetail.aspx?R=K104K15X7RF53L2virtualkey59420000virtualkey594-K104K15X7RF53L2" TargetMode="External"/><Relationship Id="rId10" Type="http://schemas.openxmlformats.org/officeDocument/2006/relationships/hyperlink" Target="http://www.mouser.com/Search/ProductDetail.aspx?R=K104K15X7RF53L2virtualkey59420000virtualkey594-K104K15X7RF53L2" TargetMode="External"/><Relationship Id="rId13" Type="http://schemas.openxmlformats.org/officeDocument/2006/relationships/hyperlink" Target="http://www.mouser.com/Search/ProductDetail.aspx?R=K104K15X7RF53L2virtualkey59420000virtualkey594-K104K15X7RF53L2" TargetMode="External"/><Relationship Id="rId12" Type="http://schemas.openxmlformats.org/officeDocument/2006/relationships/hyperlink" Target="http://www.mouser.com/Search/ProductDetail.aspx?R=K104K15X7RF53L2virtualkey59420000virtualkey594-K104K15X7RF53L2" TargetMode="External"/><Relationship Id="rId15" Type="http://schemas.openxmlformats.org/officeDocument/2006/relationships/hyperlink" Target="http://www.mouser.com/Search/ProductDetail.aspx?R=K104K15X7RF53L2virtualkey59420000virtualkey594-K104K15X7RF53L2" TargetMode="External"/><Relationship Id="rId198" Type="http://schemas.openxmlformats.org/officeDocument/2006/relationships/hyperlink" Target="http://www.mouser.com/Search/ProductDetail.aspx?R=CRCW121047K0JNEAvirtualkey61300000virtualkey71-CRCW1210J-47K-E3" TargetMode="External"/><Relationship Id="rId14" Type="http://schemas.openxmlformats.org/officeDocument/2006/relationships/hyperlink" Target="http://www.mouser.com/Search/ProductDetail.aspx?R=K104K15X7RF53L2virtualkey59420000virtualkey594-K104K15X7RF53L2" TargetMode="External"/><Relationship Id="rId197" Type="http://schemas.openxmlformats.org/officeDocument/2006/relationships/hyperlink" Target="http://www.mouser.com/Search/ProductDetail.aspx?R=CRCW121047K0JNEAvirtualkey61300000virtualkey71-CRCW1210J-47K-E3" TargetMode="External"/><Relationship Id="rId17" Type="http://schemas.openxmlformats.org/officeDocument/2006/relationships/hyperlink" Target="http://www.mouser.com/Search/ProductDetail.aspx?R=K104K15X7RF53L2virtualkey59420000virtualkey594-K104K15X7RF53L2" TargetMode="External"/><Relationship Id="rId196" Type="http://schemas.openxmlformats.org/officeDocument/2006/relationships/hyperlink" Target="http://www.mouser.com/Search/ProductDetail.aspx?R=CRCW121047K0JNEAvirtualkey61300000virtualkey71-CRCW1210J-47K-E3" TargetMode="External"/><Relationship Id="rId16" Type="http://schemas.openxmlformats.org/officeDocument/2006/relationships/hyperlink" Target="http://www.mouser.com/Search/ProductDetail.aspx?R=K104K15X7RF53L2virtualkey59420000virtualkey594-K104K15X7RF53L2" TargetMode="External"/><Relationship Id="rId195" Type="http://schemas.openxmlformats.org/officeDocument/2006/relationships/hyperlink" Target="http://www.mouser.com/Search/ProductDetail.aspx?R=CRCW121047K0JNEAvirtualkey61300000virtualkey71-CRCW1210J-47K-E3" TargetMode="External"/><Relationship Id="rId19" Type="http://schemas.openxmlformats.org/officeDocument/2006/relationships/hyperlink" Target="http://www.mouser.com/Search/ProductDetail.aspx?R=K104K15X7RF53L2virtualkey59420000virtualkey594-K104K15X7RF53L2" TargetMode="External"/><Relationship Id="rId18" Type="http://schemas.openxmlformats.org/officeDocument/2006/relationships/hyperlink" Target="http://www.mouser.com/Search/ProductDetail.aspx?R=K104K15X7RF53L2virtualkey59420000virtualkey594-K104K15X7RF53L2" TargetMode="External"/><Relationship Id="rId199" Type="http://schemas.openxmlformats.org/officeDocument/2006/relationships/hyperlink" Target="http://www.mouser.com/Search/ProductDetail.aspx?R=CRCW121047K0JNEAvirtualkey61300000virtualkey71-CRCW1210J-47K-E3" TargetMode="External"/><Relationship Id="rId84" Type="http://schemas.openxmlformats.org/officeDocument/2006/relationships/hyperlink" Target="http://www.mouser.com/Search/ProductDetail.aspx?R=IXDN604PIvirtualkey56550000virtualkey849-IXDN604PI" TargetMode="External"/><Relationship Id="rId83" Type="http://schemas.openxmlformats.org/officeDocument/2006/relationships/hyperlink" Target="http://www.mouser.com/Search/ProductDetail.aspx?R=IXDN604PIvirtualkey56550000virtualkey849-IXDN604PI" TargetMode="External"/><Relationship Id="rId86" Type="http://schemas.openxmlformats.org/officeDocument/2006/relationships/hyperlink" Target="http://www.mouser.com/Search/ProductDetail.aspx?R=IXDN604PIvirtualkey56550000virtualkey849-IXDN604PI" TargetMode="External"/><Relationship Id="rId85" Type="http://schemas.openxmlformats.org/officeDocument/2006/relationships/hyperlink" Target="http://www.mouser.com/Search/ProductDetail.aspx?R=IXDN604PIvirtualkey56550000virtualkey849-IXDN604PI" TargetMode="External"/><Relationship Id="rId88" Type="http://schemas.openxmlformats.org/officeDocument/2006/relationships/hyperlink" Target="http://www.mouser.com/Search/ProductDetail.aspx?R=22-23-2031virtualkey53810000virtualkey538-22-23-2031" TargetMode="External"/><Relationship Id="rId150" Type="http://schemas.openxmlformats.org/officeDocument/2006/relationships/hyperlink" Target="http://www.mouser.com/Search/ProductDetail.aspx?R=OF27GJEvirtualkey58810000virtualkey588-OF27GJE" TargetMode="External"/><Relationship Id="rId87" Type="http://schemas.openxmlformats.org/officeDocument/2006/relationships/hyperlink" Target="http://www.mouser.com/Search/ProductDetail.aspx?R=22-23-2031virtualkey53810000virtualkey538-22-23-2031" TargetMode="External"/><Relationship Id="rId89" Type="http://schemas.openxmlformats.org/officeDocument/2006/relationships/hyperlink" Target="http://www.mouser.com/Search/ProductDetail.aspx?R=22-23-2031virtualkey53810000virtualkey538-22-23-2031" TargetMode="External"/><Relationship Id="rId80" Type="http://schemas.openxmlformats.org/officeDocument/2006/relationships/hyperlink" Target="http://www.mouser.com/Search/ProductDetail.aspx?R=929834-02-06-RKvirtualkey51750000virtualkey517-929834-02-06-RK" TargetMode="External"/><Relationship Id="rId82" Type="http://schemas.openxmlformats.org/officeDocument/2006/relationships/hyperlink" Target="http://www.mouser.com/Search/ProductDetail.aspx?R=IXDN604PIvirtualkey56550000virtualkey849-IXDN604PI" TargetMode="External"/><Relationship Id="rId81" Type="http://schemas.openxmlformats.org/officeDocument/2006/relationships/hyperlink" Target="http://www.mouser.com/Search/ProductDetail.aspx?R=IXDN604PIvirtualkey56550000virtualkey849-IXDN604PI" TargetMode="External"/><Relationship Id="rId1" Type="http://schemas.openxmlformats.org/officeDocument/2006/relationships/hyperlink" Target="http://www.mouser.com/ProductDetail/Molex/171856-0002/?qs=sGAEpiMZZMs%252bGHln7q6pmySggPlC%2fDRb48fn%252bCl9SxY%3d" TargetMode="External"/><Relationship Id="rId2" Type="http://schemas.openxmlformats.org/officeDocument/2006/relationships/hyperlink" Target="http://www.mouser.com/ProductDetail/Molex/22-01-3027/?qs=sGAEpiMZZMs%252bGHln7q6pm%252bS0pk2Wo0XxPpVg6FDU%2fQA%3d" TargetMode="External"/><Relationship Id="rId3" Type="http://schemas.openxmlformats.org/officeDocument/2006/relationships/hyperlink" Target="http://www.mouser.com/Search/ProductDetail.aspx?R=OKI-78SR-5%2F1.5-W36-Cvirtualkey58010000virtualkey580-OKI78SR5%2F1.5W36C" TargetMode="External"/><Relationship Id="rId149" Type="http://schemas.openxmlformats.org/officeDocument/2006/relationships/hyperlink" Target="http://www.mouser.com/Search/ProductDetail.aspx?R=OF27GJEvirtualkey58810000virtualkey588-OF27GJE" TargetMode="External"/><Relationship Id="rId4" Type="http://schemas.openxmlformats.org/officeDocument/2006/relationships/hyperlink" Target="http://www.mouser.com/Search/ProductDetail.aspx?R=OKI-78SR-5%2F1.5-W36-Cvirtualkey58010000virtualkey580-OKI78SR5%2F1.5W36C" TargetMode="External"/><Relationship Id="rId148" Type="http://schemas.openxmlformats.org/officeDocument/2006/relationships/hyperlink" Target="http://www.mouser.com/Search/ProductDetail.aspx?R=OF27GJEvirtualkey58810000virtualkey588-OF27GJE" TargetMode="External"/><Relationship Id="rId9" Type="http://schemas.openxmlformats.org/officeDocument/2006/relationships/hyperlink" Target="http://www.mouser.com/Search/ProductDetail.aspx?R=K104K15X7RF53L2virtualkey59420000virtualkey594-K104K15X7RF53L2" TargetMode="External"/><Relationship Id="rId143" Type="http://schemas.openxmlformats.org/officeDocument/2006/relationships/hyperlink" Target="http://www.mouser.com/Search/ProductDetail.aspx?R=MF1%2F4DCT52A2001Fvirtualkey66000000virtualkey660-MF1%2F4DCT52A2001F" TargetMode="External"/><Relationship Id="rId142" Type="http://schemas.openxmlformats.org/officeDocument/2006/relationships/hyperlink" Target="http://www.mouser.com/Search/ProductDetail.aspx?R=MF1%2F4DCT52A2001Fvirtualkey66000000virtualkey660-MF1%2F4DCT52A2001F" TargetMode="External"/><Relationship Id="rId141" Type="http://schemas.openxmlformats.org/officeDocument/2006/relationships/hyperlink" Target="http://www.mouser.com/Search/ProductDetail.aspx?R=MF1%2F4DCT52A2001Fvirtualkey66000000virtualkey660-MF1%2F4DCT52A2001F" TargetMode="External"/><Relationship Id="rId140" Type="http://schemas.openxmlformats.org/officeDocument/2006/relationships/hyperlink" Target="http://www.mouser.com/Search/ProductDetail.aspx?R=MF1%2F4DCT52A2001Fvirtualkey66000000virtualkey660-MF1%2F4DCT52A2001F" TargetMode="External"/><Relationship Id="rId5" Type="http://schemas.openxmlformats.org/officeDocument/2006/relationships/hyperlink" Target="http://www.mouser.com/Search/ProductDetail.aspx?R=ATTINY25-20PUvirtualkey55650000virtualkey556-ATTINY25-20PU" TargetMode="External"/><Relationship Id="rId147" Type="http://schemas.openxmlformats.org/officeDocument/2006/relationships/hyperlink" Target="http://www.mouser.com/Search/ProductDetail.aspx?R=CMF1%2F42801FLFTRvirtualkey66200000virtualkey66-CMF1%2F42801FLFTR" TargetMode="External"/><Relationship Id="rId6" Type="http://schemas.openxmlformats.org/officeDocument/2006/relationships/hyperlink" Target="http://www.mouser.com/Search/ProductDetail.aspx?R=ATTINY25-20PUvirtualkey55650000virtualkey556-ATTINY25-20PU" TargetMode="External"/><Relationship Id="rId146" Type="http://schemas.openxmlformats.org/officeDocument/2006/relationships/hyperlink" Target="http://www.mouser.com/Search/ProductDetail.aspx?R=MF1%2F4DCT52A1001Fvirtualkey66000000virtualkey660-MF1%2F4DCT52A1001F" TargetMode="External"/><Relationship Id="rId7" Type="http://schemas.openxmlformats.org/officeDocument/2006/relationships/hyperlink" Target="http://www.mouser.com/Search/ProductDetail.aspx?R=BAT85S-TAPvirtualkey61370000virtualkey78-BAT85S-TAP" TargetMode="External"/><Relationship Id="rId145" Type="http://schemas.openxmlformats.org/officeDocument/2006/relationships/hyperlink" Target="http://www.mouser.com/Search/ProductDetail.aspx?R=MFR-25FRF52-100Kvirtualkey57620000virtualkey603-MFR-25FRF52100K" TargetMode="External"/><Relationship Id="rId8" Type="http://schemas.openxmlformats.org/officeDocument/2006/relationships/hyperlink" Target="http://www.mouser.com/Search/ProductDetail.aspx?R=BAT85S-TAPvirtualkey61370000virtualkey78-BAT85S-TAP" TargetMode="External"/><Relationship Id="rId144" Type="http://schemas.openxmlformats.org/officeDocument/2006/relationships/hyperlink" Target="http://www.mouser.com/Search/ProductDetail.aspx?R=MF1%2F4DCT52A2001Fvirtualkey66000000virtualkey660-MF1%2F4DCT52A2001F" TargetMode="External"/><Relationship Id="rId73" Type="http://schemas.openxmlformats.org/officeDocument/2006/relationships/hyperlink" Target="http://www.mouser.com/ProductDetail/Fairchild-Semiconductor/FOD8316/?qs=sGAEpiMZZMvh4wEfREVcMVUAyWQG%252brzT" TargetMode="External"/><Relationship Id="rId72" Type="http://schemas.openxmlformats.org/officeDocument/2006/relationships/hyperlink" Target="http://www.mouser.com/Search/ProductDetail.aspx?R=28C0236-0JW-10virtualkey59710000virtualkey875-28C0236-0JW-10" TargetMode="External"/><Relationship Id="rId75" Type="http://schemas.openxmlformats.org/officeDocument/2006/relationships/hyperlink" Target="http://www.mouser.com/ProductDetail/Fairchild-Semiconductor/FOD8316/?qs=sGAEpiMZZMvh4wEfREVcMVUAyWQG%252brzT" TargetMode="External"/><Relationship Id="rId74" Type="http://schemas.openxmlformats.org/officeDocument/2006/relationships/hyperlink" Target="http://www.mouser.com/ProductDetail/Fairchild-Semiconductor/FOD8316/?qs=sGAEpiMZZMvh4wEfREVcMVUAyWQG%252brzT" TargetMode="External"/><Relationship Id="rId77" Type="http://schemas.openxmlformats.org/officeDocument/2006/relationships/hyperlink" Target="http://www.mouser.com/ProductDetail/Fairchild-Semiconductor/FOD8316/?qs=sGAEpiMZZMvh4wEfREVcMVUAyWQG%252brzT" TargetMode="External"/><Relationship Id="rId76" Type="http://schemas.openxmlformats.org/officeDocument/2006/relationships/hyperlink" Target="http://www.mouser.com/ProductDetail/Fairchild-Semiconductor/FOD8316/?qs=sGAEpiMZZMvh4wEfREVcMVUAyWQG%252brzT" TargetMode="External"/><Relationship Id="rId79" Type="http://schemas.openxmlformats.org/officeDocument/2006/relationships/hyperlink" Target="http://www.mouser.com/Search/ProductDetail.aspx?R=HIN202CPZvirtualkey57760000virtualkey968-HIN202CPZ" TargetMode="External"/><Relationship Id="rId78" Type="http://schemas.openxmlformats.org/officeDocument/2006/relationships/hyperlink" Target="http://www.mouser.com/ProductDetail/Fairchild-Semiconductor/FOD8316/?qs=sGAEpiMZZMvh4wEfREVcMVUAyWQG%252brzT" TargetMode="External"/><Relationship Id="rId71" Type="http://schemas.openxmlformats.org/officeDocument/2006/relationships/hyperlink" Target="http://www.mouser.com/Search/ProductDetail.aspx?R=28C0236-0JW-10virtualkey59710000virtualkey875-28C0236-0JW-10" TargetMode="External"/><Relationship Id="rId70" Type="http://schemas.openxmlformats.org/officeDocument/2006/relationships/hyperlink" Target="http://www.mouser.com/Search/ProductDetail.aspx?R=DSPIC30F4011-30I%2FPvirtualkey57940000virtualkey579-30F4011-30I%2FP" TargetMode="External"/><Relationship Id="rId139" Type="http://schemas.openxmlformats.org/officeDocument/2006/relationships/hyperlink" Target="http://www.mouser.com/Search/ProductDetail.aspx?R=MF1%2F4DCT52A2001Fvirtualkey66000000virtualkey660-MF1%2F4DCT52A2001F" TargetMode="External"/><Relationship Id="rId138" Type="http://schemas.openxmlformats.org/officeDocument/2006/relationships/hyperlink" Target="http://www.mouser.com/Search/ProductDetail.aspx?R=MF1%2F4DCT52A2001Fvirtualkey66000000virtualkey660-MF1%2F4DCT52A2001F" TargetMode="External"/><Relationship Id="rId137" Type="http://schemas.openxmlformats.org/officeDocument/2006/relationships/hyperlink" Target="http://www.mouser.com/Search/ProductDetail.aspx?R=MF1%2F4DCT52A2001Fvirtualkey66000000virtualkey660-MF1%2F4DCT52A2001F" TargetMode="External"/><Relationship Id="rId132" Type="http://schemas.openxmlformats.org/officeDocument/2006/relationships/hyperlink" Target="http://www.mouser.com/Search/ProductDetail.aspx?R=MF1%2F4DCT52A1001Fvirtualkey66000000virtualkey660-MF1%2F4DCT52A1001F" TargetMode="External"/><Relationship Id="rId131" Type="http://schemas.openxmlformats.org/officeDocument/2006/relationships/hyperlink" Target="http://www.mouser.com/Search/ProductDetail.aspx?R=MF1%2F4DCT52A1001Fvirtualkey66000000virtualkey660-MF1%2F4DCT52A1001F" TargetMode="External"/><Relationship Id="rId130" Type="http://schemas.openxmlformats.org/officeDocument/2006/relationships/hyperlink" Target="http://www.mouser.com/Search/ProductDetail.aspx?R=MF1%2F4DCT52A1001Fvirtualkey66000000virtualkey660-MF1%2F4DCT52A1001F" TargetMode="External"/><Relationship Id="rId136" Type="http://schemas.openxmlformats.org/officeDocument/2006/relationships/hyperlink" Target="http://www.mouser.com/ProductDetail/Vishay-Dale/CCF601K50FKE36/?qs=sGAEpiMZZMtlubZbdhIBIDohwX7ZfdOOGQDai2pjmm0%3d" TargetMode="External"/><Relationship Id="rId135" Type="http://schemas.openxmlformats.org/officeDocument/2006/relationships/hyperlink" Target="http://www.mouser.com/Search/ProductDetail.aspx?R=MF1%2F4DCT52A1001Fvirtualkey66000000virtualkey660-MF1%2F4DCT52A1001F" TargetMode="External"/><Relationship Id="rId134" Type="http://schemas.openxmlformats.org/officeDocument/2006/relationships/hyperlink" Target="http://www.mouser.com/Search/ProductDetail.aspx?R=MF1%2F4DCT52A1001Fvirtualkey66000000virtualkey660-MF1%2F4DCT52A1001F" TargetMode="External"/><Relationship Id="rId133" Type="http://schemas.openxmlformats.org/officeDocument/2006/relationships/hyperlink" Target="http://www.mouser.com/Search/ProductDetail.aspx?R=MF1%2F4DCT52A1001Fvirtualkey66000000virtualkey660-MF1%2F4DCT52A1001F" TargetMode="External"/><Relationship Id="rId62" Type="http://schemas.openxmlformats.org/officeDocument/2006/relationships/hyperlink" Target="http://www.mouser.com/Search/ProductDetail.aspx?R=SR151A180JAAvirtualkey58110000virtualkey581-SR151A180J" TargetMode="External"/><Relationship Id="rId61" Type="http://schemas.openxmlformats.org/officeDocument/2006/relationships/hyperlink" Target="http://www.mouser.com/Search/ProductDetail.aspx?R=FK14X7R1E475Kvirtualkey52130000virtualkey810-FK14X7R1E475K" TargetMode="External"/><Relationship Id="rId64" Type="http://schemas.openxmlformats.org/officeDocument/2006/relationships/hyperlink" Target="http://www.mouser.com/ProductDetail/Taiyo-Yuden/TMK325B7226MM-TR/?qs=%2fha2pyFaduijlHXbREAdW3yZns8FzrEmzbtVr708gmGF8YI8v1otLw%3d%3d" TargetMode="External"/><Relationship Id="rId63" Type="http://schemas.openxmlformats.org/officeDocument/2006/relationships/hyperlink" Target="http://www.mouser.com/Search/ProductDetail.aspx?R=SR151A180JAAvirtualkey58110000virtualkey581-SR151A180J" TargetMode="External"/><Relationship Id="rId66" Type="http://schemas.openxmlformats.org/officeDocument/2006/relationships/hyperlink" Target="http://www.mouser.com/Search/ProductDetail.aspx?R=K471K15X7RF53L2virtualkey59420000virtualkey594-K471K15X7RF53L2" TargetMode="External"/><Relationship Id="rId172" Type="http://schemas.openxmlformats.org/officeDocument/2006/relationships/hyperlink" Target="http://www.mouser.com/Search/ProductDetail.aspx?R=OX33GKEvirtualkey58810000virtualkey588-OX-3.3-E" TargetMode="External"/><Relationship Id="rId65" Type="http://schemas.openxmlformats.org/officeDocument/2006/relationships/hyperlink" Target="http://www.mouser.com/Search/ProductDetail.aspx?R=K471K15X7RF53L2virtualkey59420000virtualkey594-K471K15X7RF53L2" TargetMode="External"/><Relationship Id="rId171" Type="http://schemas.openxmlformats.org/officeDocument/2006/relationships/hyperlink" Target="http://www.mouser.com/Search/ProductDetail.aspx?R=OX33GKEvirtualkey58810000virtualkey588-OX-3.3-E" TargetMode="External"/><Relationship Id="rId68" Type="http://schemas.openxmlformats.org/officeDocument/2006/relationships/hyperlink" Target="http://www.mouser.com/Search/ProductDetail.aspx?R=UHE1E221MPDvirtualkey64700000virtualkey647-UHE1E221MPD" TargetMode="External"/><Relationship Id="rId170" Type="http://schemas.openxmlformats.org/officeDocument/2006/relationships/hyperlink" Target="http://www.mouser.com/Search/ProductDetail.aspx?R=OX33GKEvirtualkey58810000virtualkey588-OX-3.3-E" TargetMode="External"/><Relationship Id="rId67" Type="http://schemas.openxmlformats.org/officeDocument/2006/relationships/hyperlink" Target="http://www.mouser.com/Search/ProductDetail.aspx?R=UPW1H471MHDvirtualkey64700000virtualkey647-UPW1H471MHD" TargetMode="External"/><Relationship Id="rId60" Type="http://schemas.openxmlformats.org/officeDocument/2006/relationships/hyperlink" Target="http://www.mouser.com/Search/ProductDetail.aspx?R=FK14X7R1E475Kvirtualkey52130000virtualkey810-FK14X7R1E475K" TargetMode="External"/><Relationship Id="rId165" Type="http://schemas.openxmlformats.org/officeDocument/2006/relationships/hyperlink" Target="http://www.mouser.com/Search/ProductDetail.aspx?R=OX33GKEvirtualkey58810000virtualkey588-OX-3.3-E" TargetMode="External"/><Relationship Id="rId69" Type="http://schemas.openxmlformats.org/officeDocument/2006/relationships/hyperlink" Target="http://www.mouser.com/Search/ProductDetail.aspx?R=ATS073-Evirtualkey67110000virtualkey774-ATS073-E" TargetMode="External"/><Relationship Id="rId164" Type="http://schemas.openxmlformats.org/officeDocument/2006/relationships/hyperlink" Target="http://www.mouser.com/Search/ProductDetail.aspx?R=OX33GKEvirtualkey58810000virtualkey588-OX-3.3-E" TargetMode="External"/><Relationship Id="rId163" Type="http://schemas.openxmlformats.org/officeDocument/2006/relationships/hyperlink" Target="http://www.mouser.com/Search/ProductDetail.aspx?R=OX33GKEvirtualkey58810000virtualkey588-OX-3.3-E" TargetMode="External"/><Relationship Id="rId162" Type="http://schemas.openxmlformats.org/officeDocument/2006/relationships/hyperlink" Target="http://www.mouser.com/Search/ProductDetail.aspx?R=OX33GKEvirtualkey58810000virtualkey588-OX-3.3-E" TargetMode="External"/><Relationship Id="rId169" Type="http://schemas.openxmlformats.org/officeDocument/2006/relationships/hyperlink" Target="http://www.mouser.com/Search/ProductDetail.aspx?R=OX33GKEvirtualkey58810000virtualkey588-OX-3.3-E" TargetMode="External"/><Relationship Id="rId168" Type="http://schemas.openxmlformats.org/officeDocument/2006/relationships/hyperlink" Target="http://www.mouser.com/Search/ProductDetail.aspx?R=OX33GKEvirtualkey58810000virtualkey588-OX-3.3-E" TargetMode="External"/><Relationship Id="rId167" Type="http://schemas.openxmlformats.org/officeDocument/2006/relationships/hyperlink" Target="http://www.mouser.com/Search/ProductDetail.aspx?R=OX33GKEvirtualkey58810000virtualkey588-OX-3.3-E" TargetMode="External"/><Relationship Id="rId166" Type="http://schemas.openxmlformats.org/officeDocument/2006/relationships/hyperlink" Target="http://www.mouser.com/Search/ProductDetail.aspx?R=OX33GKEvirtualkey58810000virtualkey588-OX-3.3-E" TargetMode="External"/><Relationship Id="rId51" Type="http://schemas.openxmlformats.org/officeDocument/2006/relationships/hyperlink" Target="http://www.mouser.com/Search/ProductDetail.aspx?R=FK14X7R1E475Kvirtualkey52130000virtualkey810-FK14X7R1E475K" TargetMode="External"/><Relationship Id="rId50" Type="http://schemas.openxmlformats.org/officeDocument/2006/relationships/hyperlink" Target="http://www.mouser.com/Search/ProductDetail.aspx?R=FK14X7R1E475Kvirtualkey52130000virtualkey810-FK14X7R1E475K" TargetMode="External"/><Relationship Id="rId53" Type="http://schemas.openxmlformats.org/officeDocument/2006/relationships/hyperlink" Target="http://www.mouser.com/Search/ProductDetail.aspx?R=FK14X7R1E475Kvirtualkey52130000virtualkey810-FK14X7R1E475K" TargetMode="External"/><Relationship Id="rId52" Type="http://schemas.openxmlformats.org/officeDocument/2006/relationships/hyperlink" Target="http://www.mouser.com/Search/ProductDetail.aspx?R=FK14X7R1E475Kvirtualkey52130000virtualkey810-FK14X7R1E475K" TargetMode="External"/><Relationship Id="rId55" Type="http://schemas.openxmlformats.org/officeDocument/2006/relationships/hyperlink" Target="http://www.mouser.com/Search/ProductDetail.aspx?R=FK14X7R1E475Kvirtualkey52130000virtualkey810-FK14X7R1E475K" TargetMode="External"/><Relationship Id="rId161" Type="http://schemas.openxmlformats.org/officeDocument/2006/relationships/hyperlink" Target="http://www.mouser.com/Search/ProductDetail.aspx?R=OX33GKEvirtualkey58810000virtualkey588-OX-3.3-E" TargetMode="External"/><Relationship Id="rId54" Type="http://schemas.openxmlformats.org/officeDocument/2006/relationships/hyperlink" Target="http://www.mouser.com/Search/ProductDetail.aspx?R=FK14X7R1E475Kvirtualkey52130000virtualkey810-FK14X7R1E475K" TargetMode="External"/><Relationship Id="rId160" Type="http://schemas.openxmlformats.org/officeDocument/2006/relationships/hyperlink" Target="http://www.mouser.com/Search/ProductDetail.aspx?R=CRCW12103K00JNEAvirtualkey61300000virtualkey71-CRCW1210J-3K-E3" TargetMode="External"/><Relationship Id="rId57" Type="http://schemas.openxmlformats.org/officeDocument/2006/relationships/hyperlink" Target="http://www.mouser.com/Search/ProductDetail.aspx?R=FK14X7R1E475Kvirtualkey52130000virtualkey810-FK14X7R1E475K" TargetMode="External"/><Relationship Id="rId56" Type="http://schemas.openxmlformats.org/officeDocument/2006/relationships/hyperlink" Target="http://www.mouser.com/Search/ProductDetail.aspx?R=FK14X7R1E475Kvirtualkey52130000virtualkey810-FK14X7R1E475K" TargetMode="External"/><Relationship Id="rId159" Type="http://schemas.openxmlformats.org/officeDocument/2006/relationships/hyperlink" Target="http://www.mouser.com/Search/ProductDetail.aspx?R=CRCW12103K00JNEAvirtualkey61300000virtualkey71-CRCW1210J-3K-E3" TargetMode="External"/><Relationship Id="rId59" Type="http://schemas.openxmlformats.org/officeDocument/2006/relationships/hyperlink" Target="http://www.mouser.com/Search/ProductDetail.aspx?R=FK14X7R1E475Kvirtualkey52130000virtualkey810-FK14X7R1E475K" TargetMode="External"/><Relationship Id="rId154" Type="http://schemas.openxmlformats.org/officeDocument/2006/relationships/hyperlink" Target="http://www.mouser.com/ProductDetail/KOA-Speer/MF1-4DC3001F/?qs=sGAEpiMZZMu61qfTUdNhG2zZWzmXeE87T%252bePpQamioo%3D" TargetMode="External"/><Relationship Id="rId58" Type="http://schemas.openxmlformats.org/officeDocument/2006/relationships/hyperlink" Target="http://www.mouser.com/Search/ProductDetail.aspx?R=FK14X7R1E475Kvirtualkey52130000virtualkey810-FK14X7R1E475K" TargetMode="External"/><Relationship Id="rId153" Type="http://schemas.openxmlformats.org/officeDocument/2006/relationships/hyperlink" Target="http://www.mouser.com/Search/ProductDetail.aspx?R=OF27GJEvirtualkey58810000virtualkey588-OF27GJE" TargetMode="External"/><Relationship Id="rId152" Type="http://schemas.openxmlformats.org/officeDocument/2006/relationships/hyperlink" Target="http://www.mouser.com/Search/ProductDetail.aspx?R=OF27GJEvirtualkey58810000virtualkey588-OF27GJE" TargetMode="External"/><Relationship Id="rId151" Type="http://schemas.openxmlformats.org/officeDocument/2006/relationships/hyperlink" Target="http://www.mouser.com/Search/ProductDetail.aspx?R=OF27GJEvirtualkey58810000virtualkey588-OF27GJE" TargetMode="External"/><Relationship Id="rId158" Type="http://schemas.openxmlformats.org/officeDocument/2006/relationships/hyperlink" Target="http://www.mouser.com/Search/ProductDetail.aspx?R=CRCW12103K00JNEAvirtualkey61300000virtualkey71-CRCW1210J-3K-E3" TargetMode="External"/><Relationship Id="rId157" Type="http://schemas.openxmlformats.org/officeDocument/2006/relationships/hyperlink" Target="http://www.mouser.com/Search/ProductDetail.aspx?R=CRCW12103K00JNEAvirtualkey61300000virtualkey71-CRCW1210J-3K-E3" TargetMode="External"/><Relationship Id="rId156" Type="http://schemas.openxmlformats.org/officeDocument/2006/relationships/hyperlink" Target="http://www.mouser.com/Search/ProductDetail.aspx?R=CRCW12103K00JNEAvirtualkey61300000virtualkey71-CRCW1210J-3K-E3" TargetMode="External"/><Relationship Id="rId155" Type="http://schemas.openxmlformats.org/officeDocument/2006/relationships/hyperlink" Target="http://www.mouser.com/Search/ProductDetail.aspx?R=CRCW12103K00JNEAvirtualkey61300000virtualkey71-CRCW1210J-3K-E3" TargetMode="External"/><Relationship Id="rId107" Type="http://schemas.openxmlformats.org/officeDocument/2006/relationships/hyperlink" Target="http://www.mouser.com/Search/ProductDetail.aspx?R=BS270virtualkey51210000virtualkey512-BS270" TargetMode="External"/><Relationship Id="rId106" Type="http://schemas.openxmlformats.org/officeDocument/2006/relationships/hyperlink" Target="http://www.mouser.com/Search/ProductDetail.aspx?R=SN74HC00Nvirtualkey59500000virtualkey595-SN74HC00N" TargetMode="External"/><Relationship Id="rId105" Type="http://schemas.openxmlformats.org/officeDocument/2006/relationships/hyperlink" Target="http://www.mouser.com/Search/ProductDetail.aspx?R=LM4040C25ILPRvirtualkey59500000virtualkey595-LM4040C25ILPR" TargetMode="External"/><Relationship Id="rId104" Type="http://schemas.openxmlformats.org/officeDocument/2006/relationships/hyperlink" Target="http://www.mouser.com/ProductDetail/Texas-Instruments/LM293P/?qs=sGAEpiMZZMuS%2FmO2LfY7hsG4pKAINIvTN7CZwIIJ6Dk%3D" TargetMode="External"/><Relationship Id="rId109" Type="http://schemas.openxmlformats.org/officeDocument/2006/relationships/hyperlink" Target="http://www.mouser.com/ProductDetail/STMicroelectronics/MJD44H11T4/?qs=sGAEpiMZZMshyDBzk1%2FWixsvRFwY5AfjDCPG6mLtBrU%3D" TargetMode="External"/><Relationship Id="rId108" Type="http://schemas.openxmlformats.org/officeDocument/2006/relationships/hyperlink" Target="http://www.mouser.com/Search/ProductDetail.aspx?R=BS270virtualkey51210000virtualkey512-BS270" TargetMode="External"/><Relationship Id="rId220" Type="http://schemas.openxmlformats.org/officeDocument/2006/relationships/hyperlink" Target="http://www.mouser.com/Search/ProductDetail.aspx?R=NTCALUG03A103Gvirtualkey59420000virtualkey594-NTCALUG03A103G" TargetMode="External"/><Relationship Id="rId103" Type="http://schemas.openxmlformats.org/officeDocument/2006/relationships/hyperlink" Target="http://www.mouser.com/ProductDetail/Texas-Instruments/LM293P/?qs=sGAEpiMZZMuS%2FmO2LfY7hsG4pKAINIvTN7CZwIIJ6Dk%3D" TargetMode="External"/><Relationship Id="rId102" Type="http://schemas.openxmlformats.org/officeDocument/2006/relationships/hyperlink" Target="http://www.mouser.com/ProductDetail/Texas-Instruments/LM293P/?qs=sGAEpiMZZMuS%2FmO2LfY7hsG4pKAINIvTN7CZwIIJ6Dk%3D" TargetMode="External"/><Relationship Id="rId101" Type="http://schemas.openxmlformats.org/officeDocument/2006/relationships/hyperlink" Target="http://www.mouser.com/ProductDetail/Texas-Instruments/LM293P/?qs=sGAEpiMZZMuS%2FmO2LfY7hsG4pKAINIvTN7CZwIIJ6Dk%3D" TargetMode="External"/><Relationship Id="rId100" Type="http://schemas.openxmlformats.org/officeDocument/2006/relationships/hyperlink" Target="http://www.mouser.com/Search/ProductDetail.aspx?R=PLA10AN3021R3R2Bvirtualkey64800000virtualkey81-PLA10AN3021R3R2B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://www.mouser.com/Search/ProductDetail.aspx?R=1N5344B-TPvirtualkey54720000virtualkey833-1N5344B-TP" TargetMode="External"/><Relationship Id="rId216" Type="http://schemas.openxmlformats.org/officeDocument/2006/relationships/hyperlink" Target="http://www.mouser.com/Search/ProductDetail.aspx?R=1N5344B-TPvirtualkey54720000virtualkey833-1N5344B-TP" TargetMode="External"/><Relationship Id="rId215" Type="http://schemas.openxmlformats.org/officeDocument/2006/relationships/hyperlink" Target="http://www.mouser.com/Search/ProductDetail.aspx?R=1N5344B-TPvirtualkey54720000virtualkey833-1N5344B-TP" TargetMode="External"/><Relationship Id="rId214" Type="http://schemas.openxmlformats.org/officeDocument/2006/relationships/hyperlink" Target="http://www.mouser.com/Search/ProductDetail.aspx?R=1N5344B-TPvirtualkey54720000virtualkey833-1N5344B-TP" TargetMode="External"/><Relationship Id="rId219" Type="http://schemas.openxmlformats.org/officeDocument/2006/relationships/hyperlink" Target="http://www.mouser.com/Search/ProductDetail.aspx?R=1N5344B-TPvirtualkey54720000virtualkey833-1N5344B-TP" TargetMode="External"/><Relationship Id="rId218" Type="http://schemas.openxmlformats.org/officeDocument/2006/relationships/hyperlink" Target="http://www.mouser.com/Search/ProductDetail.aspx?R=1N5344B-TPvirtualkey54720000virtualkey833-1N5344B-TP" TargetMode="External"/><Relationship Id="rId213" Type="http://schemas.openxmlformats.org/officeDocument/2006/relationships/hyperlink" Target="http://www.mouser.com/Search/ProductDetail.aspx?R=1N4148-Bvirtualkey58300000virtualkey583-1N4148-B" TargetMode="External"/><Relationship Id="rId212" Type="http://schemas.openxmlformats.org/officeDocument/2006/relationships/hyperlink" Target="http://www.mouser.com/Search/ProductDetail.aspx?R=1N4148-Bvirtualkey58300000virtualkey583-1N4148-B" TargetMode="External"/><Relationship Id="rId211" Type="http://schemas.openxmlformats.org/officeDocument/2006/relationships/hyperlink" Target="http://www.mouser.com/Search/ProductDetail.aspx?R=SN74HC21Nvirtualkey59500000virtualkey595-SN74HC21N" TargetMode="External"/><Relationship Id="rId210" Type="http://schemas.openxmlformats.org/officeDocument/2006/relationships/hyperlink" Target="http://www.mouser.com/Search/ProductDetail.aspx?R=SN74HC21Nvirtualkey59500000virtualkey595-SN74HC21N" TargetMode="External"/><Relationship Id="rId129" Type="http://schemas.openxmlformats.org/officeDocument/2006/relationships/hyperlink" Target="http://www.mouser.com/Search/ProductDetail.aspx?R=MF1%2F4DCT52A1001Fvirtualkey66000000virtualkey660-MF1%2F4DCT52A1001F" TargetMode="External"/><Relationship Id="rId128" Type="http://schemas.openxmlformats.org/officeDocument/2006/relationships/hyperlink" Target="http://www.mouser.com/Search/ProductDetail.aspx?R=MF1%2F4DCT52A1001Fvirtualkey66000000virtualkey660-MF1%2F4DCT52A1001F" TargetMode="External"/><Relationship Id="rId127" Type="http://schemas.openxmlformats.org/officeDocument/2006/relationships/hyperlink" Target="http://www.mouser.com/Search/ProductDetail.aspx?R=MF1%2F4DCT52A1001Fvirtualkey66000000virtualkey660-MF1%2F4DCT52A1001F" TargetMode="External"/><Relationship Id="rId126" Type="http://schemas.openxmlformats.org/officeDocument/2006/relationships/hyperlink" Target="http://www.mouser.com/Search/ProductDetail.aspx?R=MF1%2F4DCT52A1001Fvirtualkey66000000virtualkey660-MF1%2F4DCT52A1001F" TargetMode="External"/><Relationship Id="rId121" Type="http://schemas.openxmlformats.org/officeDocument/2006/relationships/hyperlink" Target="http://www.mouser.com/Search/ProductDetail.aspx?R=MJD45H11T4Gvirtualkey58410000virtualkey863-MJD45H11T4G" TargetMode="External"/><Relationship Id="rId120" Type="http://schemas.openxmlformats.org/officeDocument/2006/relationships/hyperlink" Target="http://www.mouser.com/Search/ProductDetail.aspx?R=MJD45H11T4Gvirtualkey58410000virtualkey863-MJD45H11T4G" TargetMode="External"/><Relationship Id="rId125" Type="http://schemas.openxmlformats.org/officeDocument/2006/relationships/hyperlink" Target="http://www.mouser.com/Search/ProductDetail.aspx?R=ALQ305virtualkey66710000virtualkey769-ALQ305" TargetMode="External"/><Relationship Id="rId124" Type="http://schemas.openxmlformats.org/officeDocument/2006/relationships/hyperlink" Target="http://www.mouser.com/Search/ProductDetail.aspx?R=ALQ305virtualkey66710000virtualkey769-ALQ305" TargetMode="External"/><Relationship Id="rId123" Type="http://schemas.openxmlformats.org/officeDocument/2006/relationships/hyperlink" Target="http://www.mouser.com/Search/ProductDetail.aspx?R=171856-1005virtualkey53810000virtualkey538-171856-1005" TargetMode="External"/><Relationship Id="rId122" Type="http://schemas.openxmlformats.org/officeDocument/2006/relationships/hyperlink" Target="http://www.mouser.com/Search/ProductDetail.aspx?R=MJD45H11T4Gvirtualkey58410000virtualkey863-MJD45H11T4G" TargetMode="External"/><Relationship Id="rId95" Type="http://schemas.openxmlformats.org/officeDocument/2006/relationships/hyperlink" Target="http://www.mouser.com/Search/ProductDetail.aspx?R=PLA10AN3021R3R2Bvirtualkey64800000virtualkey81-PLA10AN3021R3R2B" TargetMode="External"/><Relationship Id="rId94" Type="http://schemas.openxmlformats.org/officeDocument/2006/relationships/hyperlink" Target="http://www.mouser.com/Search/ProductDetail.aspx?R=08-50-0114virtualkey53810000virtualkey538-08-50-0114" TargetMode="External"/><Relationship Id="rId97" Type="http://schemas.openxmlformats.org/officeDocument/2006/relationships/hyperlink" Target="http://www.mouser.com/Search/ProductDetail.aspx?R=PLA10AN3021R3R2Bvirtualkey64800000virtualkey81-PLA10AN3021R3R2B" TargetMode="External"/><Relationship Id="rId96" Type="http://schemas.openxmlformats.org/officeDocument/2006/relationships/hyperlink" Target="http://www.mouser.com/Search/ProductDetail.aspx?R=PLA10AN3021R3R2Bvirtualkey64800000virtualkey81-PLA10AN3021R3R2B" TargetMode="External"/><Relationship Id="rId99" Type="http://schemas.openxmlformats.org/officeDocument/2006/relationships/hyperlink" Target="http://www.mouser.com/Search/ProductDetail.aspx?R=PLA10AN3021R3R2Bvirtualkey64800000virtualkey81-PLA10AN3021R3R2B" TargetMode="External"/><Relationship Id="rId98" Type="http://schemas.openxmlformats.org/officeDocument/2006/relationships/hyperlink" Target="http://www.mouser.com/Search/ProductDetail.aspx?R=PLA10AN3021R3R2Bvirtualkey64800000virtualkey81-PLA10AN3021R3R2B" TargetMode="External"/><Relationship Id="rId91" Type="http://schemas.openxmlformats.org/officeDocument/2006/relationships/hyperlink" Target="http://www.mouser.com/Search/ProductDetail.aspx?R=22-23-2031virtualkey53810000virtualkey538-22-23-2031" TargetMode="External"/><Relationship Id="rId90" Type="http://schemas.openxmlformats.org/officeDocument/2006/relationships/hyperlink" Target="http://www.mouser.com/Search/ProductDetail.aspx?R=22-23-2031virtualkey53810000virtualkey538-22-23-2031" TargetMode="External"/><Relationship Id="rId93" Type="http://schemas.openxmlformats.org/officeDocument/2006/relationships/hyperlink" Target="http://www.mouser.com/Search/ProductDetail.aspx?R=22-01-3047virtualkey53810000virtualkey538-22-01-3047" TargetMode="External"/><Relationship Id="rId92" Type="http://schemas.openxmlformats.org/officeDocument/2006/relationships/hyperlink" Target="http://www.mouser.com/Search/ProductDetail.aspx?R=22-01-3037virtualkey53810000virtualkey538-22-01-3037" TargetMode="External"/><Relationship Id="rId118" Type="http://schemas.openxmlformats.org/officeDocument/2006/relationships/hyperlink" Target="http://www.mouser.com/Search/ProductDetail.aspx?R=MJD45H11T4Gvirtualkey58410000virtualkey863-MJD45H11T4G" TargetMode="External"/><Relationship Id="rId117" Type="http://schemas.openxmlformats.org/officeDocument/2006/relationships/hyperlink" Target="http://www.mouser.com/Search/ProductDetail.aspx?R=MJD45H11T4Gvirtualkey58410000virtualkey863-MJD45H11T4G" TargetMode="External"/><Relationship Id="rId116" Type="http://schemas.openxmlformats.org/officeDocument/2006/relationships/hyperlink" Target="http://www.mouser.com/Search/ProductDetail.aspx?R=P6KE18CAvirtualkey51120000virtualkey511-P6KE18CA" TargetMode="External"/><Relationship Id="rId115" Type="http://schemas.openxmlformats.org/officeDocument/2006/relationships/hyperlink" Target="http://www.mouser.com/Search/ProductDetail.aspx?R=P6KE18CAvirtualkey51120000virtualkey511-P6KE18CA" TargetMode="External"/><Relationship Id="rId119" Type="http://schemas.openxmlformats.org/officeDocument/2006/relationships/hyperlink" Target="http://www.mouser.com/Search/ProductDetail.aspx?R=MJD45H11T4Gvirtualkey58410000virtualkey863-MJD45H11T4G" TargetMode="External"/><Relationship Id="rId110" Type="http://schemas.openxmlformats.org/officeDocument/2006/relationships/hyperlink" Target="http://www.mouser.com/ProductDetail/STMicroelectronics/MJD44H11T4/?qs=sGAEpiMZZMshyDBzk1%2FWixsvRFwY5AfjDCPG6mLtBrU%3D" TargetMode="External"/><Relationship Id="rId114" Type="http://schemas.openxmlformats.org/officeDocument/2006/relationships/hyperlink" Target="http://www.mouser.com/ProductDetail/STMicroelectronics/MJD44H11T4/?qs=sGAEpiMZZMshyDBzk1%2FWixsvRFwY5AfjDCPG6mLtBrU%3D" TargetMode="External"/><Relationship Id="rId113" Type="http://schemas.openxmlformats.org/officeDocument/2006/relationships/hyperlink" Target="http://www.mouser.com/ProductDetail/STMicroelectronics/MJD44H11T4/?qs=sGAEpiMZZMshyDBzk1%2FWixsvRFwY5AfjDCPG6mLtBrU%3D" TargetMode="External"/><Relationship Id="rId112" Type="http://schemas.openxmlformats.org/officeDocument/2006/relationships/hyperlink" Target="http://www.mouser.com/ProductDetail/STMicroelectronics/MJD44H11T4/?qs=sGAEpiMZZMshyDBzk1%2FWixsvRFwY5AfjDCPG6mLtBrU%3D" TargetMode="External"/><Relationship Id="rId111" Type="http://schemas.openxmlformats.org/officeDocument/2006/relationships/hyperlink" Target="http://www.mouser.com/ProductDetail/STMicroelectronics/MJD44H11T4/?qs=sGAEpiMZZMshyDBzk1%2FWixsvRFwY5AfjDCPG6mLtBrU%3D" TargetMode="External"/><Relationship Id="rId206" Type="http://schemas.openxmlformats.org/officeDocument/2006/relationships/hyperlink" Target="http://www.mouser.com/Search/ProductDetail.aspx?R=RK73B2ETTE101Jvirtualkey66000000virtualkey660-RK73B2ETTE101J" TargetMode="External"/><Relationship Id="rId205" Type="http://schemas.openxmlformats.org/officeDocument/2006/relationships/hyperlink" Target="http://www.mouser.com/Search/ProductDetail.aspx?R=RK73B2ETTE101Jvirtualkey66000000virtualkey660-RK73B2ETTE101J" TargetMode="External"/><Relationship Id="rId204" Type="http://schemas.openxmlformats.org/officeDocument/2006/relationships/hyperlink" Target="http://www.mouser.com/Search/ProductDetail.aspx?R=RK73B2ETTE101Jvirtualkey66000000virtualkey660-RK73B2ETTE101J" TargetMode="External"/><Relationship Id="rId203" Type="http://schemas.openxmlformats.org/officeDocument/2006/relationships/hyperlink" Target="http://www.mouser.com/Search/ProductDetail.aspx?R=RK73B2ETTE101Jvirtualkey66000000virtualkey660-RK73B2ETTE101J" TargetMode="External"/><Relationship Id="rId209" Type="http://schemas.openxmlformats.org/officeDocument/2006/relationships/hyperlink" Target="http://www.mouser.com/Search/ProductDetail.aspx?R=SN74HC08Nvirtualkey59500000virtualkey595-SN74HC08N" TargetMode="External"/><Relationship Id="rId208" Type="http://schemas.openxmlformats.org/officeDocument/2006/relationships/hyperlink" Target="http://www.mouser.com/Search/ProductDetail.aspx?R=SN74HC08Nvirtualkey59500000virtualkey595-SN74HC08N" TargetMode="External"/><Relationship Id="rId207" Type="http://schemas.openxmlformats.org/officeDocument/2006/relationships/hyperlink" Target="http://www.mouser.com/Search/ProductDetail.aspx?R=MF1%2F4DC4700Fvirtualkey66000000virtualkey660-MF1%2F4DC4700F" TargetMode="External"/><Relationship Id="rId202" Type="http://schemas.openxmlformats.org/officeDocument/2006/relationships/hyperlink" Target="http://www.mouser.com/Search/ProductDetail.aspx?R=RK73B2ETTE101Jvirtualkey66000000virtualkey660-RK73B2ETTE101J" TargetMode="External"/><Relationship Id="rId201" Type="http://schemas.openxmlformats.org/officeDocument/2006/relationships/hyperlink" Target="http://www.mouser.com/Search/ProductDetail.aspx?R=RK73B2ETTE101Jvirtualkey66000000virtualkey660-RK73B2ETTE101J" TargetMode="External"/><Relationship Id="rId200" Type="http://schemas.openxmlformats.org/officeDocument/2006/relationships/hyperlink" Target="http://www.mouser.com/Search/ProductDetail.aspx?R=CRCW121047K0JNEAvirtualkey61300000virtualkey71-CRCW1210J-47K-E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2" width="17.38"/>
    <col customWidth="1" min="3" max="3" width="11.25"/>
    <col customWidth="1" min="4" max="4" width="9.38"/>
    <col customWidth="1" min="5" max="5" width="16.38"/>
    <col customWidth="1" min="6" max="6" width="12.38"/>
    <col customWidth="1" min="7" max="13" width="8.75"/>
    <col customWidth="1" min="14" max="26" width="17.25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/>
      <c r="G3" s="2"/>
      <c r="H3" s="2"/>
      <c r="I3" s="2"/>
      <c r="J3" s="2"/>
      <c r="K3" s="2"/>
      <c r="L3" s="2"/>
      <c r="M3" s="2"/>
    </row>
    <row r="4">
      <c r="A4" s="1" t="s">
        <v>6</v>
      </c>
      <c r="B4" s="1" t="s">
        <v>7</v>
      </c>
      <c r="C4" s="1" t="s">
        <v>8</v>
      </c>
      <c r="D4" s="1" t="s">
        <v>9</v>
      </c>
      <c r="E4" s="3" t="str">
        <f>HYPERLINK("http://www.mouser.com/ProductDetail/Molex/171856-0002/?qs=sGAEpiMZZMs%252bGHln7q6pmySggPlC%2fDRb48fn%252bCl9SxY%3d","171856-0002")</f>
        <v>171856-0002</v>
      </c>
      <c r="F4" s="4" t="s">
        <v>10</v>
      </c>
      <c r="G4" s="2"/>
      <c r="H4" s="2"/>
      <c r="I4" s="2"/>
      <c r="J4" s="2"/>
      <c r="K4" s="2"/>
      <c r="L4" s="2"/>
      <c r="M4" s="2"/>
    </row>
    <row r="5">
      <c r="A5" s="1"/>
      <c r="B5" s="1" t="s">
        <v>11</v>
      </c>
      <c r="C5" s="1"/>
      <c r="D5" s="1"/>
      <c r="E5" s="3" t="str">
        <f>HYPERLINK("http://www.mouser.com/ProductDetail/Molex/22-01-3027/?qs=sGAEpiMZZMs%252bGHln7q6pm%252bS0pk2Wo0XxPpVg6FDU%2fQA%3d","22-01-3027")</f>
        <v>22-01-3027</v>
      </c>
      <c r="F5" s="4" t="s">
        <v>12</v>
      </c>
      <c r="G5" s="2"/>
      <c r="H5" s="2"/>
      <c r="I5" s="2"/>
      <c r="J5" s="2"/>
      <c r="K5" s="2"/>
      <c r="L5" s="2"/>
      <c r="M5" s="2"/>
    </row>
    <row r="6">
      <c r="A6" s="1" t="s">
        <v>13</v>
      </c>
      <c r="B6" s="1" t="s">
        <v>7</v>
      </c>
      <c r="C6" s="1" t="s">
        <v>14</v>
      </c>
      <c r="D6" s="1" t="s">
        <v>15</v>
      </c>
      <c r="E6" s="1"/>
      <c r="F6" s="1"/>
      <c r="G6" s="2"/>
      <c r="H6" s="2"/>
      <c r="I6" s="2"/>
      <c r="J6" s="2"/>
      <c r="K6" s="2"/>
      <c r="L6" s="2"/>
      <c r="M6" s="2"/>
    </row>
    <row r="7">
      <c r="A7" s="1" t="s">
        <v>16</v>
      </c>
      <c r="B7" s="1" t="s">
        <v>7</v>
      </c>
      <c r="C7" s="1" t="s">
        <v>14</v>
      </c>
      <c r="D7" s="1" t="s">
        <v>15</v>
      </c>
      <c r="E7" s="1"/>
      <c r="F7" s="1"/>
      <c r="G7" s="2"/>
      <c r="H7" s="2"/>
      <c r="I7" s="2"/>
      <c r="J7" s="2"/>
      <c r="K7" s="2"/>
      <c r="L7" s="2"/>
      <c r="M7" s="2"/>
    </row>
    <row r="8">
      <c r="A8" s="1" t="s">
        <v>17</v>
      </c>
      <c r="B8" s="1" t="s">
        <v>7</v>
      </c>
      <c r="C8" s="1" t="s">
        <v>14</v>
      </c>
      <c r="D8" s="1" t="s">
        <v>15</v>
      </c>
      <c r="E8" s="1"/>
      <c r="F8" s="1"/>
      <c r="G8" s="2"/>
      <c r="H8" s="2"/>
      <c r="I8" s="2"/>
      <c r="J8" s="2"/>
      <c r="K8" s="2"/>
      <c r="L8" s="2"/>
      <c r="M8" s="2"/>
    </row>
    <row r="9">
      <c r="A9" s="1" t="s">
        <v>18</v>
      </c>
      <c r="B9" s="1" t="s">
        <v>7</v>
      </c>
      <c r="C9" s="1" t="s">
        <v>14</v>
      </c>
      <c r="D9" s="1" t="s">
        <v>15</v>
      </c>
      <c r="E9" s="1"/>
      <c r="F9" s="1"/>
      <c r="G9" s="2"/>
      <c r="H9" s="2"/>
      <c r="I9" s="2"/>
      <c r="J9" s="2"/>
      <c r="K9" s="2"/>
      <c r="L9" s="2"/>
      <c r="M9" s="2"/>
    </row>
    <row r="10">
      <c r="A10" s="1" t="s">
        <v>19</v>
      </c>
      <c r="B10" s="1" t="s">
        <v>7</v>
      </c>
      <c r="C10" s="1" t="s">
        <v>14</v>
      </c>
      <c r="D10" s="1" t="s">
        <v>15</v>
      </c>
      <c r="E10" s="1"/>
      <c r="F10" s="1"/>
      <c r="G10" s="2"/>
      <c r="H10" s="2"/>
      <c r="I10" s="2"/>
      <c r="J10" s="2"/>
      <c r="K10" s="2"/>
      <c r="L10" s="2"/>
      <c r="M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>
      <c r="A12" s="1" t="s">
        <v>20</v>
      </c>
      <c r="B12" s="1" t="s">
        <v>21</v>
      </c>
      <c r="C12" s="1"/>
      <c r="D12" s="1" t="s">
        <v>9</v>
      </c>
      <c r="E12" s="5" t="str">
        <f t="shared" ref="E12:F12" si="1">HYPERLINK("http://www.mouser.com/Search/ProductDetail.aspx?R=OKI-78SR-5%2F1.5-W36-Cvirtualkey58010000virtualkey580-OKI78SR5%2F1.5W36C","OKI-78SR-5/1.5-W36-C")</f>
        <v>OKI-78SR-5/1.5-W36-C</v>
      </c>
      <c r="F12" s="5" t="str">
        <f t="shared" si="1"/>
        <v>OKI-78SR-5/1.5-W36-C</v>
      </c>
      <c r="G12" s="2"/>
      <c r="H12" s="2"/>
      <c r="I12" s="2"/>
      <c r="J12" s="2"/>
      <c r="K12" s="2"/>
      <c r="L12" s="2"/>
      <c r="M12" s="2"/>
    </row>
    <row r="13">
      <c r="A13" s="1" t="s">
        <v>22</v>
      </c>
      <c r="B13" s="1" t="s">
        <v>23</v>
      </c>
      <c r="C13" s="1"/>
      <c r="D13" s="1" t="s">
        <v>24</v>
      </c>
      <c r="E13" s="5" t="str">
        <f t="shared" ref="E13:F13" si="2">HYPERLINK("http://www.mouser.com/Search/ProductDetail.aspx?R=ATTINY25-20PUvirtualkey55650000virtualkey556-ATTINY25-20PU","ATTINY25-20PU")</f>
        <v>ATTINY25-20PU</v>
      </c>
      <c r="F13" s="5" t="str">
        <f t="shared" si="2"/>
        <v>ATTINY25-20PU</v>
      </c>
      <c r="G13" s="2"/>
      <c r="H13" s="2"/>
      <c r="I13" s="2"/>
      <c r="J13" s="2"/>
      <c r="K13" s="2"/>
      <c r="L13" s="2"/>
      <c r="M13" s="2"/>
    </row>
    <row r="14">
      <c r="A14" s="1" t="s">
        <v>25</v>
      </c>
      <c r="B14" s="1" t="s">
        <v>26</v>
      </c>
      <c r="C14" s="1"/>
      <c r="D14" s="1" t="s">
        <v>9</v>
      </c>
      <c r="E14" s="5" t="str">
        <f t="shared" ref="E14:E15" si="3">HYPERLINK("http://www.mouser.com/Search/ProductDetail.aspx?R=BAT85S-TAPvirtualkey61370000virtualkey78-BAT85S-TAP","BAT85S-TAP")</f>
        <v>BAT85S-TAP</v>
      </c>
      <c r="F14" s="5"/>
      <c r="G14" s="2"/>
      <c r="H14" s="2"/>
      <c r="I14" s="2"/>
      <c r="J14" s="2"/>
      <c r="K14" s="2"/>
      <c r="L14" s="2"/>
      <c r="M14" s="2"/>
    </row>
    <row r="15">
      <c r="A15" s="1" t="s">
        <v>27</v>
      </c>
      <c r="B15" s="1" t="s">
        <v>26</v>
      </c>
      <c r="C15" s="1"/>
      <c r="D15" s="1" t="s">
        <v>9</v>
      </c>
      <c r="E15" s="5" t="str">
        <f t="shared" si="3"/>
        <v>BAT85S-TAP</v>
      </c>
      <c r="F15" s="1"/>
      <c r="G15" s="2"/>
      <c r="H15" s="2"/>
      <c r="I15" s="2"/>
      <c r="J15" s="2"/>
      <c r="K15" s="2"/>
      <c r="L15" s="2"/>
      <c r="M15" s="2"/>
    </row>
    <row r="16">
      <c r="A16" s="1" t="s">
        <v>28</v>
      </c>
      <c r="B16" s="1" t="s">
        <v>29</v>
      </c>
      <c r="C16" s="1" t="s">
        <v>30</v>
      </c>
      <c r="D16" s="1" t="s">
        <v>31</v>
      </c>
      <c r="E16" s="5" t="str">
        <f t="shared" ref="E16:E33" si="4">HYPERLINK("http://www.mouser.com/Search/ProductDetail.aspx?R=K104K15X7RF53L2virtualkey59420000virtualkey594-K104K15X7RF53L2","K104K15X7RF53L2")</f>
        <v>K104K15X7RF53L2</v>
      </c>
      <c r="F16" s="1"/>
      <c r="G16" s="2"/>
      <c r="H16" s="2"/>
      <c r="I16" s="2"/>
      <c r="J16" s="2"/>
      <c r="K16" s="2"/>
      <c r="L16" s="2"/>
      <c r="M16" s="2"/>
    </row>
    <row r="17">
      <c r="A17" s="1" t="s">
        <v>32</v>
      </c>
      <c r="B17" s="1" t="s">
        <v>29</v>
      </c>
      <c r="C17" s="1" t="s">
        <v>30</v>
      </c>
      <c r="D17" s="1" t="s">
        <v>31</v>
      </c>
      <c r="E17" s="5" t="str">
        <f t="shared" si="4"/>
        <v>K104K15X7RF53L2</v>
      </c>
      <c r="F17" s="1"/>
      <c r="G17" s="2"/>
      <c r="H17" s="2"/>
      <c r="I17" s="2"/>
      <c r="J17" s="2"/>
      <c r="K17" s="2"/>
      <c r="L17" s="2"/>
      <c r="M17" s="2"/>
    </row>
    <row r="18">
      <c r="A18" s="1" t="s">
        <v>33</v>
      </c>
      <c r="B18" s="1" t="s">
        <v>29</v>
      </c>
      <c r="C18" s="1" t="s">
        <v>30</v>
      </c>
      <c r="D18" s="1" t="s">
        <v>31</v>
      </c>
      <c r="E18" s="5" t="str">
        <f t="shared" si="4"/>
        <v>K104K15X7RF53L2</v>
      </c>
      <c r="F18" s="1"/>
      <c r="G18" s="2"/>
      <c r="H18" s="2"/>
      <c r="I18" s="2"/>
      <c r="J18" s="2"/>
      <c r="K18" s="2"/>
      <c r="L18" s="2"/>
      <c r="M18" s="2"/>
    </row>
    <row r="19">
      <c r="A19" s="1" t="s">
        <v>34</v>
      </c>
      <c r="B19" s="1" t="s">
        <v>29</v>
      </c>
      <c r="C19" s="1" t="s">
        <v>30</v>
      </c>
      <c r="D19" s="1" t="s">
        <v>31</v>
      </c>
      <c r="E19" s="5" t="str">
        <f t="shared" si="4"/>
        <v>K104K15X7RF53L2</v>
      </c>
      <c r="F19" s="1"/>
      <c r="G19" s="2"/>
      <c r="H19" s="2"/>
      <c r="I19" s="2"/>
      <c r="J19" s="2"/>
      <c r="K19" s="2"/>
      <c r="L19" s="2"/>
      <c r="M19" s="2"/>
    </row>
    <row r="20">
      <c r="A20" s="1" t="s">
        <v>35</v>
      </c>
      <c r="B20" s="1" t="s">
        <v>29</v>
      </c>
      <c r="C20" s="1" t="s">
        <v>30</v>
      </c>
      <c r="D20" s="1" t="s">
        <v>31</v>
      </c>
      <c r="E20" s="5" t="str">
        <f t="shared" si="4"/>
        <v>K104K15X7RF53L2</v>
      </c>
      <c r="F20" s="1"/>
      <c r="G20" s="2"/>
      <c r="H20" s="2"/>
      <c r="I20" s="2"/>
      <c r="J20" s="2"/>
      <c r="K20" s="2"/>
      <c r="L20" s="2"/>
      <c r="M20" s="2"/>
    </row>
    <row r="21">
      <c r="A21" s="1" t="s">
        <v>36</v>
      </c>
      <c r="B21" s="1" t="s">
        <v>29</v>
      </c>
      <c r="C21" s="1" t="s">
        <v>30</v>
      </c>
      <c r="D21" s="1" t="s">
        <v>31</v>
      </c>
      <c r="E21" s="5" t="str">
        <f t="shared" si="4"/>
        <v>K104K15X7RF53L2</v>
      </c>
      <c r="F21" s="1"/>
      <c r="G21" s="2"/>
      <c r="H21" s="2"/>
      <c r="I21" s="2"/>
      <c r="J21" s="2"/>
      <c r="K21" s="2"/>
      <c r="L21" s="2"/>
      <c r="M21" s="2"/>
    </row>
    <row r="22">
      <c r="A22" s="1" t="s">
        <v>37</v>
      </c>
      <c r="B22" s="1" t="s">
        <v>29</v>
      </c>
      <c r="C22" s="1" t="s">
        <v>30</v>
      </c>
      <c r="D22" s="1" t="s">
        <v>31</v>
      </c>
      <c r="E22" s="5" t="str">
        <f t="shared" si="4"/>
        <v>K104K15X7RF53L2</v>
      </c>
      <c r="F22" s="1"/>
      <c r="G22" s="2"/>
      <c r="H22" s="2"/>
      <c r="I22" s="2"/>
      <c r="J22" s="2"/>
      <c r="K22" s="2"/>
      <c r="L22" s="2"/>
      <c r="M22" s="2"/>
    </row>
    <row r="23">
      <c r="A23" s="1" t="s">
        <v>38</v>
      </c>
      <c r="B23" s="1" t="s">
        <v>29</v>
      </c>
      <c r="C23" s="1" t="s">
        <v>30</v>
      </c>
      <c r="D23" s="1" t="s">
        <v>31</v>
      </c>
      <c r="E23" s="5" t="str">
        <f t="shared" si="4"/>
        <v>K104K15X7RF53L2</v>
      </c>
      <c r="F23" s="1"/>
      <c r="G23" s="2"/>
      <c r="H23" s="2"/>
      <c r="I23" s="2"/>
      <c r="J23" s="2"/>
      <c r="K23" s="2"/>
      <c r="L23" s="2"/>
      <c r="M23" s="2"/>
    </row>
    <row r="24">
      <c r="A24" s="1" t="s">
        <v>39</v>
      </c>
      <c r="B24" s="1" t="s">
        <v>29</v>
      </c>
      <c r="C24" s="1" t="s">
        <v>30</v>
      </c>
      <c r="D24" s="1" t="s">
        <v>31</v>
      </c>
      <c r="E24" s="5" t="str">
        <f t="shared" si="4"/>
        <v>K104K15X7RF53L2</v>
      </c>
      <c r="F24" s="1"/>
      <c r="G24" s="2"/>
      <c r="H24" s="2"/>
      <c r="I24" s="2"/>
      <c r="J24" s="2"/>
      <c r="K24" s="2"/>
      <c r="L24" s="2"/>
      <c r="M24" s="2"/>
    </row>
    <row r="25">
      <c r="A25" s="1" t="s">
        <v>40</v>
      </c>
      <c r="B25" s="1" t="s">
        <v>29</v>
      </c>
      <c r="C25" s="1" t="s">
        <v>30</v>
      </c>
      <c r="D25" s="1" t="s">
        <v>31</v>
      </c>
      <c r="E25" s="5" t="str">
        <f t="shared" si="4"/>
        <v>K104K15X7RF53L2</v>
      </c>
      <c r="F25" s="1"/>
      <c r="G25" s="2"/>
      <c r="H25" s="2"/>
      <c r="I25" s="2"/>
      <c r="J25" s="2"/>
      <c r="K25" s="2"/>
      <c r="L25" s="2"/>
      <c r="M25" s="2"/>
    </row>
    <row r="26">
      <c r="A26" s="1" t="s">
        <v>41</v>
      </c>
      <c r="B26" s="1" t="s">
        <v>29</v>
      </c>
      <c r="C26" s="1" t="s">
        <v>30</v>
      </c>
      <c r="D26" s="1" t="s">
        <v>31</v>
      </c>
      <c r="E26" s="5" t="str">
        <f t="shared" si="4"/>
        <v>K104K15X7RF53L2</v>
      </c>
      <c r="F26" s="1"/>
      <c r="G26" s="2"/>
      <c r="H26" s="2"/>
      <c r="I26" s="2"/>
      <c r="J26" s="2"/>
      <c r="K26" s="2"/>
      <c r="L26" s="2"/>
      <c r="M26" s="2"/>
    </row>
    <row r="27">
      <c r="A27" s="1" t="s">
        <v>42</v>
      </c>
      <c r="B27" s="1" t="s">
        <v>29</v>
      </c>
      <c r="C27" s="1" t="s">
        <v>30</v>
      </c>
      <c r="D27" s="1" t="s">
        <v>31</v>
      </c>
      <c r="E27" s="5" t="str">
        <f t="shared" si="4"/>
        <v>K104K15X7RF53L2</v>
      </c>
      <c r="F27" s="1"/>
      <c r="G27" s="2"/>
      <c r="H27" s="2"/>
      <c r="I27" s="2"/>
      <c r="J27" s="2"/>
      <c r="K27" s="2"/>
      <c r="L27" s="2"/>
      <c r="M27" s="2"/>
    </row>
    <row r="28">
      <c r="A28" s="1" t="s">
        <v>43</v>
      </c>
      <c r="B28" s="1" t="s">
        <v>29</v>
      </c>
      <c r="C28" s="1" t="s">
        <v>30</v>
      </c>
      <c r="D28" s="1" t="s">
        <v>31</v>
      </c>
      <c r="E28" s="5" t="str">
        <f t="shared" si="4"/>
        <v>K104K15X7RF53L2</v>
      </c>
      <c r="F28" s="1"/>
      <c r="G28" s="2"/>
      <c r="H28" s="2"/>
      <c r="I28" s="2"/>
      <c r="J28" s="2"/>
      <c r="K28" s="2"/>
      <c r="L28" s="2"/>
      <c r="M28" s="2"/>
    </row>
    <row r="29">
      <c r="A29" s="1" t="s">
        <v>44</v>
      </c>
      <c r="B29" s="1" t="s">
        <v>29</v>
      </c>
      <c r="C29" s="1" t="s">
        <v>30</v>
      </c>
      <c r="D29" s="1" t="s">
        <v>31</v>
      </c>
      <c r="E29" s="5" t="str">
        <f t="shared" si="4"/>
        <v>K104K15X7RF53L2</v>
      </c>
      <c r="F29" s="1"/>
      <c r="G29" s="2"/>
      <c r="H29" s="2"/>
      <c r="I29" s="2"/>
      <c r="J29" s="2"/>
      <c r="K29" s="2"/>
      <c r="L29" s="2"/>
      <c r="M29" s="2"/>
    </row>
    <row r="30">
      <c r="A30" s="1" t="s">
        <v>45</v>
      </c>
      <c r="B30" s="1" t="s">
        <v>29</v>
      </c>
      <c r="C30" s="1" t="s">
        <v>30</v>
      </c>
      <c r="D30" s="1" t="s">
        <v>31</v>
      </c>
      <c r="E30" s="5" t="str">
        <f t="shared" si="4"/>
        <v>K104K15X7RF53L2</v>
      </c>
      <c r="F30" s="1"/>
      <c r="G30" s="2"/>
      <c r="H30" s="2"/>
      <c r="I30" s="2"/>
      <c r="J30" s="2"/>
      <c r="K30" s="2"/>
      <c r="L30" s="2"/>
      <c r="M30" s="2"/>
    </row>
    <row r="31">
      <c r="A31" s="1" t="s">
        <v>46</v>
      </c>
      <c r="B31" s="1" t="s">
        <v>29</v>
      </c>
      <c r="C31" s="1" t="s">
        <v>30</v>
      </c>
      <c r="D31" s="1" t="s">
        <v>31</v>
      </c>
      <c r="E31" s="5" t="str">
        <f t="shared" si="4"/>
        <v>K104K15X7RF53L2</v>
      </c>
      <c r="F31" s="1"/>
      <c r="G31" s="2"/>
      <c r="H31" s="2"/>
      <c r="I31" s="2"/>
      <c r="J31" s="2"/>
      <c r="K31" s="2"/>
      <c r="L31" s="2"/>
      <c r="M31" s="2"/>
    </row>
    <row r="32">
      <c r="A32" s="1" t="s">
        <v>47</v>
      </c>
      <c r="B32" s="1" t="s">
        <v>29</v>
      </c>
      <c r="C32" s="1" t="s">
        <v>30</v>
      </c>
      <c r="D32" s="1" t="s">
        <v>31</v>
      </c>
      <c r="E32" s="5" t="str">
        <f t="shared" si="4"/>
        <v>K104K15X7RF53L2</v>
      </c>
      <c r="F32" s="1"/>
      <c r="G32" s="2"/>
      <c r="H32" s="2"/>
      <c r="I32" s="2"/>
      <c r="J32" s="2"/>
      <c r="K32" s="2"/>
      <c r="L32" s="2"/>
      <c r="M32" s="2"/>
    </row>
    <row r="33">
      <c r="A33" s="1" t="s">
        <v>48</v>
      </c>
      <c r="B33" s="1" t="s">
        <v>29</v>
      </c>
      <c r="C33" s="1" t="s">
        <v>30</v>
      </c>
      <c r="D33" s="1" t="s">
        <v>31</v>
      </c>
      <c r="E33" s="5" t="str">
        <f t="shared" si="4"/>
        <v>K104K15X7RF53L2</v>
      </c>
      <c r="F33" s="1"/>
      <c r="G33" s="2"/>
      <c r="H33" s="2"/>
      <c r="I33" s="2"/>
      <c r="J33" s="2"/>
      <c r="K33" s="2"/>
      <c r="L33" s="2"/>
      <c r="M33" s="2"/>
    </row>
    <row r="34">
      <c r="A34" s="1" t="s">
        <v>49</v>
      </c>
      <c r="B34" s="1" t="s">
        <v>29</v>
      </c>
      <c r="C34" s="1" t="s">
        <v>50</v>
      </c>
      <c r="D34" s="1" t="s">
        <v>31</v>
      </c>
      <c r="E34" s="5" t="str">
        <f t="shared" ref="E34:E37" si="5">HYPERLINK("http://www.mouser.com/Search/ProductDetail.aspx?R=K103K15X7RF5TL2virtualkey59420000virtualkey594-K103K15X7RF5TL2","K103K15X7RF5TL2")</f>
        <v>K103K15X7RF5TL2</v>
      </c>
      <c r="F34" s="1"/>
      <c r="G34" s="2"/>
      <c r="H34" s="2"/>
      <c r="I34" s="2"/>
      <c r="J34" s="2"/>
      <c r="K34" s="2"/>
      <c r="L34" s="2"/>
      <c r="M34" s="2"/>
    </row>
    <row r="35">
      <c r="A35" s="1" t="s">
        <v>51</v>
      </c>
      <c r="B35" s="1" t="s">
        <v>29</v>
      </c>
      <c r="C35" s="1" t="s">
        <v>50</v>
      </c>
      <c r="D35" s="1" t="s">
        <v>31</v>
      </c>
      <c r="E35" s="5" t="str">
        <f t="shared" si="5"/>
        <v>K103K15X7RF5TL2</v>
      </c>
      <c r="F35" s="1"/>
      <c r="G35" s="2"/>
      <c r="H35" s="2"/>
      <c r="I35" s="2"/>
      <c r="J35" s="2"/>
      <c r="K35" s="2"/>
      <c r="L35" s="2"/>
      <c r="M35" s="2"/>
    </row>
    <row r="36">
      <c r="A36" s="1" t="s">
        <v>52</v>
      </c>
      <c r="B36" s="1" t="s">
        <v>29</v>
      </c>
      <c r="C36" s="1" t="s">
        <v>50</v>
      </c>
      <c r="D36" s="1" t="s">
        <v>31</v>
      </c>
      <c r="E36" s="5" t="str">
        <f t="shared" si="5"/>
        <v>K103K15X7RF5TL2</v>
      </c>
      <c r="F36" s="1"/>
      <c r="G36" s="2"/>
      <c r="H36" s="2"/>
      <c r="I36" s="2"/>
      <c r="J36" s="2"/>
      <c r="K36" s="2"/>
      <c r="L36" s="2"/>
      <c r="M36" s="2"/>
    </row>
    <row r="37">
      <c r="A37" s="1" t="s">
        <v>53</v>
      </c>
      <c r="B37" s="1" t="s">
        <v>29</v>
      </c>
      <c r="C37" s="1" t="s">
        <v>50</v>
      </c>
      <c r="D37" s="1" t="s">
        <v>31</v>
      </c>
      <c r="E37" s="5" t="str">
        <f t="shared" si="5"/>
        <v>K103K15X7RF5TL2</v>
      </c>
      <c r="F37" s="1"/>
      <c r="G37" s="2"/>
      <c r="H37" s="2"/>
      <c r="I37" s="2"/>
      <c r="J37" s="2"/>
      <c r="K37" s="2"/>
      <c r="L37" s="2"/>
      <c r="M37" s="2"/>
    </row>
    <row r="38">
      <c r="A38" s="1" t="s">
        <v>54</v>
      </c>
      <c r="B38" s="1" t="s">
        <v>29</v>
      </c>
      <c r="C38" s="1" t="s">
        <v>55</v>
      </c>
      <c r="D38" s="1" t="s">
        <v>31</v>
      </c>
      <c r="E38" s="5" t="str">
        <f t="shared" ref="E38:E43" si="6">HYPERLINK("http://www.mouser.com/Search/ProductDetail.aspx?R=FK18X7R1H682Kvirtualkey52130000virtualkey810-FK18X7R1H682K","FK18X7R1H682K")</f>
        <v>FK18X7R1H682K</v>
      </c>
      <c r="F38" s="1"/>
      <c r="G38" s="2"/>
      <c r="H38" s="2"/>
      <c r="I38" s="2"/>
      <c r="J38" s="2"/>
      <c r="K38" s="2"/>
      <c r="L38" s="2"/>
      <c r="M38" s="2"/>
    </row>
    <row r="39">
      <c r="A39" s="1" t="s">
        <v>56</v>
      </c>
      <c r="B39" s="1" t="s">
        <v>29</v>
      </c>
      <c r="C39" s="1" t="s">
        <v>55</v>
      </c>
      <c r="D39" s="1" t="s">
        <v>31</v>
      </c>
      <c r="E39" s="5" t="str">
        <f t="shared" si="6"/>
        <v>FK18X7R1H682K</v>
      </c>
      <c r="F39" s="1"/>
      <c r="G39" s="2"/>
      <c r="H39" s="2"/>
      <c r="I39" s="2"/>
      <c r="J39" s="2"/>
      <c r="K39" s="2"/>
      <c r="L39" s="2"/>
      <c r="M39" s="2"/>
    </row>
    <row r="40">
      <c r="A40" s="1" t="s">
        <v>57</v>
      </c>
      <c r="B40" s="1" t="s">
        <v>29</v>
      </c>
      <c r="C40" s="1" t="s">
        <v>55</v>
      </c>
      <c r="D40" s="1" t="s">
        <v>31</v>
      </c>
      <c r="E40" s="5" t="str">
        <f t="shared" si="6"/>
        <v>FK18X7R1H682K</v>
      </c>
      <c r="F40" s="1"/>
      <c r="G40" s="2"/>
      <c r="H40" s="2"/>
      <c r="I40" s="2"/>
      <c r="J40" s="2"/>
      <c r="K40" s="2"/>
      <c r="L40" s="2"/>
      <c r="M40" s="2"/>
    </row>
    <row r="41">
      <c r="A41" s="1" t="s">
        <v>58</v>
      </c>
      <c r="B41" s="1" t="s">
        <v>29</v>
      </c>
      <c r="C41" s="1" t="s">
        <v>55</v>
      </c>
      <c r="D41" s="1" t="s">
        <v>31</v>
      </c>
      <c r="E41" s="5" t="str">
        <f t="shared" si="6"/>
        <v>FK18X7R1H682K</v>
      </c>
      <c r="F41" s="1"/>
      <c r="G41" s="2"/>
      <c r="H41" s="2"/>
      <c r="I41" s="2"/>
      <c r="J41" s="2"/>
      <c r="K41" s="2"/>
      <c r="L41" s="2"/>
      <c r="M41" s="2"/>
    </row>
    <row r="42">
      <c r="A42" s="1" t="s">
        <v>59</v>
      </c>
      <c r="B42" s="1" t="s">
        <v>29</v>
      </c>
      <c r="C42" s="1" t="s">
        <v>55</v>
      </c>
      <c r="D42" s="1" t="s">
        <v>31</v>
      </c>
      <c r="E42" s="5" t="str">
        <f t="shared" si="6"/>
        <v>FK18X7R1H682K</v>
      </c>
      <c r="F42" s="1"/>
      <c r="G42" s="2"/>
      <c r="H42" s="2"/>
      <c r="I42" s="2"/>
      <c r="J42" s="2"/>
      <c r="K42" s="2"/>
      <c r="L42" s="2"/>
      <c r="M42" s="2"/>
    </row>
    <row r="43">
      <c r="A43" s="1" t="s">
        <v>60</v>
      </c>
      <c r="B43" s="1" t="s">
        <v>29</v>
      </c>
      <c r="C43" s="1" t="s">
        <v>55</v>
      </c>
      <c r="D43" s="1" t="s">
        <v>31</v>
      </c>
      <c r="E43" s="5" t="str">
        <f t="shared" si="6"/>
        <v>FK18X7R1H682K</v>
      </c>
      <c r="F43" s="1"/>
      <c r="G43" s="2"/>
      <c r="H43" s="2"/>
      <c r="I43" s="2"/>
      <c r="J43" s="2"/>
      <c r="K43" s="2"/>
      <c r="L43" s="2"/>
      <c r="M43" s="2"/>
    </row>
    <row r="44">
      <c r="A44" s="1" t="s">
        <v>61</v>
      </c>
      <c r="B44" s="1" t="s">
        <v>29</v>
      </c>
      <c r="C44" s="1" t="s">
        <v>62</v>
      </c>
      <c r="D44" s="1" t="s">
        <v>31</v>
      </c>
      <c r="E44" s="5" t="str">
        <f t="shared" ref="E44:E52" si="7">HYPERLINK("http://www.mouser.com/Search/ProductDetail.aspx?R=FK14X7R1E475Kvirtualkey52130000virtualkey810-FK14X7R1E475K","FK14X7R1E475K")</f>
        <v>FK14X7R1E475K</v>
      </c>
      <c r="F44" s="1"/>
      <c r="G44" s="2"/>
      <c r="H44" s="2"/>
      <c r="I44" s="2"/>
      <c r="J44" s="2"/>
      <c r="K44" s="2"/>
      <c r="L44" s="2"/>
      <c r="M44" s="2"/>
    </row>
    <row r="45">
      <c r="A45" s="1" t="s">
        <v>63</v>
      </c>
      <c r="B45" s="1" t="s">
        <v>29</v>
      </c>
      <c r="C45" s="1" t="s">
        <v>62</v>
      </c>
      <c r="D45" s="1" t="s">
        <v>31</v>
      </c>
      <c r="E45" s="5" t="str">
        <f t="shared" si="7"/>
        <v>FK14X7R1E475K</v>
      </c>
      <c r="F45" s="1"/>
      <c r="G45" s="2"/>
      <c r="H45" s="2"/>
      <c r="I45" s="2"/>
      <c r="J45" s="2"/>
      <c r="K45" s="2"/>
      <c r="L45" s="2"/>
      <c r="M45" s="2"/>
    </row>
    <row r="46">
      <c r="A46" s="1" t="s">
        <v>64</v>
      </c>
      <c r="B46" s="1" t="s">
        <v>29</v>
      </c>
      <c r="C46" s="1" t="s">
        <v>62</v>
      </c>
      <c r="D46" s="1" t="s">
        <v>31</v>
      </c>
      <c r="E46" s="5" t="str">
        <f t="shared" si="7"/>
        <v>FK14X7R1E475K</v>
      </c>
      <c r="F46" s="1"/>
      <c r="G46" s="2"/>
      <c r="H46" s="2"/>
      <c r="I46" s="2"/>
      <c r="J46" s="2"/>
      <c r="K46" s="2"/>
      <c r="L46" s="2"/>
      <c r="M46" s="2"/>
    </row>
    <row r="47">
      <c r="A47" s="1" t="s">
        <v>65</v>
      </c>
      <c r="B47" s="1" t="s">
        <v>29</v>
      </c>
      <c r="C47" s="1" t="s">
        <v>62</v>
      </c>
      <c r="D47" s="1" t="s">
        <v>31</v>
      </c>
      <c r="E47" s="5" t="str">
        <f t="shared" si="7"/>
        <v>FK14X7R1E475K</v>
      </c>
      <c r="F47" s="1"/>
      <c r="G47" s="2"/>
      <c r="H47" s="2"/>
      <c r="I47" s="2"/>
      <c r="J47" s="2"/>
      <c r="K47" s="2"/>
      <c r="L47" s="2"/>
      <c r="M47" s="2"/>
    </row>
    <row r="48">
      <c r="A48" s="1" t="s">
        <v>66</v>
      </c>
      <c r="B48" s="1" t="s">
        <v>29</v>
      </c>
      <c r="C48" s="1" t="s">
        <v>62</v>
      </c>
      <c r="D48" s="1" t="s">
        <v>31</v>
      </c>
      <c r="E48" s="5" t="str">
        <f t="shared" si="7"/>
        <v>FK14X7R1E475K</v>
      </c>
      <c r="F48" s="1"/>
      <c r="G48" s="2"/>
      <c r="H48" s="2"/>
      <c r="I48" s="2"/>
      <c r="J48" s="2"/>
      <c r="K48" s="2"/>
      <c r="L48" s="2"/>
      <c r="M48" s="2"/>
    </row>
    <row r="49">
      <c r="A49" s="1" t="s">
        <v>67</v>
      </c>
      <c r="B49" s="1" t="s">
        <v>29</v>
      </c>
      <c r="C49" s="1" t="s">
        <v>62</v>
      </c>
      <c r="D49" s="1" t="s">
        <v>31</v>
      </c>
      <c r="E49" s="5" t="str">
        <f t="shared" si="7"/>
        <v>FK14X7R1E475K</v>
      </c>
      <c r="F49" s="1"/>
      <c r="G49" s="2"/>
      <c r="H49" s="2"/>
      <c r="I49" s="2"/>
      <c r="J49" s="2"/>
      <c r="K49" s="2"/>
      <c r="L49" s="2"/>
      <c r="M49" s="2"/>
    </row>
    <row r="50">
      <c r="A50" s="1" t="s">
        <v>68</v>
      </c>
      <c r="B50" s="1" t="s">
        <v>29</v>
      </c>
      <c r="C50" s="1" t="s">
        <v>62</v>
      </c>
      <c r="D50" s="1" t="s">
        <v>31</v>
      </c>
      <c r="E50" s="5" t="str">
        <f t="shared" si="7"/>
        <v>FK14X7R1E475K</v>
      </c>
      <c r="F50" s="1"/>
      <c r="G50" s="2"/>
      <c r="H50" s="2"/>
      <c r="I50" s="2"/>
      <c r="J50" s="2"/>
      <c r="K50" s="2"/>
      <c r="L50" s="2"/>
      <c r="M50" s="2"/>
    </row>
    <row r="51">
      <c r="A51" s="1" t="s">
        <v>69</v>
      </c>
      <c r="B51" s="1" t="s">
        <v>29</v>
      </c>
      <c r="C51" s="1" t="s">
        <v>62</v>
      </c>
      <c r="D51" s="1" t="s">
        <v>31</v>
      </c>
      <c r="E51" s="5" t="str">
        <f t="shared" si="7"/>
        <v>FK14X7R1E475K</v>
      </c>
      <c r="F51" s="1"/>
      <c r="G51" s="2"/>
      <c r="H51" s="2"/>
      <c r="I51" s="2"/>
      <c r="J51" s="2"/>
      <c r="K51" s="2"/>
      <c r="L51" s="2"/>
      <c r="M51" s="2"/>
    </row>
    <row r="52">
      <c r="A52" s="1" t="s">
        <v>70</v>
      </c>
      <c r="B52" s="1" t="s">
        <v>29</v>
      </c>
      <c r="C52" s="1" t="s">
        <v>62</v>
      </c>
      <c r="D52" s="1" t="s">
        <v>31</v>
      </c>
      <c r="E52" s="5" t="str">
        <f t="shared" si="7"/>
        <v>FK14X7R1E475K</v>
      </c>
      <c r="F52" s="1"/>
      <c r="G52" s="2"/>
      <c r="H52" s="2"/>
      <c r="I52" s="2"/>
      <c r="J52" s="2"/>
      <c r="K52" s="2"/>
      <c r="L52" s="2"/>
      <c r="M52" s="2"/>
    </row>
    <row r="53">
      <c r="A53" s="1" t="s">
        <v>71</v>
      </c>
      <c r="B53" s="1" t="s">
        <v>29</v>
      </c>
      <c r="C53" s="1" t="s">
        <v>30</v>
      </c>
      <c r="D53" s="1" t="s">
        <v>31</v>
      </c>
      <c r="E53" s="5" t="str">
        <f>HYPERLINK("http://www.mouser.com/Search/ProductDetail.aspx?R=K104K15X7RF53L2virtualkey59420000virtualkey594-K104K15X7RF53L2","K104K15X7RF53L2")</f>
        <v>K104K15X7RF53L2</v>
      </c>
      <c r="F53" s="1"/>
      <c r="G53" s="2"/>
      <c r="H53" s="2"/>
      <c r="I53" s="2"/>
      <c r="J53" s="2"/>
      <c r="K53" s="2"/>
      <c r="L53" s="2"/>
      <c r="M53" s="2"/>
    </row>
    <row r="54">
      <c r="A54" s="1" t="s">
        <v>72</v>
      </c>
      <c r="B54" s="1" t="s">
        <v>29</v>
      </c>
      <c r="C54" s="1" t="s">
        <v>62</v>
      </c>
      <c r="D54" s="1" t="s">
        <v>31</v>
      </c>
      <c r="E54" s="5" t="str">
        <f t="shared" ref="E54:E68" si="8">HYPERLINK("http://www.mouser.com/Search/ProductDetail.aspx?R=FK14X7R1E475Kvirtualkey52130000virtualkey810-FK14X7R1E475K","FK14X7R1E475K")</f>
        <v>FK14X7R1E475K</v>
      </c>
      <c r="F54" s="1"/>
      <c r="G54" s="2"/>
      <c r="H54" s="2"/>
      <c r="I54" s="2"/>
      <c r="J54" s="2"/>
      <c r="K54" s="2"/>
      <c r="L54" s="2"/>
      <c r="M54" s="2"/>
    </row>
    <row r="55">
      <c r="A55" s="1" t="s">
        <v>73</v>
      </c>
      <c r="B55" s="1" t="s">
        <v>29</v>
      </c>
      <c r="C55" s="1" t="s">
        <v>62</v>
      </c>
      <c r="D55" s="1" t="s">
        <v>31</v>
      </c>
      <c r="E55" s="5" t="str">
        <f t="shared" si="8"/>
        <v>FK14X7R1E475K</v>
      </c>
      <c r="F55" s="1"/>
      <c r="G55" s="2"/>
      <c r="H55" s="2"/>
      <c r="I55" s="2"/>
      <c r="J55" s="2"/>
      <c r="K55" s="2"/>
      <c r="L55" s="2"/>
      <c r="M55" s="2"/>
    </row>
    <row r="56">
      <c r="A56" s="1" t="s">
        <v>74</v>
      </c>
      <c r="B56" s="1" t="s">
        <v>29</v>
      </c>
      <c r="C56" s="1" t="s">
        <v>62</v>
      </c>
      <c r="D56" s="1" t="s">
        <v>31</v>
      </c>
      <c r="E56" s="5" t="str">
        <f t="shared" si="8"/>
        <v>FK14X7R1E475K</v>
      </c>
      <c r="F56" s="1"/>
      <c r="G56" s="2"/>
      <c r="H56" s="2"/>
      <c r="I56" s="2"/>
      <c r="J56" s="2"/>
      <c r="K56" s="2"/>
      <c r="L56" s="2"/>
      <c r="M56" s="2"/>
    </row>
    <row r="57">
      <c r="A57" s="1" t="s">
        <v>75</v>
      </c>
      <c r="B57" s="1" t="s">
        <v>29</v>
      </c>
      <c r="C57" s="1" t="s">
        <v>62</v>
      </c>
      <c r="D57" s="1" t="s">
        <v>31</v>
      </c>
      <c r="E57" s="5" t="str">
        <f t="shared" si="8"/>
        <v>FK14X7R1E475K</v>
      </c>
      <c r="F57" s="1"/>
      <c r="G57" s="2"/>
      <c r="H57" s="2"/>
      <c r="I57" s="2"/>
      <c r="J57" s="2"/>
      <c r="K57" s="2"/>
      <c r="L57" s="2"/>
      <c r="M57" s="2"/>
    </row>
    <row r="58">
      <c r="A58" s="1" t="s">
        <v>76</v>
      </c>
      <c r="B58" s="1" t="s">
        <v>29</v>
      </c>
      <c r="C58" s="1" t="s">
        <v>62</v>
      </c>
      <c r="D58" s="1" t="s">
        <v>31</v>
      </c>
      <c r="E58" s="5" t="str">
        <f t="shared" si="8"/>
        <v>FK14X7R1E475K</v>
      </c>
      <c r="F58" s="1"/>
      <c r="G58" s="2"/>
      <c r="H58" s="2"/>
      <c r="I58" s="2"/>
      <c r="J58" s="2"/>
      <c r="K58" s="2"/>
      <c r="L58" s="2"/>
      <c r="M58" s="2"/>
    </row>
    <row r="59">
      <c r="A59" s="1" t="s">
        <v>77</v>
      </c>
      <c r="B59" s="1" t="s">
        <v>29</v>
      </c>
      <c r="C59" s="1" t="s">
        <v>62</v>
      </c>
      <c r="D59" s="1" t="s">
        <v>31</v>
      </c>
      <c r="E59" s="5" t="str">
        <f t="shared" si="8"/>
        <v>FK14X7R1E475K</v>
      </c>
      <c r="F59" s="1"/>
      <c r="G59" s="2"/>
      <c r="H59" s="2"/>
      <c r="I59" s="2"/>
      <c r="J59" s="2"/>
      <c r="K59" s="2"/>
      <c r="L59" s="2"/>
      <c r="M59" s="2"/>
    </row>
    <row r="60">
      <c r="A60" s="1" t="s">
        <v>78</v>
      </c>
      <c r="B60" s="1" t="s">
        <v>29</v>
      </c>
      <c r="C60" s="1" t="s">
        <v>62</v>
      </c>
      <c r="D60" s="1" t="s">
        <v>31</v>
      </c>
      <c r="E60" s="5" t="str">
        <f t="shared" si="8"/>
        <v>FK14X7R1E475K</v>
      </c>
      <c r="F60" s="1"/>
      <c r="G60" s="2"/>
      <c r="H60" s="2"/>
      <c r="I60" s="2"/>
      <c r="J60" s="2"/>
      <c r="K60" s="2"/>
      <c r="L60" s="2"/>
      <c r="M60" s="2"/>
    </row>
    <row r="61">
      <c r="A61" s="1" t="s">
        <v>79</v>
      </c>
      <c r="B61" s="1" t="s">
        <v>29</v>
      </c>
      <c r="C61" s="1" t="s">
        <v>62</v>
      </c>
      <c r="D61" s="1" t="s">
        <v>31</v>
      </c>
      <c r="E61" s="5" t="str">
        <f t="shared" si="8"/>
        <v>FK14X7R1E475K</v>
      </c>
      <c r="F61" s="1"/>
      <c r="G61" s="2"/>
      <c r="H61" s="2"/>
      <c r="I61" s="2"/>
      <c r="J61" s="2"/>
      <c r="K61" s="2"/>
      <c r="L61" s="2"/>
      <c r="M61" s="2"/>
    </row>
    <row r="62">
      <c r="A62" s="1" t="s">
        <v>80</v>
      </c>
      <c r="B62" s="1" t="s">
        <v>29</v>
      </c>
      <c r="C62" s="1" t="s">
        <v>62</v>
      </c>
      <c r="D62" s="1" t="s">
        <v>31</v>
      </c>
      <c r="E62" s="5" t="str">
        <f t="shared" si="8"/>
        <v>FK14X7R1E475K</v>
      </c>
      <c r="F62" s="1"/>
      <c r="G62" s="2"/>
      <c r="H62" s="2"/>
      <c r="I62" s="2"/>
      <c r="J62" s="2"/>
      <c r="K62" s="2"/>
      <c r="L62" s="2"/>
      <c r="M62" s="2"/>
    </row>
    <row r="63">
      <c r="A63" s="1" t="s">
        <v>81</v>
      </c>
      <c r="B63" s="1" t="s">
        <v>29</v>
      </c>
      <c r="C63" s="1" t="s">
        <v>62</v>
      </c>
      <c r="D63" s="1" t="s">
        <v>31</v>
      </c>
      <c r="E63" s="5" t="str">
        <f t="shared" si="8"/>
        <v>FK14X7R1E475K</v>
      </c>
      <c r="F63" s="1"/>
      <c r="G63" s="2"/>
      <c r="H63" s="2"/>
      <c r="I63" s="2"/>
      <c r="J63" s="2"/>
      <c r="K63" s="2"/>
      <c r="L63" s="2"/>
      <c r="M63" s="2"/>
    </row>
    <row r="64">
      <c r="A64" s="1" t="s">
        <v>82</v>
      </c>
      <c r="B64" s="1" t="s">
        <v>29</v>
      </c>
      <c r="C64" s="1" t="s">
        <v>62</v>
      </c>
      <c r="D64" s="1" t="s">
        <v>31</v>
      </c>
      <c r="E64" s="5" t="str">
        <f t="shared" si="8"/>
        <v>FK14X7R1E475K</v>
      </c>
      <c r="F64" s="1"/>
      <c r="G64" s="2"/>
      <c r="H64" s="2"/>
      <c r="I64" s="2"/>
      <c r="J64" s="2"/>
      <c r="K64" s="2"/>
      <c r="L64" s="2"/>
      <c r="M64" s="2"/>
    </row>
    <row r="65">
      <c r="A65" s="1" t="s">
        <v>83</v>
      </c>
      <c r="B65" s="1" t="s">
        <v>29</v>
      </c>
      <c r="C65" s="1" t="s">
        <v>62</v>
      </c>
      <c r="D65" s="1" t="s">
        <v>31</v>
      </c>
      <c r="E65" s="5" t="str">
        <f t="shared" si="8"/>
        <v>FK14X7R1E475K</v>
      </c>
      <c r="F65" s="1"/>
      <c r="G65" s="2"/>
      <c r="H65" s="2"/>
      <c r="I65" s="2"/>
      <c r="J65" s="2"/>
      <c r="K65" s="2"/>
      <c r="L65" s="2"/>
      <c r="M65" s="2"/>
    </row>
    <row r="66">
      <c r="A66" s="1" t="s">
        <v>84</v>
      </c>
      <c r="B66" s="1" t="s">
        <v>29</v>
      </c>
      <c r="C66" s="1" t="s">
        <v>62</v>
      </c>
      <c r="D66" s="1" t="s">
        <v>31</v>
      </c>
      <c r="E66" s="5" t="str">
        <f t="shared" si="8"/>
        <v>FK14X7R1E475K</v>
      </c>
      <c r="F66" s="1"/>
      <c r="G66" s="2"/>
      <c r="H66" s="2"/>
      <c r="I66" s="2"/>
      <c r="J66" s="2"/>
      <c r="K66" s="2"/>
      <c r="L66" s="2"/>
      <c r="M66" s="2"/>
    </row>
    <row r="67">
      <c r="A67" s="1" t="s">
        <v>85</v>
      </c>
      <c r="B67" s="1" t="s">
        <v>29</v>
      </c>
      <c r="C67" s="1" t="s">
        <v>62</v>
      </c>
      <c r="D67" s="1" t="s">
        <v>31</v>
      </c>
      <c r="E67" s="5" t="str">
        <f t="shared" si="8"/>
        <v>FK14X7R1E475K</v>
      </c>
      <c r="F67" s="1"/>
      <c r="G67" s="2"/>
      <c r="H67" s="2"/>
      <c r="I67" s="2"/>
      <c r="J67" s="2"/>
      <c r="K67" s="2"/>
      <c r="L67" s="2"/>
      <c r="M67" s="2"/>
    </row>
    <row r="68">
      <c r="A68" s="1" t="s">
        <v>86</v>
      </c>
      <c r="B68" s="1" t="s">
        <v>29</v>
      </c>
      <c r="C68" s="1" t="s">
        <v>62</v>
      </c>
      <c r="D68" s="1" t="s">
        <v>31</v>
      </c>
      <c r="E68" s="5" t="str">
        <f t="shared" si="8"/>
        <v>FK14X7R1E475K</v>
      </c>
      <c r="F68" s="1"/>
      <c r="G68" s="2"/>
      <c r="H68" s="2"/>
      <c r="I68" s="2"/>
      <c r="J68" s="2"/>
      <c r="K68" s="2"/>
      <c r="L68" s="2"/>
      <c r="M68" s="2"/>
    </row>
    <row r="69">
      <c r="A69" s="1" t="s">
        <v>87</v>
      </c>
      <c r="B69" s="1" t="s">
        <v>29</v>
      </c>
      <c r="C69" s="1" t="s">
        <v>88</v>
      </c>
      <c r="D69" s="1" t="s">
        <v>31</v>
      </c>
      <c r="E69" s="5" t="str">
        <f t="shared" ref="E69:E70" si="9">HYPERLINK("http://www.mouser.com/Search/ProductDetail.aspx?R=SR151A180JAAvirtualkey58110000virtualkey581-SR151A180J","SR151A180JAA")</f>
        <v>SR151A180JAA</v>
      </c>
      <c r="F69" s="1"/>
      <c r="G69" s="2"/>
      <c r="H69" s="2"/>
      <c r="I69" s="2"/>
      <c r="J69" s="2"/>
      <c r="K69" s="2"/>
      <c r="L69" s="2"/>
      <c r="M69" s="2"/>
    </row>
    <row r="70">
      <c r="A70" s="1" t="s">
        <v>89</v>
      </c>
      <c r="B70" s="1" t="s">
        <v>29</v>
      </c>
      <c r="C70" s="1" t="s">
        <v>88</v>
      </c>
      <c r="D70" s="1" t="s">
        <v>31</v>
      </c>
      <c r="E70" s="5" t="str">
        <f t="shared" si="9"/>
        <v>SR151A180JAA</v>
      </c>
      <c r="F70" s="1"/>
      <c r="G70" s="2"/>
      <c r="H70" s="2"/>
      <c r="I70" s="2"/>
      <c r="J70" s="2"/>
      <c r="K70" s="2"/>
      <c r="L70" s="2"/>
      <c r="M70" s="2"/>
    </row>
    <row r="71">
      <c r="A71" s="1" t="s">
        <v>90</v>
      </c>
      <c r="B71" s="1" t="s">
        <v>29</v>
      </c>
      <c r="C71" s="1" t="s">
        <v>91</v>
      </c>
      <c r="D71" s="1">
        <v>1210.0</v>
      </c>
      <c r="E71" s="3" t="str">
        <f>HYPERLINK("http://www.mouser.com/ProductDetail/Taiyo-Yuden/TMK325B7226MM-TR/?qs=%2fha2pyFaduijlHXbREAdW3yZns8FzrEmzbtVr708gmGF8YI8v1otLw%3d%3d","TMK325B7226MM-TR")</f>
        <v>TMK325B7226MM-TR</v>
      </c>
      <c r="F71" s="1" t="s">
        <v>92</v>
      </c>
      <c r="G71" s="2"/>
      <c r="H71" s="2"/>
      <c r="I71" s="2"/>
      <c r="J71" s="2"/>
      <c r="K71" s="2"/>
      <c r="L71" s="2"/>
      <c r="M71" s="2"/>
    </row>
    <row r="72">
      <c r="A72" s="1" t="s">
        <v>93</v>
      </c>
      <c r="B72" s="1" t="s">
        <v>29</v>
      </c>
      <c r="C72" s="1" t="s">
        <v>91</v>
      </c>
      <c r="D72" s="1">
        <v>1210.0</v>
      </c>
      <c r="E72" s="3" t="s">
        <v>94</v>
      </c>
      <c r="F72" s="1"/>
      <c r="G72" s="2"/>
      <c r="H72" s="2"/>
      <c r="I72" s="2"/>
      <c r="J72" s="2"/>
      <c r="K72" s="2"/>
      <c r="L72" s="2"/>
      <c r="M72" s="2"/>
    </row>
    <row r="73">
      <c r="A73" s="1" t="s">
        <v>95</v>
      </c>
      <c r="B73" s="1" t="s">
        <v>29</v>
      </c>
      <c r="C73" s="1" t="s">
        <v>91</v>
      </c>
      <c r="D73" s="1">
        <v>1210.0</v>
      </c>
      <c r="E73" s="3" t="s">
        <v>94</v>
      </c>
      <c r="F73" s="1"/>
      <c r="G73" s="2"/>
      <c r="H73" s="2"/>
      <c r="I73" s="2"/>
      <c r="J73" s="2"/>
      <c r="K73" s="2"/>
      <c r="L73" s="2"/>
      <c r="M73" s="2"/>
    </row>
    <row r="74">
      <c r="A74" s="1" t="s">
        <v>96</v>
      </c>
      <c r="B74" s="1" t="s">
        <v>29</v>
      </c>
      <c r="C74" s="1" t="s">
        <v>91</v>
      </c>
      <c r="D74" s="1">
        <v>1210.0</v>
      </c>
      <c r="E74" s="3" t="s">
        <v>94</v>
      </c>
      <c r="F74" s="1"/>
      <c r="G74" s="2"/>
      <c r="H74" s="2"/>
      <c r="I74" s="2"/>
      <c r="J74" s="2"/>
      <c r="K74" s="2"/>
      <c r="L74" s="2"/>
      <c r="M74" s="2"/>
    </row>
    <row r="75">
      <c r="A75" s="1" t="s">
        <v>97</v>
      </c>
      <c r="B75" s="1" t="s">
        <v>29</v>
      </c>
      <c r="C75" s="1" t="s">
        <v>91</v>
      </c>
      <c r="D75" s="1">
        <v>1210.0</v>
      </c>
      <c r="E75" s="3" t="s">
        <v>94</v>
      </c>
      <c r="F75" s="1"/>
      <c r="G75" s="2"/>
      <c r="H75" s="2"/>
      <c r="I75" s="2"/>
      <c r="J75" s="2"/>
      <c r="K75" s="2"/>
      <c r="L75" s="2"/>
      <c r="M75" s="2"/>
    </row>
    <row r="76">
      <c r="A76" s="1" t="s">
        <v>98</v>
      </c>
      <c r="B76" s="1" t="s">
        <v>29</v>
      </c>
      <c r="C76" s="1" t="s">
        <v>91</v>
      </c>
      <c r="D76" s="1">
        <v>1210.0</v>
      </c>
      <c r="E76" s="3" t="s">
        <v>94</v>
      </c>
      <c r="F76" s="1"/>
      <c r="G76" s="2"/>
      <c r="H76" s="2"/>
      <c r="I76" s="2"/>
      <c r="J76" s="2"/>
      <c r="K76" s="2"/>
      <c r="L76" s="2"/>
      <c r="M76" s="2"/>
    </row>
    <row r="77">
      <c r="A77" s="1" t="s">
        <v>99</v>
      </c>
      <c r="B77" s="1" t="s">
        <v>29</v>
      </c>
      <c r="C77" s="1" t="s">
        <v>91</v>
      </c>
      <c r="D77" s="1">
        <v>1210.0</v>
      </c>
      <c r="E77" s="3" t="s">
        <v>94</v>
      </c>
      <c r="F77" s="1"/>
      <c r="G77" s="2"/>
      <c r="H77" s="2"/>
      <c r="I77" s="2"/>
      <c r="J77" s="2"/>
      <c r="K77" s="2"/>
      <c r="L77" s="2"/>
      <c r="M77" s="2"/>
    </row>
    <row r="78">
      <c r="A78" s="1" t="s">
        <v>100</v>
      </c>
      <c r="B78" s="1" t="s">
        <v>29</v>
      </c>
      <c r="C78" s="1" t="s">
        <v>91</v>
      </c>
      <c r="D78" s="1">
        <v>1210.0</v>
      </c>
      <c r="E78" s="3" t="s">
        <v>94</v>
      </c>
      <c r="F78" s="1"/>
      <c r="G78" s="2"/>
      <c r="H78" s="2"/>
      <c r="I78" s="2"/>
      <c r="J78" s="2"/>
      <c r="K78" s="2"/>
      <c r="L78" s="2"/>
      <c r="M78" s="2"/>
    </row>
    <row r="79">
      <c r="A79" s="1" t="s">
        <v>101</v>
      </c>
      <c r="B79" s="1" t="s">
        <v>29</v>
      </c>
      <c r="C79" s="1" t="s">
        <v>91</v>
      </c>
      <c r="D79" s="1">
        <v>1210.0</v>
      </c>
      <c r="E79" s="3" t="s">
        <v>94</v>
      </c>
      <c r="F79" s="1"/>
      <c r="G79" s="2"/>
      <c r="H79" s="2"/>
      <c r="I79" s="2"/>
      <c r="J79" s="2"/>
      <c r="K79" s="2"/>
      <c r="L79" s="2"/>
      <c r="M79" s="2"/>
    </row>
    <row r="80">
      <c r="A80" s="1" t="s">
        <v>102</v>
      </c>
      <c r="B80" s="1" t="s">
        <v>29</v>
      </c>
      <c r="C80" s="1" t="s">
        <v>91</v>
      </c>
      <c r="D80" s="1">
        <v>1210.0</v>
      </c>
      <c r="E80" s="3" t="s">
        <v>94</v>
      </c>
      <c r="F80" s="1"/>
      <c r="G80" s="2"/>
      <c r="H80" s="2"/>
      <c r="I80" s="2"/>
      <c r="J80" s="2"/>
      <c r="K80" s="2"/>
      <c r="L80" s="2"/>
      <c r="M80" s="2"/>
    </row>
    <row r="81">
      <c r="A81" s="1" t="s">
        <v>103</v>
      </c>
      <c r="B81" s="1" t="s">
        <v>29</v>
      </c>
      <c r="C81" s="1" t="s">
        <v>91</v>
      </c>
      <c r="D81" s="1">
        <v>1210.0</v>
      </c>
      <c r="E81" s="3" t="s">
        <v>94</v>
      </c>
      <c r="F81" s="1"/>
      <c r="G81" s="2"/>
      <c r="H81" s="2"/>
      <c r="I81" s="2"/>
      <c r="J81" s="2"/>
      <c r="K81" s="2"/>
      <c r="L81" s="2"/>
      <c r="M81" s="2"/>
    </row>
    <row r="82">
      <c r="A82" s="1" t="s">
        <v>104</v>
      </c>
      <c r="B82" s="1" t="s">
        <v>29</v>
      </c>
      <c r="C82" s="1" t="s">
        <v>91</v>
      </c>
      <c r="D82" s="1">
        <v>1210.0</v>
      </c>
      <c r="E82" s="3" t="s">
        <v>94</v>
      </c>
      <c r="F82" s="1"/>
      <c r="G82" s="2"/>
      <c r="H82" s="2"/>
      <c r="I82" s="2"/>
      <c r="J82" s="2"/>
      <c r="K82" s="2"/>
      <c r="L82" s="2"/>
      <c r="M82" s="2"/>
    </row>
    <row r="83">
      <c r="A83" s="1" t="s">
        <v>105</v>
      </c>
      <c r="B83" s="1" t="s">
        <v>29</v>
      </c>
      <c r="C83" s="1" t="s">
        <v>91</v>
      </c>
      <c r="D83" s="1">
        <v>1210.0</v>
      </c>
      <c r="E83" s="3" t="s">
        <v>94</v>
      </c>
      <c r="F83" s="1"/>
      <c r="G83" s="2"/>
      <c r="H83" s="2"/>
      <c r="I83" s="2"/>
      <c r="J83" s="2"/>
      <c r="K83" s="2"/>
      <c r="L83" s="2"/>
      <c r="M83" s="2"/>
    </row>
    <row r="84">
      <c r="A84" s="1" t="s">
        <v>106</v>
      </c>
      <c r="B84" s="1" t="s">
        <v>29</v>
      </c>
      <c r="C84" s="1" t="s">
        <v>91</v>
      </c>
      <c r="D84" s="1">
        <v>1210.0</v>
      </c>
      <c r="E84" s="3" t="s">
        <v>94</v>
      </c>
      <c r="F84" s="1"/>
      <c r="G84" s="2"/>
      <c r="H84" s="2"/>
      <c r="I84" s="2"/>
      <c r="J84" s="2"/>
      <c r="K84" s="2"/>
      <c r="L84" s="2"/>
      <c r="M84" s="2"/>
    </row>
    <row r="85">
      <c r="A85" s="1" t="s">
        <v>107</v>
      </c>
      <c r="B85" s="1" t="s">
        <v>29</v>
      </c>
      <c r="C85" s="1" t="s">
        <v>91</v>
      </c>
      <c r="D85" s="1">
        <v>1210.0</v>
      </c>
      <c r="E85" s="3" t="s">
        <v>94</v>
      </c>
      <c r="F85" s="1"/>
      <c r="G85" s="2"/>
      <c r="H85" s="2"/>
      <c r="I85" s="2"/>
      <c r="J85" s="2"/>
      <c r="K85" s="2"/>
      <c r="L85" s="2"/>
      <c r="M85" s="2"/>
    </row>
    <row r="86">
      <c r="A86" s="1" t="s">
        <v>108</v>
      </c>
      <c r="B86" s="1" t="s">
        <v>29</v>
      </c>
      <c r="C86" s="1" t="s">
        <v>91</v>
      </c>
      <c r="D86" s="1">
        <v>1210.0</v>
      </c>
      <c r="E86" s="3" t="s">
        <v>94</v>
      </c>
      <c r="F86" s="1"/>
      <c r="G86" s="2"/>
      <c r="H86" s="2"/>
      <c r="I86" s="2"/>
      <c r="J86" s="2"/>
      <c r="K86" s="2"/>
      <c r="L86" s="2"/>
      <c r="M86" s="2"/>
    </row>
    <row r="87">
      <c r="A87" s="1" t="s">
        <v>109</v>
      </c>
      <c r="B87" s="1" t="s">
        <v>29</v>
      </c>
      <c r="C87" s="1" t="s">
        <v>91</v>
      </c>
      <c r="D87" s="1">
        <v>1210.0</v>
      </c>
      <c r="E87" s="3" t="s">
        <v>94</v>
      </c>
      <c r="F87" s="1"/>
      <c r="G87" s="2"/>
      <c r="H87" s="2"/>
      <c r="I87" s="2"/>
      <c r="J87" s="2"/>
      <c r="K87" s="2"/>
      <c r="L87" s="2"/>
      <c r="M87" s="2"/>
    </row>
    <row r="88">
      <c r="A88" s="1" t="s">
        <v>110</v>
      </c>
      <c r="B88" s="1" t="s">
        <v>29</v>
      </c>
      <c r="C88" s="1" t="s">
        <v>91</v>
      </c>
      <c r="D88" s="1">
        <v>1210.0</v>
      </c>
      <c r="E88" s="3" t="s">
        <v>94</v>
      </c>
      <c r="F88" s="1"/>
      <c r="G88" s="2"/>
      <c r="H88" s="2"/>
      <c r="I88" s="2"/>
      <c r="J88" s="2"/>
      <c r="K88" s="2"/>
      <c r="L88" s="2"/>
      <c r="M88" s="2"/>
    </row>
    <row r="89">
      <c r="A89" s="1" t="s">
        <v>111</v>
      </c>
      <c r="B89" s="1" t="s">
        <v>29</v>
      </c>
      <c r="C89" s="1" t="s">
        <v>91</v>
      </c>
      <c r="D89" s="1">
        <v>1210.0</v>
      </c>
      <c r="E89" s="3" t="s">
        <v>94</v>
      </c>
      <c r="F89" s="1"/>
      <c r="G89" s="2"/>
      <c r="H89" s="2"/>
      <c r="I89" s="2"/>
      <c r="J89" s="2"/>
      <c r="K89" s="2"/>
      <c r="L89" s="2"/>
      <c r="M89" s="2"/>
    </row>
    <row r="90">
      <c r="A90" s="1" t="s">
        <v>112</v>
      </c>
      <c r="B90" s="1" t="s">
        <v>29</v>
      </c>
      <c r="C90" s="1" t="s">
        <v>91</v>
      </c>
      <c r="D90" s="1">
        <v>1210.0</v>
      </c>
      <c r="E90" s="3" t="s">
        <v>94</v>
      </c>
      <c r="F90" s="1"/>
      <c r="G90" s="2"/>
      <c r="H90" s="2"/>
      <c r="I90" s="2"/>
      <c r="J90" s="2"/>
      <c r="K90" s="2"/>
      <c r="L90" s="2"/>
      <c r="M90" s="2"/>
    </row>
    <row r="91">
      <c r="A91" s="1" t="s">
        <v>113</v>
      </c>
      <c r="B91" s="1" t="s">
        <v>29</v>
      </c>
      <c r="C91" s="1" t="s">
        <v>91</v>
      </c>
      <c r="D91" s="1">
        <v>1210.0</v>
      </c>
      <c r="E91" s="3" t="s">
        <v>94</v>
      </c>
      <c r="F91" s="1"/>
      <c r="G91" s="2"/>
      <c r="H91" s="2"/>
      <c r="I91" s="2"/>
      <c r="J91" s="2"/>
      <c r="K91" s="2"/>
      <c r="L91" s="2"/>
      <c r="M91" s="2"/>
    </row>
    <row r="92">
      <c r="A92" s="1" t="s">
        <v>114</v>
      </c>
      <c r="B92" s="1" t="s">
        <v>29</v>
      </c>
      <c r="C92" s="1" t="s">
        <v>91</v>
      </c>
      <c r="D92" s="1">
        <v>1210.0</v>
      </c>
      <c r="E92" s="3" t="s">
        <v>94</v>
      </c>
      <c r="F92" s="1"/>
      <c r="G92" s="2"/>
      <c r="H92" s="2"/>
      <c r="I92" s="2"/>
      <c r="J92" s="2"/>
      <c r="K92" s="2"/>
      <c r="L92" s="2"/>
      <c r="M92" s="2"/>
    </row>
    <row r="93">
      <c r="A93" s="1" t="s">
        <v>115</v>
      </c>
      <c r="B93" s="1" t="s">
        <v>29</v>
      </c>
      <c r="C93" s="1" t="s">
        <v>91</v>
      </c>
      <c r="D93" s="1">
        <v>1210.0</v>
      </c>
      <c r="E93" s="3" t="s">
        <v>94</v>
      </c>
      <c r="F93" s="1"/>
      <c r="G93" s="2"/>
      <c r="H93" s="2"/>
      <c r="I93" s="2"/>
      <c r="J93" s="2"/>
      <c r="K93" s="2"/>
      <c r="L93" s="2"/>
      <c r="M93" s="2"/>
    </row>
    <row r="94">
      <c r="A94" s="1" t="s">
        <v>116</v>
      </c>
      <c r="B94" s="1" t="s">
        <v>29</v>
      </c>
      <c r="C94" s="1" t="s">
        <v>91</v>
      </c>
      <c r="D94" s="1">
        <v>1210.0</v>
      </c>
      <c r="E94" s="3" t="s">
        <v>94</v>
      </c>
      <c r="F94" s="1"/>
      <c r="G94" s="2"/>
      <c r="H94" s="2"/>
      <c r="I94" s="2"/>
      <c r="J94" s="2"/>
      <c r="K94" s="2"/>
      <c r="L94" s="2"/>
      <c r="M94" s="2"/>
    </row>
    <row r="95">
      <c r="A95" s="1" t="s">
        <v>117</v>
      </c>
      <c r="B95" s="1" t="s">
        <v>29</v>
      </c>
      <c r="C95" s="1" t="s">
        <v>91</v>
      </c>
      <c r="D95" s="1">
        <v>1210.0</v>
      </c>
      <c r="E95" s="3" t="s">
        <v>94</v>
      </c>
      <c r="F95" s="1"/>
      <c r="G95" s="2"/>
      <c r="H95" s="2"/>
      <c r="I95" s="2"/>
      <c r="J95" s="2"/>
      <c r="K95" s="2"/>
      <c r="L95" s="2"/>
      <c r="M95" s="2"/>
    </row>
    <row r="96">
      <c r="A96" s="1" t="s">
        <v>118</v>
      </c>
      <c r="B96" s="1" t="s">
        <v>29</v>
      </c>
      <c r="C96" s="1" t="s">
        <v>91</v>
      </c>
      <c r="D96" s="1">
        <v>1210.0</v>
      </c>
      <c r="E96" s="3" t="s">
        <v>94</v>
      </c>
      <c r="F96" s="1"/>
      <c r="G96" s="2"/>
      <c r="H96" s="2"/>
      <c r="I96" s="2"/>
      <c r="J96" s="2"/>
      <c r="K96" s="2"/>
      <c r="L96" s="2"/>
      <c r="M96" s="2"/>
    </row>
    <row r="97">
      <c r="A97" s="1" t="s">
        <v>119</v>
      </c>
      <c r="B97" s="1" t="s">
        <v>29</v>
      </c>
      <c r="C97" s="1" t="s">
        <v>91</v>
      </c>
      <c r="D97" s="1">
        <v>1210.0</v>
      </c>
      <c r="E97" s="3" t="s">
        <v>94</v>
      </c>
      <c r="F97" s="1"/>
      <c r="G97" s="2"/>
      <c r="H97" s="2"/>
      <c r="I97" s="2"/>
      <c r="J97" s="2"/>
      <c r="K97" s="2"/>
      <c r="L97" s="2"/>
      <c r="M97" s="2"/>
    </row>
    <row r="98">
      <c r="A98" s="1" t="s">
        <v>120</v>
      </c>
      <c r="B98" s="1" t="s">
        <v>29</v>
      </c>
      <c r="C98" s="1" t="s">
        <v>91</v>
      </c>
      <c r="D98" s="1">
        <v>1210.0</v>
      </c>
      <c r="E98" s="3" t="s">
        <v>94</v>
      </c>
      <c r="F98" s="1"/>
      <c r="G98" s="2"/>
      <c r="H98" s="2"/>
      <c r="I98" s="2"/>
      <c r="J98" s="2"/>
      <c r="K98" s="2"/>
      <c r="L98" s="2"/>
      <c r="M98" s="2"/>
    </row>
    <row r="99">
      <c r="A99" s="1" t="s">
        <v>121</v>
      </c>
      <c r="B99" s="1" t="s">
        <v>29</v>
      </c>
      <c r="C99" s="1" t="s">
        <v>91</v>
      </c>
      <c r="D99" s="1">
        <v>1210.0</v>
      </c>
      <c r="E99" s="3" t="s">
        <v>94</v>
      </c>
      <c r="F99" s="1"/>
      <c r="G99" s="2"/>
      <c r="H99" s="2"/>
      <c r="I99" s="2"/>
      <c r="J99" s="2"/>
      <c r="K99" s="2"/>
      <c r="L99" s="2"/>
      <c r="M99" s="2"/>
    </row>
    <row r="100">
      <c r="A100" s="1" t="s">
        <v>122</v>
      </c>
      <c r="B100" s="1" t="s">
        <v>29</v>
      </c>
      <c r="C100" s="1" t="s">
        <v>91</v>
      </c>
      <c r="D100" s="1">
        <v>1210.0</v>
      </c>
      <c r="E100" s="3" t="s">
        <v>94</v>
      </c>
      <c r="F100" s="1"/>
      <c r="G100" s="2"/>
      <c r="H100" s="2"/>
      <c r="I100" s="2"/>
      <c r="J100" s="2"/>
      <c r="K100" s="2"/>
      <c r="L100" s="2"/>
      <c r="M100" s="2"/>
    </row>
    <row r="101">
      <c r="A101" s="1" t="s">
        <v>123</v>
      </c>
      <c r="B101" s="1" t="s">
        <v>29</v>
      </c>
      <c r="C101" s="1" t="s">
        <v>91</v>
      </c>
      <c r="D101" s="1">
        <v>1210.0</v>
      </c>
      <c r="E101" s="3" t="s">
        <v>94</v>
      </c>
      <c r="F101" s="1"/>
      <c r="G101" s="2"/>
      <c r="H101" s="2"/>
      <c r="I101" s="2"/>
      <c r="J101" s="2"/>
      <c r="K101" s="2"/>
      <c r="L101" s="2"/>
      <c r="M101" s="2"/>
    </row>
    <row r="102">
      <c r="A102" s="1" t="s">
        <v>124</v>
      </c>
      <c r="B102" s="1" t="s">
        <v>29</v>
      </c>
      <c r="C102" s="1" t="s">
        <v>91</v>
      </c>
      <c r="D102" s="1">
        <v>1210.0</v>
      </c>
      <c r="E102" s="3" t="s">
        <v>94</v>
      </c>
      <c r="F102" s="1"/>
      <c r="G102" s="2"/>
      <c r="H102" s="2"/>
      <c r="I102" s="2"/>
      <c r="J102" s="2"/>
      <c r="K102" s="2"/>
      <c r="L102" s="2"/>
      <c r="M102" s="2"/>
    </row>
    <row r="103">
      <c r="A103" s="1" t="s">
        <v>125</v>
      </c>
      <c r="B103" s="1" t="s">
        <v>29</v>
      </c>
      <c r="C103" s="1" t="s">
        <v>91</v>
      </c>
      <c r="D103" s="1">
        <v>1210.0</v>
      </c>
      <c r="E103" s="3" t="s">
        <v>94</v>
      </c>
      <c r="F103" s="1"/>
      <c r="G103" s="2"/>
      <c r="H103" s="2"/>
      <c r="I103" s="2"/>
      <c r="J103" s="2"/>
      <c r="K103" s="2"/>
      <c r="L103" s="2"/>
      <c r="M103" s="2"/>
    </row>
    <row r="104">
      <c r="A104" s="1" t="s">
        <v>126</v>
      </c>
      <c r="B104" s="1" t="s">
        <v>29</v>
      </c>
      <c r="C104" s="1" t="s">
        <v>91</v>
      </c>
      <c r="D104" s="1">
        <v>1210.0</v>
      </c>
      <c r="E104" s="3" t="s">
        <v>94</v>
      </c>
      <c r="F104" s="1"/>
      <c r="G104" s="2"/>
      <c r="H104" s="2"/>
      <c r="I104" s="2"/>
      <c r="J104" s="2"/>
      <c r="K104" s="2"/>
      <c r="L104" s="2"/>
      <c r="M104" s="2"/>
    </row>
    <row r="105">
      <c r="A105" s="1" t="s">
        <v>127</v>
      </c>
      <c r="B105" s="1" t="s">
        <v>29</v>
      </c>
      <c r="C105" s="1" t="s">
        <v>91</v>
      </c>
      <c r="D105" s="1">
        <v>1210.0</v>
      </c>
      <c r="E105" s="3" t="s">
        <v>94</v>
      </c>
      <c r="F105" s="1"/>
      <c r="G105" s="2"/>
      <c r="H105" s="2"/>
      <c r="I105" s="2"/>
      <c r="J105" s="2"/>
      <c r="K105" s="2"/>
      <c r="L105" s="2"/>
      <c r="M105" s="2"/>
    </row>
    <row r="106">
      <c r="A106" s="1" t="s">
        <v>128</v>
      </c>
      <c r="B106" s="1" t="s">
        <v>29</v>
      </c>
      <c r="C106" s="1" t="s">
        <v>91</v>
      </c>
      <c r="D106" s="1">
        <v>1210.0</v>
      </c>
      <c r="E106" s="3" t="s">
        <v>94</v>
      </c>
      <c r="F106" s="1"/>
      <c r="G106" s="2"/>
      <c r="H106" s="2"/>
      <c r="I106" s="2"/>
      <c r="J106" s="2"/>
      <c r="K106" s="2"/>
      <c r="L106" s="2"/>
      <c r="M106" s="2"/>
    </row>
    <row r="107">
      <c r="A107" s="1" t="s">
        <v>129</v>
      </c>
      <c r="B107" s="1" t="s">
        <v>29</v>
      </c>
      <c r="C107" s="1" t="s">
        <v>91</v>
      </c>
      <c r="D107" s="1">
        <v>1210.0</v>
      </c>
      <c r="E107" s="3" t="s">
        <v>94</v>
      </c>
      <c r="F107" s="1"/>
      <c r="G107" s="2"/>
      <c r="H107" s="2"/>
      <c r="I107" s="2"/>
      <c r="J107" s="2"/>
      <c r="K107" s="2"/>
      <c r="L107" s="2"/>
      <c r="M107" s="2"/>
    </row>
    <row r="108">
      <c r="A108" s="1" t="s">
        <v>130</v>
      </c>
      <c r="B108" s="1" t="s">
        <v>29</v>
      </c>
      <c r="C108" s="1" t="s">
        <v>91</v>
      </c>
      <c r="D108" s="1">
        <v>1210.0</v>
      </c>
      <c r="E108" s="3" t="s">
        <v>94</v>
      </c>
      <c r="F108" s="1"/>
      <c r="G108" s="2"/>
      <c r="H108" s="2"/>
      <c r="I108" s="2"/>
      <c r="J108" s="2"/>
      <c r="K108" s="2"/>
      <c r="L108" s="2"/>
      <c r="M108" s="2"/>
    </row>
    <row r="109">
      <c r="A109" s="1" t="s">
        <v>131</v>
      </c>
      <c r="B109" s="1" t="s">
        <v>29</v>
      </c>
      <c r="C109" s="1" t="s">
        <v>91</v>
      </c>
      <c r="D109" s="1">
        <v>1210.0</v>
      </c>
      <c r="E109" s="3" t="s">
        <v>94</v>
      </c>
      <c r="F109" s="1"/>
      <c r="G109" s="2"/>
      <c r="H109" s="2"/>
      <c r="I109" s="2"/>
      <c r="J109" s="2"/>
      <c r="K109" s="2"/>
      <c r="L109" s="2"/>
      <c r="M109" s="2"/>
    </row>
    <row r="110">
      <c r="A110" s="1" t="s">
        <v>132</v>
      </c>
      <c r="B110" s="1" t="s">
        <v>29</v>
      </c>
      <c r="C110" s="1" t="s">
        <v>91</v>
      </c>
      <c r="D110" s="1">
        <v>1210.0</v>
      </c>
      <c r="E110" s="3" t="s">
        <v>94</v>
      </c>
      <c r="F110" s="1"/>
      <c r="G110" s="2"/>
      <c r="H110" s="2"/>
      <c r="I110" s="2"/>
      <c r="J110" s="2"/>
      <c r="K110" s="2"/>
      <c r="L110" s="2"/>
      <c r="M110" s="2"/>
    </row>
    <row r="111">
      <c r="A111" s="1" t="s">
        <v>133</v>
      </c>
      <c r="B111" s="1" t="s">
        <v>29</v>
      </c>
      <c r="C111" s="1" t="s">
        <v>91</v>
      </c>
      <c r="D111" s="1">
        <v>1210.0</v>
      </c>
      <c r="E111" s="3" t="s">
        <v>94</v>
      </c>
      <c r="F111" s="1"/>
      <c r="G111" s="2"/>
      <c r="H111" s="2"/>
      <c r="I111" s="2"/>
      <c r="J111" s="2"/>
      <c r="K111" s="2"/>
      <c r="L111" s="2"/>
      <c r="M111" s="2"/>
    </row>
    <row r="112">
      <c r="A112" s="1" t="s">
        <v>134</v>
      </c>
      <c r="B112" s="1" t="s">
        <v>29</v>
      </c>
      <c r="C112" s="1" t="s">
        <v>91</v>
      </c>
      <c r="D112" s="1">
        <v>1210.0</v>
      </c>
      <c r="E112" s="3" t="s">
        <v>94</v>
      </c>
      <c r="F112" s="1"/>
      <c r="G112" s="2"/>
      <c r="H112" s="2"/>
      <c r="I112" s="2"/>
      <c r="J112" s="2"/>
      <c r="K112" s="2"/>
      <c r="L112" s="2"/>
      <c r="M112" s="2"/>
    </row>
    <row r="113">
      <c r="A113" s="1" t="s">
        <v>135</v>
      </c>
      <c r="B113" s="1" t="s">
        <v>29</v>
      </c>
      <c r="C113" s="1" t="s">
        <v>91</v>
      </c>
      <c r="D113" s="1">
        <v>1210.0</v>
      </c>
      <c r="E113" s="3" t="s">
        <v>94</v>
      </c>
      <c r="F113" s="1"/>
      <c r="G113" s="2"/>
      <c r="H113" s="2"/>
      <c r="I113" s="2"/>
      <c r="J113" s="2"/>
      <c r="K113" s="2"/>
      <c r="L113" s="2"/>
      <c r="M113" s="2"/>
    </row>
    <row r="114">
      <c r="A114" s="1" t="s">
        <v>136</v>
      </c>
      <c r="B114" s="1" t="s">
        <v>29</v>
      </c>
      <c r="C114" s="1" t="s">
        <v>91</v>
      </c>
      <c r="D114" s="1">
        <v>1210.0</v>
      </c>
      <c r="E114" s="3" t="s">
        <v>94</v>
      </c>
      <c r="F114" s="1"/>
      <c r="G114" s="2"/>
      <c r="H114" s="2"/>
      <c r="I114" s="2"/>
      <c r="J114" s="2"/>
      <c r="K114" s="2"/>
      <c r="L114" s="2"/>
      <c r="M114" s="2"/>
    </row>
    <row r="115">
      <c r="A115" s="1" t="s">
        <v>137</v>
      </c>
      <c r="B115" s="1" t="s">
        <v>29</v>
      </c>
      <c r="C115" s="1" t="s">
        <v>91</v>
      </c>
      <c r="D115" s="1">
        <v>1210.0</v>
      </c>
      <c r="E115" s="3" t="s">
        <v>94</v>
      </c>
      <c r="F115" s="1"/>
      <c r="G115" s="2"/>
      <c r="H115" s="2"/>
      <c r="I115" s="2"/>
      <c r="J115" s="2"/>
      <c r="K115" s="2"/>
      <c r="L115" s="2"/>
      <c r="M115" s="2"/>
    </row>
    <row r="116">
      <c r="A116" s="1" t="s">
        <v>138</v>
      </c>
      <c r="B116" s="1" t="s">
        <v>29</v>
      </c>
      <c r="C116" s="1" t="s">
        <v>91</v>
      </c>
      <c r="D116" s="1">
        <v>1210.0</v>
      </c>
      <c r="E116" s="3" t="s">
        <v>94</v>
      </c>
      <c r="F116" s="1"/>
      <c r="G116" s="2"/>
      <c r="H116" s="2"/>
      <c r="I116" s="2"/>
      <c r="J116" s="2"/>
      <c r="K116" s="2"/>
      <c r="L116" s="2"/>
      <c r="M116" s="2"/>
    </row>
    <row r="117">
      <c r="A117" s="1" t="s">
        <v>139</v>
      </c>
      <c r="B117" s="1" t="s">
        <v>29</v>
      </c>
      <c r="C117" s="1" t="s">
        <v>91</v>
      </c>
      <c r="D117" s="1">
        <v>1210.0</v>
      </c>
      <c r="E117" s="3" t="s">
        <v>94</v>
      </c>
      <c r="F117" s="1"/>
      <c r="G117" s="2"/>
      <c r="H117" s="2"/>
      <c r="I117" s="2"/>
      <c r="J117" s="2"/>
      <c r="K117" s="2"/>
      <c r="L117" s="2"/>
      <c r="M117" s="2"/>
    </row>
    <row r="118">
      <c r="A118" s="1" t="s">
        <v>140</v>
      </c>
      <c r="B118" s="1" t="s">
        <v>29</v>
      </c>
      <c r="C118" s="1" t="s">
        <v>91</v>
      </c>
      <c r="D118" s="1">
        <v>1210.0</v>
      </c>
      <c r="E118" s="3" t="s">
        <v>94</v>
      </c>
      <c r="F118" s="1"/>
      <c r="G118" s="2"/>
      <c r="H118" s="2"/>
      <c r="I118" s="2"/>
      <c r="J118" s="2"/>
      <c r="K118" s="2"/>
      <c r="L118" s="2"/>
      <c r="M118" s="2"/>
    </row>
    <row r="119">
      <c r="A119" s="1" t="s">
        <v>141</v>
      </c>
      <c r="B119" s="1" t="s">
        <v>29</v>
      </c>
      <c r="C119" s="1" t="s">
        <v>91</v>
      </c>
      <c r="D119" s="1">
        <v>1210.0</v>
      </c>
      <c r="E119" s="3" t="s">
        <v>94</v>
      </c>
      <c r="F119" s="1"/>
      <c r="G119" s="2"/>
      <c r="H119" s="2"/>
      <c r="I119" s="2"/>
      <c r="J119" s="2"/>
      <c r="K119" s="2"/>
      <c r="L119" s="2"/>
      <c r="M119" s="2"/>
    </row>
    <row r="120">
      <c r="A120" s="1" t="s">
        <v>142</v>
      </c>
      <c r="B120" s="1" t="s">
        <v>29</v>
      </c>
      <c r="C120" s="1" t="s">
        <v>91</v>
      </c>
      <c r="D120" s="1">
        <v>1210.0</v>
      </c>
      <c r="E120" s="3" t="s">
        <v>94</v>
      </c>
      <c r="F120" s="1"/>
      <c r="G120" s="2"/>
      <c r="H120" s="2"/>
      <c r="I120" s="2"/>
      <c r="J120" s="2"/>
      <c r="K120" s="2"/>
      <c r="L120" s="2"/>
      <c r="M120" s="2"/>
    </row>
    <row r="121">
      <c r="A121" s="1" t="s">
        <v>143</v>
      </c>
      <c r="B121" s="1" t="s">
        <v>29</v>
      </c>
      <c r="C121" s="1" t="s">
        <v>91</v>
      </c>
      <c r="D121" s="1">
        <v>1210.0</v>
      </c>
      <c r="E121" s="3" t="s">
        <v>94</v>
      </c>
      <c r="F121" s="1"/>
      <c r="G121" s="2"/>
      <c r="H121" s="2"/>
      <c r="I121" s="2"/>
      <c r="J121" s="2"/>
      <c r="K121" s="2"/>
      <c r="L121" s="2"/>
      <c r="M121" s="2"/>
    </row>
    <row r="122">
      <c r="A122" s="1" t="s">
        <v>144</v>
      </c>
      <c r="B122" s="1" t="s">
        <v>29</v>
      </c>
      <c r="C122" s="1" t="s">
        <v>91</v>
      </c>
      <c r="D122" s="1">
        <v>1210.0</v>
      </c>
      <c r="E122" s="3" t="s">
        <v>94</v>
      </c>
      <c r="F122" s="1"/>
      <c r="G122" s="2"/>
      <c r="H122" s="2"/>
      <c r="I122" s="2"/>
      <c r="J122" s="2"/>
      <c r="K122" s="2"/>
      <c r="L122" s="2"/>
      <c r="M122" s="2"/>
    </row>
    <row r="123">
      <c r="A123" s="1" t="s">
        <v>145</v>
      </c>
      <c r="B123" s="1" t="s">
        <v>29</v>
      </c>
      <c r="C123" s="1" t="s">
        <v>91</v>
      </c>
      <c r="D123" s="1">
        <v>1210.0</v>
      </c>
      <c r="E123" s="3" t="s">
        <v>94</v>
      </c>
      <c r="F123" s="1"/>
      <c r="G123" s="2"/>
      <c r="H123" s="2"/>
      <c r="I123" s="2"/>
      <c r="J123" s="2"/>
      <c r="K123" s="2"/>
      <c r="L123" s="2"/>
      <c r="M123" s="2"/>
    </row>
    <row r="124">
      <c r="A124" s="1" t="s">
        <v>146</v>
      </c>
      <c r="B124" s="1" t="s">
        <v>29</v>
      </c>
      <c r="C124" s="1" t="s">
        <v>91</v>
      </c>
      <c r="D124" s="1">
        <v>1210.0</v>
      </c>
      <c r="E124" s="3" t="s">
        <v>94</v>
      </c>
      <c r="F124" s="1"/>
      <c r="G124" s="2"/>
      <c r="H124" s="2"/>
      <c r="I124" s="2"/>
      <c r="J124" s="2"/>
      <c r="K124" s="2"/>
      <c r="L124" s="2"/>
      <c r="M124" s="2"/>
    </row>
    <row r="125">
      <c r="A125" s="1" t="s">
        <v>147</v>
      </c>
      <c r="B125" s="1" t="s">
        <v>29</v>
      </c>
      <c r="C125" s="1" t="s">
        <v>91</v>
      </c>
      <c r="D125" s="1">
        <v>1210.0</v>
      </c>
      <c r="E125" s="3" t="s">
        <v>94</v>
      </c>
      <c r="F125" s="1"/>
      <c r="G125" s="2"/>
      <c r="H125" s="2"/>
      <c r="I125" s="2"/>
      <c r="J125" s="2"/>
      <c r="K125" s="2"/>
      <c r="L125" s="2"/>
      <c r="M125" s="2"/>
    </row>
    <row r="126">
      <c r="A126" s="1" t="s">
        <v>148</v>
      </c>
      <c r="B126" s="1" t="s">
        <v>29</v>
      </c>
      <c r="C126" s="1" t="s">
        <v>91</v>
      </c>
      <c r="D126" s="1">
        <v>1210.0</v>
      </c>
      <c r="E126" s="3" t="s">
        <v>94</v>
      </c>
      <c r="F126" s="1"/>
      <c r="G126" s="2"/>
      <c r="H126" s="2"/>
      <c r="I126" s="2"/>
      <c r="J126" s="2"/>
      <c r="K126" s="2"/>
      <c r="L126" s="2"/>
      <c r="M126" s="2"/>
    </row>
    <row r="127">
      <c r="A127" s="1" t="s">
        <v>149</v>
      </c>
      <c r="B127" s="1" t="s">
        <v>29</v>
      </c>
      <c r="C127" s="1" t="s">
        <v>91</v>
      </c>
      <c r="D127" s="1">
        <v>1210.0</v>
      </c>
      <c r="E127" s="3" t="s">
        <v>94</v>
      </c>
      <c r="F127" s="1"/>
      <c r="G127" s="2"/>
      <c r="H127" s="2"/>
      <c r="I127" s="2"/>
      <c r="J127" s="2"/>
      <c r="K127" s="2"/>
      <c r="L127" s="2"/>
      <c r="M127" s="2"/>
    </row>
    <row r="128">
      <c r="A128" s="1" t="s">
        <v>150</v>
      </c>
      <c r="B128" s="1" t="s">
        <v>29</v>
      </c>
      <c r="C128" s="1" t="s">
        <v>91</v>
      </c>
      <c r="D128" s="1">
        <v>1210.0</v>
      </c>
      <c r="E128" s="3" t="s">
        <v>94</v>
      </c>
      <c r="F128" s="1"/>
      <c r="G128" s="2"/>
      <c r="H128" s="2"/>
      <c r="I128" s="2"/>
      <c r="J128" s="2"/>
      <c r="K128" s="2"/>
      <c r="L128" s="2"/>
      <c r="M128" s="2"/>
    </row>
    <row r="129">
      <c r="A129" s="1" t="s">
        <v>151</v>
      </c>
      <c r="B129" s="1" t="s">
        <v>29</v>
      </c>
      <c r="C129" s="1" t="s">
        <v>91</v>
      </c>
      <c r="D129" s="1">
        <v>1210.0</v>
      </c>
      <c r="E129" s="3" t="s">
        <v>94</v>
      </c>
      <c r="F129" s="1"/>
      <c r="G129" s="2"/>
      <c r="H129" s="2"/>
      <c r="I129" s="2"/>
      <c r="J129" s="2"/>
      <c r="K129" s="2"/>
      <c r="L129" s="2"/>
      <c r="M129" s="2"/>
    </row>
    <row r="130">
      <c r="A130" s="1" t="s">
        <v>152</v>
      </c>
      <c r="B130" s="1" t="s">
        <v>29</v>
      </c>
      <c r="C130" s="1" t="s">
        <v>91</v>
      </c>
      <c r="D130" s="1">
        <v>1210.0</v>
      </c>
      <c r="E130" s="3" t="s">
        <v>94</v>
      </c>
      <c r="F130" s="1"/>
      <c r="G130" s="2"/>
      <c r="H130" s="2"/>
      <c r="I130" s="2"/>
      <c r="J130" s="2"/>
      <c r="K130" s="2"/>
      <c r="L130" s="2"/>
      <c r="M130" s="2"/>
    </row>
    <row r="131">
      <c r="A131" s="1" t="s">
        <v>153</v>
      </c>
      <c r="B131" s="1" t="s">
        <v>29</v>
      </c>
      <c r="C131" s="1" t="s">
        <v>91</v>
      </c>
      <c r="D131" s="1">
        <v>1210.0</v>
      </c>
      <c r="E131" s="3" t="s">
        <v>94</v>
      </c>
      <c r="F131" s="1"/>
      <c r="G131" s="2"/>
      <c r="H131" s="2"/>
      <c r="I131" s="2"/>
      <c r="J131" s="2"/>
      <c r="K131" s="2"/>
      <c r="L131" s="2"/>
      <c r="M131" s="2"/>
    </row>
    <row r="132">
      <c r="A132" s="1" t="s">
        <v>154</v>
      </c>
      <c r="B132" s="1" t="s">
        <v>29</v>
      </c>
      <c r="C132" s="1" t="s">
        <v>91</v>
      </c>
      <c r="D132" s="1">
        <v>1210.0</v>
      </c>
      <c r="E132" s="3" t="s">
        <v>94</v>
      </c>
      <c r="F132" s="1"/>
      <c r="G132" s="2"/>
      <c r="H132" s="2"/>
      <c r="I132" s="2"/>
      <c r="J132" s="2"/>
      <c r="K132" s="2"/>
      <c r="L132" s="2"/>
      <c r="M132" s="2"/>
    </row>
    <row r="133">
      <c r="A133" s="1" t="s">
        <v>155</v>
      </c>
      <c r="B133" s="1" t="s">
        <v>29</v>
      </c>
      <c r="C133" s="1" t="s">
        <v>91</v>
      </c>
      <c r="D133" s="1">
        <v>1210.0</v>
      </c>
      <c r="E133" s="3" t="s">
        <v>94</v>
      </c>
      <c r="F133" s="1"/>
      <c r="G133" s="2"/>
      <c r="H133" s="2"/>
      <c r="I133" s="2"/>
      <c r="J133" s="2"/>
      <c r="K133" s="2"/>
      <c r="L133" s="2"/>
      <c r="M133" s="2"/>
    </row>
    <row r="134">
      <c r="A134" s="1" t="s">
        <v>156</v>
      </c>
      <c r="B134" s="1" t="s">
        <v>29</v>
      </c>
      <c r="C134" s="1" t="s">
        <v>91</v>
      </c>
      <c r="D134" s="1">
        <v>1210.0</v>
      </c>
      <c r="E134" s="3" t="s">
        <v>94</v>
      </c>
      <c r="F134" s="1"/>
      <c r="G134" s="2"/>
      <c r="H134" s="2"/>
      <c r="I134" s="2"/>
      <c r="J134" s="2"/>
      <c r="K134" s="2"/>
      <c r="L134" s="2"/>
      <c r="M134" s="2"/>
    </row>
    <row r="135">
      <c r="A135" s="1" t="s">
        <v>157</v>
      </c>
      <c r="B135" s="1" t="s">
        <v>29</v>
      </c>
      <c r="C135" s="1" t="s">
        <v>91</v>
      </c>
      <c r="D135" s="1">
        <v>1210.0</v>
      </c>
      <c r="E135" s="3" t="s">
        <v>94</v>
      </c>
      <c r="F135" s="1"/>
      <c r="G135" s="2"/>
      <c r="H135" s="2"/>
      <c r="I135" s="2"/>
      <c r="J135" s="2"/>
      <c r="K135" s="2"/>
      <c r="L135" s="2"/>
      <c r="M135" s="2"/>
    </row>
    <row r="136">
      <c r="A136" s="1" t="s">
        <v>158</v>
      </c>
      <c r="B136" s="1" t="s">
        <v>29</v>
      </c>
      <c r="C136" s="1" t="s">
        <v>91</v>
      </c>
      <c r="D136" s="1">
        <v>1210.0</v>
      </c>
      <c r="E136" s="3" t="s">
        <v>94</v>
      </c>
      <c r="F136" s="1"/>
      <c r="G136" s="2"/>
      <c r="H136" s="2"/>
      <c r="I136" s="2"/>
      <c r="J136" s="2"/>
      <c r="K136" s="2"/>
      <c r="L136" s="2"/>
      <c r="M136" s="2"/>
    </row>
    <row r="137">
      <c r="A137" s="1" t="s">
        <v>159</v>
      </c>
      <c r="B137" s="1" t="s">
        <v>29</v>
      </c>
      <c r="C137" s="1" t="s">
        <v>160</v>
      </c>
      <c r="D137" s="1" t="s">
        <v>31</v>
      </c>
      <c r="E137" s="5" t="s">
        <v>161</v>
      </c>
      <c r="F137" s="1" t="s">
        <v>162</v>
      </c>
      <c r="G137" s="2"/>
      <c r="H137" s="2"/>
      <c r="I137" s="2"/>
      <c r="J137" s="2"/>
      <c r="K137" s="2"/>
      <c r="L137" s="2"/>
      <c r="M137" s="2"/>
    </row>
    <row r="138">
      <c r="A138" s="1" t="s">
        <v>163</v>
      </c>
      <c r="B138" s="1" t="s">
        <v>29</v>
      </c>
      <c r="C138" s="1" t="s">
        <v>160</v>
      </c>
      <c r="D138" s="1" t="s">
        <v>31</v>
      </c>
      <c r="E138" s="5" t="s">
        <v>161</v>
      </c>
      <c r="F138" s="1" t="s">
        <v>162</v>
      </c>
      <c r="G138" s="2"/>
      <c r="H138" s="2"/>
      <c r="I138" s="2"/>
      <c r="J138" s="2"/>
      <c r="K138" s="2"/>
      <c r="L138" s="2"/>
      <c r="M138" s="2"/>
    </row>
    <row r="139">
      <c r="A139" s="1" t="s">
        <v>164</v>
      </c>
      <c r="B139" s="1" t="s">
        <v>29</v>
      </c>
      <c r="C139" s="1" t="s">
        <v>160</v>
      </c>
      <c r="D139" s="1" t="s">
        <v>31</v>
      </c>
      <c r="E139" s="5" t="s">
        <v>161</v>
      </c>
      <c r="F139" s="1" t="s">
        <v>162</v>
      </c>
      <c r="G139" s="2"/>
      <c r="H139" s="2"/>
      <c r="I139" s="2"/>
      <c r="J139" s="2"/>
      <c r="K139" s="2"/>
      <c r="L139" s="2"/>
      <c r="M139" s="2"/>
    </row>
    <row r="140">
      <c r="A140" s="1" t="s">
        <v>165</v>
      </c>
      <c r="B140" s="1" t="s">
        <v>29</v>
      </c>
      <c r="C140" s="1" t="s">
        <v>160</v>
      </c>
      <c r="D140" s="1" t="s">
        <v>31</v>
      </c>
      <c r="E140" s="5" t="s">
        <v>161</v>
      </c>
      <c r="F140" s="1" t="s">
        <v>162</v>
      </c>
      <c r="G140" s="2"/>
      <c r="H140" s="2"/>
      <c r="I140" s="2"/>
      <c r="J140" s="2"/>
      <c r="K140" s="2"/>
      <c r="L140" s="2"/>
      <c r="M140" s="2"/>
    </row>
    <row r="141">
      <c r="A141" s="1" t="s">
        <v>166</v>
      </c>
      <c r="B141" s="1" t="s">
        <v>29</v>
      </c>
      <c r="C141" s="1" t="s">
        <v>160</v>
      </c>
      <c r="D141" s="1" t="s">
        <v>31</v>
      </c>
      <c r="E141" s="5" t="s">
        <v>161</v>
      </c>
      <c r="F141" s="1" t="s">
        <v>162</v>
      </c>
      <c r="G141" s="2"/>
      <c r="H141" s="2"/>
      <c r="I141" s="2"/>
      <c r="J141" s="2"/>
      <c r="K141" s="2"/>
      <c r="L141" s="2"/>
      <c r="M141" s="2"/>
    </row>
    <row r="142">
      <c r="A142" s="1" t="s">
        <v>167</v>
      </c>
      <c r="B142" s="1" t="s">
        <v>29</v>
      </c>
      <c r="C142" s="1" t="s">
        <v>160</v>
      </c>
      <c r="D142" s="1" t="s">
        <v>31</v>
      </c>
      <c r="E142" s="5" t="s">
        <v>161</v>
      </c>
      <c r="F142" s="1" t="s">
        <v>162</v>
      </c>
      <c r="G142" s="2"/>
      <c r="H142" s="2"/>
      <c r="I142" s="2"/>
      <c r="J142" s="2"/>
      <c r="K142" s="2"/>
      <c r="L142" s="2"/>
      <c r="M142" s="2"/>
    </row>
    <row r="143">
      <c r="A143" s="1" t="s">
        <v>168</v>
      </c>
      <c r="B143" s="1" t="s">
        <v>29</v>
      </c>
      <c r="C143" s="1" t="s">
        <v>169</v>
      </c>
      <c r="D143" s="1" t="s">
        <v>31</v>
      </c>
      <c r="E143" s="5" t="s">
        <v>170</v>
      </c>
      <c r="F143" s="1" t="s">
        <v>162</v>
      </c>
      <c r="G143" s="2"/>
      <c r="H143" s="2"/>
      <c r="I143" s="2"/>
      <c r="J143" s="2"/>
      <c r="K143" s="2"/>
      <c r="L143" s="2"/>
      <c r="M143" s="2"/>
    </row>
    <row r="144">
      <c r="A144" s="1" t="s">
        <v>171</v>
      </c>
      <c r="B144" s="1" t="s">
        <v>29</v>
      </c>
      <c r="C144" s="1" t="s">
        <v>169</v>
      </c>
      <c r="D144" s="1" t="s">
        <v>31</v>
      </c>
      <c r="E144" s="5" t="s">
        <v>170</v>
      </c>
      <c r="F144" s="1" t="s">
        <v>162</v>
      </c>
      <c r="G144" s="2"/>
      <c r="H144" s="2"/>
      <c r="I144" s="2"/>
      <c r="J144" s="2"/>
      <c r="K144" s="2"/>
      <c r="L144" s="2"/>
      <c r="M144" s="2"/>
    </row>
    <row r="145">
      <c r="A145" s="1" t="s">
        <v>172</v>
      </c>
      <c r="B145" s="1" t="s">
        <v>29</v>
      </c>
      <c r="C145" s="1" t="s">
        <v>169</v>
      </c>
      <c r="D145" s="1" t="s">
        <v>31</v>
      </c>
      <c r="E145" s="5" t="s">
        <v>170</v>
      </c>
      <c r="F145" s="1" t="s">
        <v>162</v>
      </c>
      <c r="G145" s="2"/>
      <c r="H145" s="2"/>
      <c r="I145" s="2"/>
      <c r="J145" s="2"/>
      <c r="K145" s="2"/>
      <c r="L145" s="2"/>
      <c r="M145" s="2"/>
    </row>
    <row r="146">
      <c r="A146" s="1" t="s">
        <v>173</v>
      </c>
      <c r="B146" s="1" t="s">
        <v>29</v>
      </c>
      <c r="C146" s="1" t="s">
        <v>169</v>
      </c>
      <c r="D146" s="1" t="s">
        <v>31</v>
      </c>
      <c r="E146" s="5" t="s">
        <v>170</v>
      </c>
      <c r="F146" s="1" t="s">
        <v>162</v>
      </c>
      <c r="G146" s="2"/>
      <c r="H146" s="2"/>
      <c r="I146" s="2"/>
      <c r="J146" s="2"/>
      <c r="K146" s="2"/>
      <c r="L146" s="2"/>
      <c r="M146" s="2"/>
    </row>
    <row r="147">
      <c r="A147" s="1" t="s">
        <v>174</v>
      </c>
      <c r="B147" s="1" t="s">
        <v>29</v>
      </c>
      <c r="C147" s="1" t="s">
        <v>169</v>
      </c>
      <c r="D147" s="1" t="s">
        <v>31</v>
      </c>
      <c r="E147" s="5" t="s">
        <v>170</v>
      </c>
      <c r="F147" s="1" t="s">
        <v>162</v>
      </c>
      <c r="G147" s="2"/>
      <c r="H147" s="2"/>
      <c r="I147" s="2"/>
      <c r="J147" s="2"/>
      <c r="K147" s="2"/>
      <c r="L147" s="2"/>
      <c r="M147" s="2"/>
    </row>
    <row r="148">
      <c r="A148" s="1" t="s">
        <v>175</v>
      </c>
      <c r="B148" s="1" t="s">
        <v>29</v>
      </c>
      <c r="C148" s="1" t="s">
        <v>169</v>
      </c>
      <c r="D148" s="1" t="s">
        <v>31</v>
      </c>
      <c r="E148" s="5" t="s">
        <v>170</v>
      </c>
      <c r="F148" s="1" t="s">
        <v>162</v>
      </c>
      <c r="G148" s="2"/>
      <c r="H148" s="2"/>
      <c r="I148" s="2"/>
      <c r="J148" s="2"/>
      <c r="K148" s="2"/>
      <c r="L148" s="2"/>
      <c r="M148" s="2"/>
    </row>
    <row r="149">
      <c r="A149" s="1" t="s">
        <v>176</v>
      </c>
      <c r="B149" s="1" t="s">
        <v>29</v>
      </c>
      <c r="C149" s="1" t="s">
        <v>177</v>
      </c>
      <c r="D149" s="1" t="s">
        <v>31</v>
      </c>
      <c r="E149" s="5" t="str">
        <f t="shared" ref="E149:E150" si="10">HYPERLINK("http://www.mouser.com/Search/ProductDetail.aspx?R=K471K15X7RF53L2virtualkey59420000virtualkey594-K471K15X7RF53L2","K471K15X7RF53L2")</f>
        <v>K471K15X7RF53L2</v>
      </c>
      <c r="F149" s="1" t="s">
        <v>162</v>
      </c>
      <c r="G149" s="2"/>
      <c r="H149" s="2"/>
      <c r="I149" s="2"/>
      <c r="J149" s="2"/>
      <c r="K149" s="2"/>
      <c r="L149" s="2"/>
      <c r="M149" s="2"/>
    </row>
    <row r="150">
      <c r="A150" s="1" t="s">
        <v>178</v>
      </c>
      <c r="B150" s="1" t="s">
        <v>29</v>
      </c>
      <c r="C150" s="1" t="s">
        <v>177</v>
      </c>
      <c r="D150" s="1" t="s">
        <v>31</v>
      </c>
      <c r="E150" s="5" t="str">
        <f t="shared" si="10"/>
        <v>K471K15X7RF53L2</v>
      </c>
      <c r="F150" s="1" t="s">
        <v>162</v>
      </c>
      <c r="G150" s="2"/>
      <c r="H150" s="2"/>
      <c r="I150" s="2"/>
      <c r="J150" s="2"/>
      <c r="K150" s="2"/>
      <c r="L150" s="2"/>
      <c r="M150" s="2"/>
    </row>
    <row r="151">
      <c r="A151" s="1" t="s">
        <v>179</v>
      </c>
      <c r="B151" s="1" t="s">
        <v>180</v>
      </c>
      <c r="C151" s="1" t="s">
        <v>181</v>
      </c>
      <c r="D151" s="1" t="s">
        <v>9</v>
      </c>
      <c r="E151" s="5" t="str">
        <f>HYPERLINK("http://www.mouser.com/Search/ProductDetail.aspx?R=UPW1H471MHDvirtualkey64700000virtualkey647-UPW1H471MHD","UPW1H471MHD")</f>
        <v>UPW1H471MHD</v>
      </c>
      <c r="F151" s="1"/>
      <c r="G151" s="2"/>
      <c r="H151" s="2"/>
      <c r="I151" s="2"/>
      <c r="J151" s="2"/>
      <c r="K151" s="2"/>
      <c r="L151" s="2"/>
      <c r="M151" s="2"/>
    </row>
    <row r="152">
      <c r="A152" s="1" t="s">
        <v>182</v>
      </c>
      <c r="B152" s="1" t="s">
        <v>180</v>
      </c>
      <c r="C152" s="1" t="s">
        <v>183</v>
      </c>
      <c r="D152" s="1" t="s">
        <v>184</v>
      </c>
      <c r="E152" s="5" t="str">
        <f>HYPERLINK("http://www.mouser.com/Search/ProductDetail.aspx?R=UHE1E221MPDvirtualkey64700000virtualkey647-UHE1E221MPD","UHE1E221MPD")</f>
        <v>UHE1E221MPD</v>
      </c>
      <c r="F152" s="1"/>
      <c r="G152" s="2"/>
      <c r="H152" s="2"/>
      <c r="I152" s="2"/>
      <c r="J152" s="2"/>
      <c r="K152" s="2"/>
      <c r="L152" s="2"/>
      <c r="M152" s="2"/>
    </row>
    <row r="153">
      <c r="A153" s="1" t="s">
        <v>185</v>
      </c>
      <c r="B153" s="1" t="s">
        <v>186</v>
      </c>
      <c r="C153" s="1"/>
      <c r="D153" s="1" t="s">
        <v>9</v>
      </c>
      <c r="E153" s="5" t="str">
        <f>HYPERLINK("http://www.mouser.com/Search/ProductDetail.aspx?R=ATS073-Evirtualkey67110000virtualkey774-ATS073-E","ATS073-E")</f>
        <v>ATS073-E</v>
      </c>
      <c r="F153" s="1"/>
      <c r="G153" s="2"/>
      <c r="H153" s="2"/>
      <c r="I153" s="2"/>
      <c r="J153" s="2"/>
      <c r="K153" s="2"/>
      <c r="L153" s="2"/>
      <c r="M153" s="2"/>
    </row>
    <row r="154">
      <c r="A154" s="1" t="s">
        <v>187</v>
      </c>
      <c r="B154" s="1" t="s">
        <v>188</v>
      </c>
      <c r="C154" s="1" t="s">
        <v>189</v>
      </c>
      <c r="D154" s="1" t="s">
        <v>190</v>
      </c>
      <c r="E154" s="5" t="s">
        <v>191</v>
      </c>
      <c r="F154" s="1"/>
      <c r="G154" s="2"/>
      <c r="H154" s="2"/>
      <c r="I154" s="2"/>
      <c r="J154" s="2"/>
      <c r="K154" s="2"/>
      <c r="L154" s="2"/>
      <c r="M154" s="2"/>
    </row>
    <row r="155">
      <c r="A155" s="1" t="s">
        <v>192</v>
      </c>
      <c r="B155" s="1" t="s">
        <v>188</v>
      </c>
      <c r="C155" s="1" t="s">
        <v>189</v>
      </c>
      <c r="D155" s="1" t="s">
        <v>190</v>
      </c>
      <c r="E155" s="5" t="s">
        <v>191</v>
      </c>
      <c r="F155" s="1"/>
      <c r="G155" s="2"/>
      <c r="H155" s="2"/>
      <c r="I155" s="2"/>
      <c r="J155" s="2"/>
      <c r="K155" s="2"/>
      <c r="L155" s="2"/>
      <c r="M155" s="2"/>
    </row>
    <row r="156">
      <c r="A156" s="1" t="s">
        <v>193</v>
      </c>
      <c r="B156" s="1" t="s">
        <v>188</v>
      </c>
      <c r="C156" s="1" t="s">
        <v>189</v>
      </c>
      <c r="D156" s="1" t="s">
        <v>190</v>
      </c>
      <c r="E156" s="5" t="s">
        <v>191</v>
      </c>
      <c r="F156" s="1"/>
      <c r="G156" s="2"/>
      <c r="H156" s="2"/>
      <c r="I156" s="2"/>
      <c r="J156" s="2"/>
      <c r="K156" s="2"/>
      <c r="L156" s="2"/>
      <c r="M156" s="2"/>
    </row>
    <row r="157">
      <c r="A157" s="1" t="s">
        <v>194</v>
      </c>
      <c r="B157" s="1" t="s">
        <v>188</v>
      </c>
      <c r="C157" s="1" t="s">
        <v>189</v>
      </c>
      <c r="D157" s="1" t="s">
        <v>190</v>
      </c>
      <c r="E157" s="5" t="s">
        <v>191</v>
      </c>
      <c r="F157" s="1"/>
      <c r="G157" s="2"/>
      <c r="H157" s="2"/>
      <c r="I157" s="2"/>
      <c r="J157" s="2"/>
      <c r="K157" s="2"/>
      <c r="L157" s="2"/>
      <c r="M157" s="2"/>
    </row>
    <row r="158">
      <c r="A158" s="1" t="s">
        <v>195</v>
      </c>
      <c r="B158" s="1" t="s">
        <v>188</v>
      </c>
      <c r="C158" s="1" t="s">
        <v>189</v>
      </c>
      <c r="D158" s="1" t="s">
        <v>190</v>
      </c>
      <c r="E158" s="5" t="s">
        <v>191</v>
      </c>
      <c r="F158" s="1"/>
      <c r="G158" s="2"/>
      <c r="H158" s="2"/>
      <c r="I158" s="2"/>
      <c r="J158" s="2"/>
      <c r="K158" s="2"/>
      <c r="L158" s="2"/>
      <c r="M158" s="2"/>
    </row>
    <row r="159">
      <c r="A159" s="1" t="s">
        <v>196</v>
      </c>
      <c r="B159" s="1" t="s">
        <v>188</v>
      </c>
      <c r="C159" s="1" t="s">
        <v>189</v>
      </c>
      <c r="D159" s="1" t="s">
        <v>190</v>
      </c>
      <c r="E159" s="5" t="s">
        <v>191</v>
      </c>
      <c r="F159" s="1"/>
      <c r="G159" s="2"/>
      <c r="H159" s="2"/>
      <c r="I159" s="2"/>
      <c r="J159" s="2"/>
      <c r="K159" s="2"/>
      <c r="L159" s="2"/>
      <c r="M159" s="2"/>
    </row>
    <row r="160">
      <c r="A160" s="1" t="s">
        <v>197</v>
      </c>
      <c r="B160" s="1" t="s">
        <v>188</v>
      </c>
      <c r="C160" s="1" t="s">
        <v>189</v>
      </c>
      <c r="D160" s="1" t="s">
        <v>190</v>
      </c>
      <c r="E160" s="5" t="s">
        <v>191</v>
      </c>
      <c r="F160" s="1"/>
      <c r="G160" s="2"/>
      <c r="H160" s="2"/>
      <c r="I160" s="2"/>
      <c r="J160" s="2"/>
      <c r="K160" s="2"/>
      <c r="L160" s="2"/>
      <c r="M160" s="2"/>
    </row>
    <row r="161">
      <c r="A161" s="1" t="s">
        <v>198</v>
      </c>
      <c r="B161" s="1" t="s">
        <v>188</v>
      </c>
      <c r="C161" s="1" t="s">
        <v>189</v>
      </c>
      <c r="D161" s="1" t="s">
        <v>190</v>
      </c>
      <c r="E161" s="5" t="s">
        <v>191</v>
      </c>
      <c r="F161" s="1"/>
      <c r="G161" s="2"/>
      <c r="H161" s="2"/>
      <c r="I161" s="2"/>
      <c r="J161" s="2"/>
      <c r="K161" s="2"/>
      <c r="L161" s="2"/>
      <c r="M161" s="2"/>
    </row>
    <row r="162">
      <c r="A162" s="1" t="s">
        <v>199</v>
      </c>
      <c r="B162" s="1" t="s">
        <v>188</v>
      </c>
      <c r="C162" s="1" t="s">
        <v>189</v>
      </c>
      <c r="D162" s="1" t="s">
        <v>190</v>
      </c>
      <c r="E162" s="5" t="s">
        <v>191</v>
      </c>
      <c r="F162" s="1"/>
      <c r="G162" s="2"/>
      <c r="H162" s="2"/>
      <c r="I162" s="2"/>
      <c r="J162" s="2"/>
      <c r="K162" s="2"/>
      <c r="L162" s="2"/>
      <c r="M162" s="2"/>
    </row>
    <row r="163">
      <c r="A163" s="1" t="s">
        <v>200</v>
      </c>
      <c r="B163" s="1" t="s">
        <v>188</v>
      </c>
      <c r="C163" s="1" t="s">
        <v>189</v>
      </c>
      <c r="D163" s="1" t="s">
        <v>190</v>
      </c>
      <c r="E163" s="5" t="s">
        <v>191</v>
      </c>
      <c r="F163" s="1"/>
      <c r="G163" s="2"/>
      <c r="H163" s="2"/>
      <c r="I163" s="2"/>
      <c r="J163" s="2"/>
      <c r="K163" s="2"/>
      <c r="L163" s="2"/>
      <c r="M163" s="2"/>
    </row>
    <row r="164">
      <c r="A164" s="1" t="s">
        <v>201</v>
      </c>
      <c r="B164" s="1" t="s">
        <v>188</v>
      </c>
      <c r="C164" s="1" t="s">
        <v>189</v>
      </c>
      <c r="D164" s="1" t="s">
        <v>190</v>
      </c>
      <c r="E164" s="5" t="s">
        <v>191</v>
      </c>
      <c r="F164" s="1"/>
      <c r="G164" s="2"/>
      <c r="H164" s="2"/>
      <c r="I164" s="2"/>
      <c r="J164" s="2"/>
      <c r="K164" s="2"/>
      <c r="L164" s="2"/>
      <c r="M164" s="2"/>
    </row>
    <row r="165">
      <c r="A165" s="1" t="s">
        <v>202</v>
      </c>
      <c r="B165" s="1" t="s">
        <v>188</v>
      </c>
      <c r="C165" s="1" t="s">
        <v>189</v>
      </c>
      <c r="D165" s="1" t="s">
        <v>190</v>
      </c>
      <c r="E165" s="5" t="s">
        <v>191</v>
      </c>
      <c r="F165" s="1"/>
      <c r="G165" s="2"/>
      <c r="H165" s="2"/>
      <c r="I165" s="2"/>
      <c r="J165" s="2"/>
      <c r="K165" s="2"/>
      <c r="L165" s="2"/>
      <c r="M165" s="2"/>
    </row>
    <row r="166">
      <c r="A166" s="1" t="s">
        <v>203</v>
      </c>
      <c r="B166" s="1" t="s">
        <v>188</v>
      </c>
      <c r="C166" s="1" t="s">
        <v>189</v>
      </c>
      <c r="D166" s="1" t="s">
        <v>190</v>
      </c>
      <c r="E166" s="5" t="s">
        <v>191</v>
      </c>
      <c r="F166" s="1"/>
      <c r="G166" s="2"/>
      <c r="H166" s="2"/>
      <c r="I166" s="2"/>
      <c r="J166" s="2"/>
      <c r="K166" s="2"/>
      <c r="L166" s="2"/>
      <c r="M166" s="2"/>
    </row>
    <row r="167">
      <c r="A167" s="1" t="s">
        <v>204</v>
      </c>
      <c r="B167" s="1" t="s">
        <v>188</v>
      </c>
      <c r="C167" s="1" t="s">
        <v>189</v>
      </c>
      <c r="D167" s="1" t="s">
        <v>190</v>
      </c>
      <c r="E167" s="5" t="s">
        <v>191</v>
      </c>
      <c r="F167" s="1"/>
      <c r="G167" s="2"/>
      <c r="H167" s="2"/>
      <c r="I167" s="2"/>
      <c r="J167" s="2"/>
      <c r="K167" s="2"/>
      <c r="L167" s="2"/>
      <c r="M167" s="2"/>
    </row>
    <row r="168">
      <c r="A168" s="1" t="s">
        <v>205</v>
      </c>
      <c r="B168" s="1" t="s">
        <v>188</v>
      </c>
      <c r="C168" s="1" t="s">
        <v>189</v>
      </c>
      <c r="D168" s="1" t="s">
        <v>190</v>
      </c>
      <c r="E168" s="5" t="s">
        <v>191</v>
      </c>
      <c r="F168" s="1"/>
      <c r="G168" s="2"/>
      <c r="H168" s="2"/>
      <c r="I168" s="2"/>
      <c r="J168" s="2"/>
      <c r="K168" s="2"/>
      <c r="L168" s="2"/>
      <c r="M168" s="2"/>
    </row>
    <row r="169">
      <c r="A169" s="1" t="s">
        <v>206</v>
      </c>
      <c r="B169" s="1" t="s">
        <v>188</v>
      </c>
      <c r="C169" s="1" t="s">
        <v>189</v>
      </c>
      <c r="D169" s="1" t="s">
        <v>190</v>
      </c>
      <c r="E169" s="5" t="s">
        <v>191</v>
      </c>
      <c r="F169" s="1"/>
      <c r="G169" s="2"/>
      <c r="H169" s="2"/>
      <c r="I169" s="2"/>
      <c r="J169" s="2"/>
      <c r="K169" s="2"/>
      <c r="L169" s="2"/>
      <c r="M169" s="2"/>
    </row>
    <row r="170">
      <c r="A170" s="1" t="s">
        <v>207</v>
      </c>
      <c r="B170" s="1" t="s">
        <v>188</v>
      </c>
      <c r="C170" s="1" t="s">
        <v>189</v>
      </c>
      <c r="D170" s="1" t="s">
        <v>190</v>
      </c>
      <c r="E170" s="5" t="s">
        <v>191</v>
      </c>
      <c r="F170" s="1"/>
      <c r="G170" s="2"/>
      <c r="H170" s="2"/>
      <c r="I170" s="2"/>
      <c r="J170" s="2"/>
      <c r="K170" s="2"/>
      <c r="L170" s="2"/>
      <c r="M170" s="2"/>
    </row>
    <row r="171">
      <c r="A171" s="1" t="s">
        <v>208</v>
      </c>
      <c r="B171" s="1" t="s">
        <v>188</v>
      </c>
      <c r="C171" s="1" t="s">
        <v>189</v>
      </c>
      <c r="D171" s="1" t="s">
        <v>190</v>
      </c>
      <c r="E171" s="5" t="s">
        <v>191</v>
      </c>
      <c r="F171" s="1"/>
      <c r="G171" s="2"/>
      <c r="H171" s="2"/>
      <c r="I171" s="2"/>
      <c r="J171" s="2"/>
      <c r="K171" s="2"/>
      <c r="L171" s="2"/>
      <c r="M171" s="2"/>
    </row>
    <row r="172">
      <c r="A172" s="1" t="s">
        <v>209</v>
      </c>
      <c r="B172" s="1" t="s">
        <v>188</v>
      </c>
      <c r="C172" s="1" t="s">
        <v>189</v>
      </c>
      <c r="D172" s="1" t="s">
        <v>190</v>
      </c>
      <c r="E172" s="5" t="s">
        <v>191</v>
      </c>
      <c r="F172" s="1"/>
      <c r="G172" s="2"/>
      <c r="H172" s="2"/>
      <c r="I172" s="2"/>
      <c r="J172" s="2"/>
      <c r="K172" s="2"/>
      <c r="L172" s="2"/>
      <c r="M172" s="2"/>
    </row>
    <row r="173">
      <c r="A173" s="1" t="s">
        <v>210</v>
      </c>
      <c r="B173" s="1" t="s">
        <v>188</v>
      </c>
      <c r="C173" s="1" t="s">
        <v>189</v>
      </c>
      <c r="D173" s="1" t="s">
        <v>190</v>
      </c>
      <c r="E173" s="5" t="s">
        <v>191</v>
      </c>
      <c r="F173" s="1"/>
      <c r="G173" s="2"/>
      <c r="H173" s="2"/>
      <c r="I173" s="2"/>
      <c r="J173" s="2"/>
      <c r="K173" s="2"/>
      <c r="L173" s="2"/>
      <c r="M173" s="2"/>
    </row>
    <row r="174">
      <c r="A174" s="1" t="s">
        <v>211</v>
      </c>
      <c r="B174" s="1" t="s">
        <v>188</v>
      </c>
      <c r="C174" s="1" t="s">
        <v>189</v>
      </c>
      <c r="D174" s="1" t="s">
        <v>190</v>
      </c>
      <c r="E174" s="5" t="s">
        <v>191</v>
      </c>
      <c r="F174" s="1"/>
      <c r="G174" s="2"/>
      <c r="H174" s="2"/>
      <c r="I174" s="2"/>
      <c r="J174" s="2"/>
      <c r="K174" s="2"/>
      <c r="L174" s="2"/>
      <c r="M174" s="2"/>
    </row>
    <row r="175">
      <c r="A175" s="1" t="s">
        <v>212</v>
      </c>
      <c r="B175" s="1" t="s">
        <v>188</v>
      </c>
      <c r="C175" s="1" t="s">
        <v>189</v>
      </c>
      <c r="D175" s="1" t="s">
        <v>190</v>
      </c>
      <c r="E175" s="5" t="s">
        <v>191</v>
      </c>
      <c r="F175" s="1"/>
      <c r="G175" s="2"/>
      <c r="H175" s="2"/>
      <c r="I175" s="2"/>
      <c r="J175" s="2"/>
      <c r="K175" s="2"/>
      <c r="L175" s="2"/>
      <c r="M175" s="2"/>
    </row>
    <row r="176">
      <c r="A176" s="1" t="s">
        <v>213</v>
      </c>
      <c r="B176" s="1" t="s">
        <v>188</v>
      </c>
      <c r="C176" s="1" t="s">
        <v>189</v>
      </c>
      <c r="D176" s="1" t="s">
        <v>190</v>
      </c>
      <c r="E176" s="5" t="s">
        <v>191</v>
      </c>
      <c r="F176" s="1"/>
      <c r="G176" s="2"/>
      <c r="H176" s="2"/>
      <c r="I176" s="2"/>
      <c r="J176" s="2"/>
      <c r="K176" s="2"/>
      <c r="L176" s="2"/>
      <c r="M176" s="2"/>
    </row>
    <row r="177">
      <c r="A177" s="1" t="s">
        <v>214</v>
      </c>
      <c r="B177" s="1" t="s">
        <v>188</v>
      </c>
      <c r="C177" s="1" t="s">
        <v>189</v>
      </c>
      <c r="D177" s="1" t="s">
        <v>190</v>
      </c>
      <c r="E177" s="5" t="s">
        <v>191</v>
      </c>
      <c r="F177" s="1"/>
      <c r="G177" s="2"/>
      <c r="H177" s="2"/>
      <c r="I177" s="2"/>
      <c r="J177" s="2"/>
      <c r="K177" s="2"/>
      <c r="L177" s="2"/>
      <c r="M177" s="2"/>
    </row>
    <row r="178">
      <c r="A178" s="1" t="s">
        <v>215</v>
      </c>
      <c r="B178" s="1" t="s">
        <v>216</v>
      </c>
      <c r="C178" s="1"/>
      <c r="D178" s="1" t="s">
        <v>217</v>
      </c>
      <c r="E178" s="5" t="str">
        <f>HYPERLINK("http://www.mouser.com/Search/ProductDetail.aspx?R=DSPIC30F4011-30I%2FPvirtualkey57940000virtualkey579-30F4011-30I%2FP","DSPIC30F4011-30I/P")</f>
        <v>DSPIC30F4011-30I/P</v>
      </c>
      <c r="F178" s="1"/>
      <c r="G178" s="2"/>
      <c r="H178" s="2"/>
      <c r="I178" s="2"/>
      <c r="J178" s="2"/>
      <c r="K178" s="2"/>
      <c r="L178" s="2"/>
      <c r="M178" s="2"/>
    </row>
    <row r="179">
      <c r="A179" s="1" t="s">
        <v>218</v>
      </c>
      <c r="B179" s="1" t="s">
        <v>219</v>
      </c>
      <c r="C179" s="1"/>
      <c r="D179" s="1" t="s">
        <v>9</v>
      </c>
      <c r="E179" s="5" t="str">
        <f t="shared" ref="E179:E180" si="11">HYPERLINK("http://www.mouser.com/Search/ProductDetail.aspx?R=28C0236-0JW-10virtualkey59710000virtualkey875-28C0236-0JW-10","28C0236-0JW-10")</f>
        <v>28C0236-0JW-10</v>
      </c>
      <c r="F179" s="1"/>
      <c r="G179" s="2"/>
      <c r="H179" s="2"/>
      <c r="I179" s="2"/>
      <c r="J179" s="2"/>
      <c r="K179" s="2"/>
      <c r="L179" s="2"/>
      <c r="M179" s="2"/>
    </row>
    <row r="180">
      <c r="A180" s="1" t="s">
        <v>220</v>
      </c>
      <c r="B180" s="1" t="s">
        <v>219</v>
      </c>
      <c r="C180" s="1"/>
      <c r="D180" s="1" t="s">
        <v>9</v>
      </c>
      <c r="E180" s="5" t="str">
        <f t="shared" si="11"/>
        <v>28C0236-0JW-10</v>
      </c>
      <c r="F180" s="1"/>
      <c r="G180" s="2"/>
      <c r="H180" s="2"/>
      <c r="I180" s="2"/>
      <c r="J180" s="2"/>
      <c r="K180" s="2"/>
      <c r="L180" s="2"/>
      <c r="M180" s="2"/>
    </row>
    <row r="181">
      <c r="A181" s="1" t="s">
        <v>221</v>
      </c>
      <c r="B181" s="1" t="s">
        <v>222</v>
      </c>
      <c r="C181" s="1" t="s">
        <v>223</v>
      </c>
      <c r="D181" s="1" t="s">
        <v>224</v>
      </c>
      <c r="E181" s="5" t="str">
        <f t="shared" ref="E181:E186" si="12">HYPERLINK("http://www.mouser.com/ProductDetail/Fairchild-Semiconductor/FOD8316/?qs=sGAEpiMZZMvh4wEfREVcMVUAyWQG%252brzT","FOD8316")</f>
        <v>FOD8316</v>
      </c>
      <c r="F181" s="1"/>
      <c r="G181" s="2"/>
      <c r="H181" s="2"/>
      <c r="I181" s="2"/>
      <c r="J181" s="2"/>
      <c r="K181" s="2"/>
      <c r="L181" s="2"/>
      <c r="M181" s="2"/>
    </row>
    <row r="182">
      <c r="A182" s="1" t="s">
        <v>225</v>
      </c>
      <c r="B182" s="1" t="s">
        <v>222</v>
      </c>
      <c r="C182" s="1" t="s">
        <v>223</v>
      </c>
      <c r="D182" s="1" t="s">
        <v>224</v>
      </c>
      <c r="E182" s="5" t="str">
        <f t="shared" si="12"/>
        <v>FOD8316</v>
      </c>
      <c r="F182" s="1"/>
      <c r="G182" s="2"/>
      <c r="H182" s="2"/>
      <c r="I182" s="2"/>
      <c r="J182" s="2"/>
      <c r="K182" s="2"/>
      <c r="L182" s="2"/>
      <c r="M182" s="2"/>
    </row>
    <row r="183">
      <c r="A183" s="1" t="s">
        <v>226</v>
      </c>
      <c r="B183" s="1" t="s">
        <v>222</v>
      </c>
      <c r="C183" s="1" t="s">
        <v>223</v>
      </c>
      <c r="D183" s="1" t="s">
        <v>224</v>
      </c>
      <c r="E183" s="5" t="str">
        <f t="shared" si="12"/>
        <v>FOD8316</v>
      </c>
      <c r="F183" s="1"/>
      <c r="G183" s="2"/>
      <c r="H183" s="2"/>
      <c r="I183" s="2"/>
      <c r="J183" s="2"/>
      <c r="K183" s="2"/>
      <c r="L183" s="2"/>
      <c r="M183" s="2"/>
    </row>
    <row r="184">
      <c r="A184" s="1" t="s">
        <v>227</v>
      </c>
      <c r="B184" s="1" t="s">
        <v>222</v>
      </c>
      <c r="C184" s="1" t="s">
        <v>223</v>
      </c>
      <c r="D184" s="1" t="s">
        <v>224</v>
      </c>
      <c r="E184" s="5" t="str">
        <f t="shared" si="12"/>
        <v>FOD8316</v>
      </c>
      <c r="F184" s="1"/>
      <c r="G184" s="2"/>
      <c r="H184" s="2"/>
      <c r="I184" s="2"/>
      <c r="J184" s="2"/>
      <c r="K184" s="2"/>
      <c r="L184" s="2"/>
      <c r="M184" s="2"/>
    </row>
    <row r="185">
      <c r="A185" s="1" t="s">
        <v>228</v>
      </c>
      <c r="B185" s="1" t="s">
        <v>222</v>
      </c>
      <c r="C185" s="1" t="s">
        <v>223</v>
      </c>
      <c r="D185" s="1" t="s">
        <v>224</v>
      </c>
      <c r="E185" s="5" t="str">
        <f t="shared" si="12"/>
        <v>FOD8316</v>
      </c>
      <c r="F185" s="1"/>
      <c r="G185" s="2"/>
      <c r="H185" s="2"/>
      <c r="I185" s="2"/>
      <c r="J185" s="2"/>
      <c r="K185" s="2"/>
      <c r="L185" s="2"/>
      <c r="M185" s="2"/>
    </row>
    <row r="186">
      <c r="A186" s="1" t="s">
        <v>229</v>
      </c>
      <c r="B186" s="1" t="s">
        <v>222</v>
      </c>
      <c r="C186" s="1" t="s">
        <v>223</v>
      </c>
      <c r="D186" s="1" t="s">
        <v>224</v>
      </c>
      <c r="E186" s="5" t="str">
        <f t="shared" si="12"/>
        <v>FOD8316</v>
      </c>
      <c r="F186" s="1"/>
      <c r="G186" s="2"/>
      <c r="H186" s="2"/>
      <c r="I186" s="2"/>
      <c r="J186" s="2"/>
      <c r="K186" s="2"/>
      <c r="L186" s="2"/>
      <c r="M186" s="2"/>
    </row>
    <row r="187">
      <c r="A187" s="1" t="s">
        <v>230</v>
      </c>
      <c r="B187" s="1" t="s">
        <v>231</v>
      </c>
      <c r="C187" s="1"/>
      <c r="D187" s="1" t="s">
        <v>217</v>
      </c>
      <c r="E187" s="5" t="str">
        <f>HYPERLINK("http://www.mouser.com/Search/ProductDetail.aspx?R=HIN202CPZvirtualkey57760000virtualkey968-HIN202CPZ","HIN202CPZ")</f>
        <v>HIN202CPZ</v>
      </c>
      <c r="F187" s="1"/>
      <c r="G187" s="2"/>
      <c r="H187" s="2"/>
      <c r="I187" s="2"/>
      <c r="J187" s="2"/>
      <c r="K187" s="2"/>
      <c r="L187" s="2"/>
      <c r="M187" s="2"/>
    </row>
    <row r="188">
      <c r="A188" s="1" t="s">
        <v>232</v>
      </c>
      <c r="B188" s="1" t="s">
        <v>233</v>
      </c>
      <c r="C188" s="1"/>
      <c r="D188" s="1" t="s">
        <v>9</v>
      </c>
      <c r="E188" s="5" t="str">
        <f>HYPERLINK("http://www.mouser.com/Search/ProductDetail.aspx?R=929834-02-06-RKvirtualkey51750000virtualkey517-929834-02-06-RK","929834-02-06-RK")</f>
        <v>929834-02-06-RK</v>
      </c>
      <c r="F188" s="1"/>
      <c r="G188" s="2"/>
      <c r="H188" s="2"/>
      <c r="I188" s="2"/>
      <c r="J188" s="2"/>
      <c r="K188" s="2"/>
      <c r="L188" s="2"/>
      <c r="M188" s="2"/>
    </row>
    <row r="189">
      <c r="A189" s="1" t="s">
        <v>234</v>
      </c>
      <c r="B189" s="1" t="s">
        <v>235</v>
      </c>
      <c r="C189" s="1"/>
      <c r="D189" s="1" t="s">
        <v>24</v>
      </c>
      <c r="E189" s="5" t="str">
        <f t="shared" ref="E189:E194" si="13">HYPERLINK("http://www.mouser.com/Search/ProductDetail.aspx?R=IXDN604PIvirtualkey56550000virtualkey849-IXDN604PI","IXDN604PI")</f>
        <v>IXDN604PI</v>
      </c>
      <c r="F189" s="1"/>
      <c r="G189" s="2"/>
      <c r="H189" s="2"/>
      <c r="I189" s="2"/>
      <c r="J189" s="2"/>
      <c r="K189" s="2"/>
      <c r="L189" s="2"/>
      <c r="M189" s="2"/>
    </row>
    <row r="190">
      <c r="A190" s="1" t="s">
        <v>236</v>
      </c>
      <c r="B190" s="1" t="s">
        <v>235</v>
      </c>
      <c r="C190" s="1"/>
      <c r="D190" s="1" t="s">
        <v>24</v>
      </c>
      <c r="E190" s="5" t="str">
        <f t="shared" si="13"/>
        <v>IXDN604PI</v>
      </c>
      <c r="F190" s="1"/>
      <c r="G190" s="2"/>
      <c r="H190" s="2"/>
      <c r="I190" s="2"/>
      <c r="J190" s="2"/>
      <c r="K190" s="2"/>
      <c r="L190" s="2"/>
      <c r="M190" s="2"/>
    </row>
    <row r="191">
      <c r="A191" s="1" t="s">
        <v>237</v>
      </c>
      <c r="B191" s="1" t="s">
        <v>235</v>
      </c>
      <c r="C191" s="1"/>
      <c r="D191" s="1" t="s">
        <v>24</v>
      </c>
      <c r="E191" s="5" t="str">
        <f t="shared" si="13"/>
        <v>IXDN604PI</v>
      </c>
      <c r="F191" s="1"/>
      <c r="G191" s="2"/>
      <c r="H191" s="2"/>
      <c r="I191" s="2"/>
      <c r="J191" s="2"/>
      <c r="K191" s="2"/>
      <c r="L191" s="2"/>
      <c r="M191" s="2"/>
    </row>
    <row r="192">
      <c r="A192" s="1" t="s">
        <v>238</v>
      </c>
      <c r="B192" s="1" t="s">
        <v>235</v>
      </c>
      <c r="C192" s="1"/>
      <c r="D192" s="1" t="s">
        <v>24</v>
      </c>
      <c r="E192" s="5" t="str">
        <f t="shared" si="13"/>
        <v>IXDN604PI</v>
      </c>
      <c r="F192" s="1"/>
      <c r="G192" s="2"/>
      <c r="H192" s="2"/>
      <c r="I192" s="2"/>
      <c r="J192" s="2"/>
      <c r="K192" s="2"/>
      <c r="L192" s="2"/>
      <c r="M192" s="2"/>
    </row>
    <row r="193">
      <c r="A193" s="1" t="s">
        <v>239</v>
      </c>
      <c r="B193" s="1" t="s">
        <v>235</v>
      </c>
      <c r="C193" s="1"/>
      <c r="D193" s="1" t="s">
        <v>24</v>
      </c>
      <c r="E193" s="5" t="str">
        <f t="shared" si="13"/>
        <v>IXDN604PI</v>
      </c>
      <c r="F193" s="1"/>
      <c r="G193" s="2"/>
      <c r="H193" s="2"/>
      <c r="I193" s="2"/>
      <c r="J193" s="2"/>
      <c r="K193" s="2"/>
      <c r="L193" s="2"/>
      <c r="M193" s="2"/>
    </row>
    <row r="194">
      <c r="A194" s="1" t="s">
        <v>240</v>
      </c>
      <c r="B194" s="1" t="s">
        <v>235</v>
      </c>
      <c r="C194" s="1"/>
      <c r="D194" s="1" t="s">
        <v>24</v>
      </c>
      <c r="E194" s="5" t="str">
        <f t="shared" si="13"/>
        <v>IXDN604PI</v>
      </c>
      <c r="F194" s="1"/>
      <c r="G194" s="2"/>
      <c r="H194" s="2"/>
      <c r="I194" s="2"/>
      <c r="J194" s="2"/>
      <c r="K194" s="2"/>
      <c r="L194" s="2"/>
      <c r="M194" s="2"/>
    </row>
    <row r="195">
      <c r="A195" s="1" t="s">
        <v>241</v>
      </c>
      <c r="B195" s="1" t="s">
        <v>242</v>
      </c>
      <c r="C195" s="1" t="s">
        <v>243</v>
      </c>
      <c r="D195" s="1" t="s">
        <v>244</v>
      </c>
      <c r="E195" s="5" t="str">
        <f t="shared" ref="E195:E199" si="14">HYPERLINK("http://www.mouser.com/Search/ProductDetail.aspx?R=22-23-2031virtualkey53810000virtualkey538-22-23-2031","22-23-2031")</f>
        <v>22-23-2031</v>
      </c>
      <c r="F195" s="1"/>
      <c r="G195" s="2"/>
      <c r="H195" s="2"/>
      <c r="I195" s="2"/>
      <c r="J195" s="2"/>
      <c r="K195" s="2"/>
      <c r="L195" s="2"/>
      <c r="M195" s="2"/>
    </row>
    <row r="196">
      <c r="A196" s="1" t="s">
        <v>245</v>
      </c>
      <c r="B196" s="1" t="s">
        <v>242</v>
      </c>
      <c r="C196" s="1" t="s">
        <v>243</v>
      </c>
      <c r="D196" s="1" t="s">
        <v>244</v>
      </c>
      <c r="E196" s="5" t="str">
        <f t="shared" si="14"/>
        <v>22-23-2031</v>
      </c>
      <c r="F196" s="1"/>
      <c r="G196" s="2"/>
      <c r="H196" s="2"/>
      <c r="I196" s="2"/>
      <c r="J196" s="2"/>
      <c r="K196" s="2"/>
      <c r="L196" s="2"/>
      <c r="M196" s="2"/>
    </row>
    <row r="197">
      <c r="A197" s="1" t="s">
        <v>246</v>
      </c>
      <c r="B197" s="1" t="s">
        <v>242</v>
      </c>
      <c r="C197" s="1" t="s">
        <v>243</v>
      </c>
      <c r="D197" s="1" t="s">
        <v>244</v>
      </c>
      <c r="E197" s="5" t="str">
        <f t="shared" si="14"/>
        <v>22-23-2031</v>
      </c>
      <c r="F197" s="1"/>
      <c r="G197" s="2"/>
      <c r="H197" s="2"/>
      <c r="I197" s="2"/>
      <c r="J197" s="2"/>
      <c r="K197" s="2"/>
      <c r="L197" s="2"/>
      <c r="M197" s="2"/>
    </row>
    <row r="198">
      <c r="A198" s="1" t="s">
        <v>247</v>
      </c>
      <c r="B198" s="1" t="s">
        <v>248</v>
      </c>
      <c r="C198" s="1" t="s">
        <v>243</v>
      </c>
      <c r="D198" s="1"/>
      <c r="E198" s="5" t="str">
        <f t="shared" si="14"/>
        <v>22-23-2031</v>
      </c>
      <c r="F198" s="1"/>
      <c r="G198" s="2"/>
      <c r="H198" s="2"/>
      <c r="I198" s="2"/>
      <c r="J198" s="2"/>
      <c r="K198" s="2"/>
      <c r="L198" s="2"/>
      <c r="M198" s="2"/>
    </row>
    <row r="199">
      <c r="A199" s="1"/>
      <c r="B199" s="1" t="s">
        <v>249</v>
      </c>
      <c r="C199" s="1" t="s">
        <v>243</v>
      </c>
      <c r="D199" s="1"/>
      <c r="E199" s="5" t="str">
        <f t="shared" si="14"/>
        <v>22-23-2031</v>
      </c>
      <c r="F199" s="1"/>
      <c r="G199" s="2"/>
      <c r="H199" s="2"/>
      <c r="I199" s="2"/>
      <c r="J199" s="2"/>
      <c r="K199" s="2"/>
      <c r="L199" s="2"/>
      <c r="M199" s="2"/>
    </row>
    <row r="200">
      <c r="A200" s="1"/>
      <c r="B200" s="1"/>
      <c r="C200" s="1" t="s">
        <v>250</v>
      </c>
      <c r="D200" s="1"/>
      <c r="E200" s="5" t="str">
        <f>HYPERLINK("http://www.mouser.com/Search/ProductDetail.aspx?R=22-01-3037virtualkey53810000virtualkey538-22-01-3037","22-01-3037")</f>
        <v>22-01-3037</v>
      </c>
      <c r="F200" s="1"/>
      <c r="G200" s="2"/>
      <c r="H200" s="2"/>
      <c r="I200" s="2"/>
      <c r="J200" s="2"/>
      <c r="K200" s="2"/>
      <c r="L200" s="2"/>
      <c r="M200" s="2"/>
    </row>
    <row r="201">
      <c r="A201" s="1"/>
      <c r="B201" s="1"/>
      <c r="C201" s="1" t="s">
        <v>251</v>
      </c>
      <c r="D201" s="1"/>
      <c r="E201" s="5" t="str">
        <f>HYPERLINK("http://www.mouser.com/Search/ProductDetail.aspx?R=22-01-3047virtualkey53810000virtualkey538-22-01-3047","22-01-3047")</f>
        <v>22-01-3047</v>
      </c>
      <c r="F201" s="1"/>
      <c r="G201" s="2"/>
      <c r="H201" s="2"/>
      <c r="I201" s="2"/>
      <c r="J201" s="2"/>
      <c r="K201" s="2"/>
      <c r="L201" s="2"/>
      <c r="M201" s="2"/>
    </row>
    <row r="202">
      <c r="A202" s="1"/>
      <c r="B202" s="1"/>
      <c r="C202" s="1" t="s">
        <v>252</v>
      </c>
      <c r="D202" s="1"/>
      <c r="E202" s="5" t="str">
        <f>HYPERLINK("http://www.mouser.com/Search/ProductDetail.aspx?R=08-50-0114virtualkey53810000virtualkey538-08-50-0114","08-50-0114")</f>
        <v>08-50-0114</v>
      </c>
      <c r="F202" s="1"/>
      <c r="G202" s="2"/>
      <c r="H202" s="2"/>
      <c r="I202" s="2"/>
      <c r="J202" s="2"/>
      <c r="K202" s="2"/>
      <c r="L202" s="2"/>
      <c r="M202" s="2"/>
    </row>
    <row r="203">
      <c r="A203" s="1" t="s">
        <v>253</v>
      </c>
      <c r="B203" s="1" t="s">
        <v>254</v>
      </c>
      <c r="C203" s="1"/>
      <c r="D203" s="1" t="s">
        <v>255</v>
      </c>
      <c r="E203" s="5" t="str">
        <f t="shared" ref="E203:E208" si="15">HYPERLINK("http://www.mouser.com/Search/ProductDetail.aspx?R=PLA10AN3021R3R2Bvirtualkey64800000virtualkey81-PLA10AN3021R3R2B","PLA10AN3021R3R2B")</f>
        <v>PLA10AN3021R3R2B</v>
      </c>
      <c r="F203" s="1"/>
      <c r="G203" s="2"/>
      <c r="H203" s="2"/>
      <c r="I203" s="2"/>
      <c r="J203" s="2"/>
      <c r="K203" s="2"/>
      <c r="L203" s="2"/>
      <c r="M203" s="2"/>
    </row>
    <row r="204">
      <c r="A204" s="1" t="s">
        <v>256</v>
      </c>
      <c r="B204" s="1" t="s">
        <v>254</v>
      </c>
      <c r="C204" s="1"/>
      <c r="D204" s="1" t="s">
        <v>255</v>
      </c>
      <c r="E204" s="5" t="str">
        <f t="shared" si="15"/>
        <v>PLA10AN3021R3R2B</v>
      </c>
      <c r="F204" s="1"/>
      <c r="G204" s="2"/>
      <c r="H204" s="2"/>
      <c r="I204" s="2"/>
      <c r="J204" s="2"/>
      <c r="K204" s="2"/>
      <c r="L204" s="2"/>
      <c r="M204" s="2"/>
    </row>
    <row r="205">
      <c r="A205" s="1" t="s">
        <v>257</v>
      </c>
      <c r="B205" s="1" t="s">
        <v>254</v>
      </c>
      <c r="C205" s="1"/>
      <c r="D205" s="1" t="s">
        <v>255</v>
      </c>
      <c r="E205" s="5" t="str">
        <f t="shared" si="15"/>
        <v>PLA10AN3021R3R2B</v>
      </c>
      <c r="F205" s="1"/>
      <c r="G205" s="2"/>
      <c r="H205" s="2"/>
      <c r="I205" s="2"/>
      <c r="J205" s="2"/>
      <c r="K205" s="2"/>
      <c r="L205" s="2"/>
      <c r="M205" s="2"/>
    </row>
    <row r="206">
      <c r="A206" s="1" t="s">
        <v>258</v>
      </c>
      <c r="B206" s="1" t="s">
        <v>254</v>
      </c>
      <c r="C206" s="1"/>
      <c r="D206" s="1" t="s">
        <v>255</v>
      </c>
      <c r="E206" s="5" t="str">
        <f t="shared" si="15"/>
        <v>PLA10AN3021R3R2B</v>
      </c>
      <c r="F206" s="1"/>
      <c r="G206" s="2"/>
      <c r="H206" s="2"/>
      <c r="I206" s="2"/>
      <c r="J206" s="2"/>
      <c r="K206" s="2"/>
      <c r="L206" s="2"/>
      <c r="M206" s="2"/>
    </row>
    <row r="207">
      <c r="A207" s="1" t="s">
        <v>260</v>
      </c>
      <c r="B207" s="1" t="s">
        <v>254</v>
      </c>
      <c r="C207" s="1"/>
      <c r="D207" s="1" t="s">
        <v>255</v>
      </c>
      <c r="E207" s="5" t="str">
        <f t="shared" si="15"/>
        <v>PLA10AN3021R3R2B</v>
      </c>
      <c r="F207" s="1"/>
      <c r="G207" s="2"/>
      <c r="H207" s="2"/>
      <c r="I207" s="2"/>
      <c r="J207" s="2"/>
      <c r="K207" s="2"/>
      <c r="L207" s="2"/>
      <c r="M207" s="2"/>
    </row>
    <row r="208">
      <c r="A208" s="1" t="s">
        <v>261</v>
      </c>
      <c r="B208" s="1" t="s">
        <v>254</v>
      </c>
      <c r="C208" s="1"/>
      <c r="D208" s="1" t="s">
        <v>255</v>
      </c>
      <c r="E208" s="5" t="str">
        <f t="shared" si="15"/>
        <v>PLA10AN3021R3R2B</v>
      </c>
      <c r="F208" s="1"/>
      <c r="G208" s="2"/>
      <c r="H208" s="2"/>
      <c r="I208" s="2"/>
      <c r="J208" s="2"/>
      <c r="K208" s="2"/>
      <c r="L208" s="2"/>
      <c r="M208" s="2"/>
    </row>
    <row r="209">
      <c r="A209" s="1" t="s">
        <v>262</v>
      </c>
      <c r="B209" s="1" t="s">
        <v>263</v>
      </c>
      <c r="C209" s="1"/>
      <c r="D209" s="1" t="s">
        <v>264</v>
      </c>
      <c r="E209" s="5" t="str">
        <f t="shared" ref="E209:E212" si="16">HYPERLINK("http://www.mouser.com/ProductDetail/Texas-Instruments/LM293P/?qs=sGAEpiMZZMuS%2FmO2LfY7hsG4pKAINIvTN7CZwIIJ6Dk%3D","LM293P")</f>
        <v>LM293P</v>
      </c>
      <c r="F209" s="1"/>
      <c r="G209" s="2"/>
      <c r="H209" s="2"/>
      <c r="I209" s="2"/>
      <c r="J209" s="2"/>
      <c r="K209" s="2"/>
      <c r="L209" s="2"/>
      <c r="M209" s="2"/>
    </row>
    <row r="210">
      <c r="A210" s="1" t="s">
        <v>265</v>
      </c>
      <c r="B210" s="1" t="s">
        <v>263</v>
      </c>
      <c r="C210" s="1"/>
      <c r="D210" s="1" t="s">
        <v>264</v>
      </c>
      <c r="E210" s="5" t="str">
        <f t="shared" si="16"/>
        <v>LM293P</v>
      </c>
      <c r="F210" s="1"/>
      <c r="G210" s="2"/>
      <c r="H210" s="2"/>
      <c r="I210" s="2"/>
      <c r="J210" s="2"/>
      <c r="K210" s="2"/>
      <c r="L210" s="2"/>
      <c r="M210" s="2"/>
    </row>
    <row r="211">
      <c r="A211" s="1" t="s">
        <v>266</v>
      </c>
      <c r="B211" s="1" t="s">
        <v>263</v>
      </c>
      <c r="C211" s="1"/>
      <c r="D211" s="1" t="s">
        <v>264</v>
      </c>
      <c r="E211" s="5" t="str">
        <f t="shared" si="16"/>
        <v>LM293P</v>
      </c>
      <c r="F211" s="1"/>
      <c r="G211" s="2"/>
      <c r="H211" s="2"/>
      <c r="I211" s="2"/>
      <c r="J211" s="2"/>
      <c r="K211" s="2"/>
      <c r="L211" s="2"/>
      <c r="M211" s="2"/>
    </row>
    <row r="212">
      <c r="A212" s="1" t="s">
        <v>267</v>
      </c>
      <c r="B212" s="1" t="s">
        <v>263</v>
      </c>
      <c r="C212" s="1"/>
      <c r="D212" s="1" t="s">
        <v>264</v>
      </c>
      <c r="E212" s="5" t="str">
        <f t="shared" si="16"/>
        <v>LM293P</v>
      </c>
      <c r="F212" s="1"/>
      <c r="G212" s="2"/>
      <c r="H212" s="2"/>
      <c r="I212" s="2"/>
      <c r="J212" s="2"/>
      <c r="K212" s="2"/>
      <c r="L212" s="2"/>
      <c r="M212" s="2"/>
    </row>
    <row r="213">
      <c r="A213" s="1" t="s">
        <v>268</v>
      </c>
      <c r="B213" s="1" t="s">
        <v>269</v>
      </c>
      <c r="C213" s="1" t="s">
        <v>270</v>
      </c>
      <c r="D213" s="1" t="s">
        <v>271</v>
      </c>
      <c r="E213" s="5" t="str">
        <f>HYPERLINK("http://www.mouser.com/Search/ProductDetail.aspx?R=LM4040C25ILPRvirtualkey59500000virtualkey595-LM4040C25ILPR","LM4040C25ILPR")</f>
        <v>LM4040C25ILPR</v>
      </c>
      <c r="F213" s="1"/>
      <c r="G213" s="2"/>
      <c r="H213" s="2"/>
      <c r="I213" s="2"/>
      <c r="J213" s="2"/>
      <c r="K213" s="2"/>
      <c r="L213" s="2"/>
      <c r="M213" s="2"/>
    </row>
    <row r="214">
      <c r="A214" s="1" t="s">
        <v>272</v>
      </c>
      <c r="B214" s="1" t="s">
        <v>273</v>
      </c>
      <c r="C214" s="1"/>
      <c r="D214" s="1" t="s">
        <v>274</v>
      </c>
      <c r="E214" s="5" t="str">
        <f>HYPERLINK("http://www.mouser.com/Search/ProductDetail.aspx?R=SN74HC00Nvirtualkey59500000virtualkey595-SN74HC00N","SN74HC00N")</f>
        <v>SN74HC00N</v>
      </c>
      <c r="F214" s="1"/>
      <c r="G214" s="2"/>
      <c r="H214" s="2"/>
      <c r="I214" s="2"/>
      <c r="J214" s="2"/>
      <c r="K214" s="2"/>
      <c r="L214" s="2"/>
      <c r="M214" s="2"/>
    </row>
    <row r="215">
      <c r="A215" s="1" t="s">
        <v>275</v>
      </c>
      <c r="B215" s="1" t="s">
        <v>276</v>
      </c>
      <c r="C215" s="1"/>
      <c r="D215" s="1" t="s">
        <v>277</v>
      </c>
      <c r="E215" s="5" t="str">
        <f t="shared" ref="E215:E216" si="17">HYPERLINK("http://www.mouser.com/Search/ProductDetail.aspx?R=BS270virtualkey51210000virtualkey512-BS270","BS270")</f>
        <v>BS270</v>
      </c>
      <c r="F215" s="1"/>
      <c r="G215" s="2"/>
      <c r="H215" s="2"/>
      <c r="I215" s="2"/>
      <c r="J215" s="2"/>
      <c r="K215" s="2"/>
      <c r="L215" s="2"/>
      <c r="M215" s="2"/>
    </row>
    <row r="216">
      <c r="A216" s="1" t="s">
        <v>278</v>
      </c>
      <c r="B216" s="1" t="s">
        <v>276</v>
      </c>
      <c r="C216" s="1"/>
      <c r="D216" s="1" t="s">
        <v>277</v>
      </c>
      <c r="E216" s="5" t="str">
        <f t="shared" si="17"/>
        <v>BS270</v>
      </c>
      <c r="F216" s="1"/>
      <c r="G216" s="2"/>
      <c r="H216" s="2"/>
      <c r="I216" s="2"/>
      <c r="J216" s="2"/>
      <c r="K216" s="2"/>
      <c r="L216" s="2"/>
      <c r="M216" s="2"/>
    </row>
    <row r="217">
      <c r="A217" s="1" t="s">
        <v>279</v>
      </c>
      <c r="B217" s="1" t="s">
        <v>280</v>
      </c>
      <c r="C217" s="1"/>
      <c r="D217" s="1" t="s">
        <v>281</v>
      </c>
      <c r="E217" s="5" t="str">
        <f t="shared" ref="E217:E222" si="18">HYPERLINK("http://www.mouser.com/ProductDetail/STMicroelectronics/MJD44H11T4/?qs=sGAEpiMZZMshyDBzk1%2FWixsvRFwY5AfjDCPG6mLtBrU%3D","511-MJD44H11")</f>
        <v>511-MJD44H11</v>
      </c>
      <c r="F217" s="1"/>
      <c r="G217" s="2"/>
      <c r="H217" s="2"/>
      <c r="I217" s="2"/>
      <c r="J217" s="2"/>
      <c r="K217" s="2"/>
      <c r="L217" s="2"/>
      <c r="M217" s="2"/>
    </row>
    <row r="218">
      <c r="A218" s="1" t="s">
        <v>282</v>
      </c>
      <c r="B218" s="1" t="s">
        <v>280</v>
      </c>
      <c r="C218" s="1"/>
      <c r="D218" s="1" t="s">
        <v>281</v>
      </c>
      <c r="E218" s="5" t="str">
        <f t="shared" si="18"/>
        <v>511-MJD44H11</v>
      </c>
      <c r="F218" s="1"/>
      <c r="G218" s="2"/>
      <c r="H218" s="2"/>
      <c r="I218" s="2"/>
      <c r="J218" s="2"/>
      <c r="K218" s="2"/>
      <c r="L218" s="2"/>
      <c r="M218" s="2"/>
    </row>
    <row r="219">
      <c r="A219" s="1" t="s">
        <v>283</v>
      </c>
      <c r="B219" s="1" t="s">
        <v>280</v>
      </c>
      <c r="C219" s="1"/>
      <c r="D219" s="1" t="s">
        <v>281</v>
      </c>
      <c r="E219" s="5" t="str">
        <f t="shared" si="18"/>
        <v>511-MJD44H11</v>
      </c>
      <c r="F219" s="1"/>
      <c r="G219" s="2"/>
      <c r="H219" s="2"/>
      <c r="I219" s="2"/>
      <c r="J219" s="2"/>
      <c r="K219" s="2"/>
      <c r="L219" s="2"/>
      <c r="M219" s="2"/>
    </row>
    <row r="220">
      <c r="A220" s="1" t="s">
        <v>284</v>
      </c>
      <c r="B220" s="1" t="s">
        <v>280</v>
      </c>
      <c r="C220" s="1"/>
      <c r="D220" s="1" t="s">
        <v>281</v>
      </c>
      <c r="E220" s="5" t="str">
        <f t="shared" si="18"/>
        <v>511-MJD44H11</v>
      </c>
      <c r="F220" s="1"/>
      <c r="G220" s="2"/>
      <c r="H220" s="2"/>
      <c r="I220" s="2"/>
      <c r="J220" s="2"/>
      <c r="K220" s="2"/>
      <c r="L220" s="2"/>
      <c r="M220" s="2"/>
    </row>
    <row r="221">
      <c r="A221" s="1" t="s">
        <v>285</v>
      </c>
      <c r="B221" s="1" t="s">
        <v>280</v>
      </c>
      <c r="C221" s="1"/>
      <c r="D221" s="1" t="s">
        <v>281</v>
      </c>
      <c r="E221" s="5" t="str">
        <f t="shared" si="18"/>
        <v>511-MJD44H11</v>
      </c>
      <c r="F221" s="1"/>
      <c r="G221" s="2"/>
      <c r="H221" s="2"/>
      <c r="I221" s="2"/>
      <c r="J221" s="2"/>
      <c r="K221" s="2"/>
      <c r="L221" s="2"/>
      <c r="M221" s="2"/>
    </row>
    <row r="222">
      <c r="A222" s="1" t="s">
        <v>286</v>
      </c>
      <c r="B222" s="1" t="s">
        <v>280</v>
      </c>
      <c r="C222" s="1"/>
      <c r="D222" s="1" t="s">
        <v>281</v>
      </c>
      <c r="E222" s="5" t="str">
        <f t="shared" si="18"/>
        <v>511-MJD44H11</v>
      </c>
      <c r="F222" s="1"/>
      <c r="G222" s="2"/>
      <c r="H222" s="2"/>
      <c r="I222" s="2"/>
      <c r="J222" s="2"/>
      <c r="K222" s="2"/>
      <c r="L222" s="2"/>
      <c r="M222" s="2"/>
    </row>
    <row r="223">
      <c r="A223" s="1" t="s">
        <v>287</v>
      </c>
      <c r="B223" s="1" t="s">
        <v>288</v>
      </c>
      <c r="C223" s="1" t="s">
        <v>289</v>
      </c>
      <c r="D223" s="1" t="s">
        <v>9</v>
      </c>
      <c r="E223" s="5" t="str">
        <f t="shared" ref="E223:E224" si="19">HYPERLINK("http://www.mouser.com/Search/ProductDetail.aspx?R=P6KE18CAvirtualkey51120000virtualkey511-P6KE18CA","P6KE18CA")</f>
        <v>P6KE18CA</v>
      </c>
      <c r="F223" s="1"/>
      <c r="G223" s="2"/>
      <c r="H223" s="2"/>
      <c r="I223" s="2"/>
      <c r="J223" s="2"/>
      <c r="K223" s="2"/>
      <c r="L223" s="2"/>
      <c r="M223" s="2"/>
    </row>
    <row r="224">
      <c r="A224" s="1" t="s">
        <v>290</v>
      </c>
      <c r="B224" s="1" t="s">
        <v>288</v>
      </c>
      <c r="C224" s="1" t="s">
        <v>289</v>
      </c>
      <c r="D224" s="1" t="s">
        <v>9</v>
      </c>
      <c r="E224" s="5" t="str">
        <f t="shared" si="19"/>
        <v>P6KE18CA</v>
      </c>
      <c r="F224" s="1"/>
      <c r="G224" s="2"/>
      <c r="H224" s="2"/>
      <c r="I224" s="2"/>
      <c r="J224" s="2"/>
      <c r="K224" s="2"/>
      <c r="L224" s="2"/>
      <c r="M224" s="2"/>
    </row>
    <row r="225">
      <c r="A225" s="1" t="s">
        <v>291</v>
      </c>
      <c r="B225" s="1" t="s">
        <v>292</v>
      </c>
      <c r="C225" s="1"/>
      <c r="D225" s="1" t="s">
        <v>281</v>
      </c>
      <c r="E225" s="5" t="str">
        <f t="shared" ref="E225:E230" si="20">HYPERLINK("http://www.mouser.com/Search/ProductDetail.aspx?R=MJD45H11T4Gvirtualkey58410000virtualkey863-MJD45H11T4G","863-MJD45H11T4G")</f>
        <v>863-MJD45H11T4G</v>
      </c>
      <c r="F225" s="1"/>
      <c r="G225" s="2"/>
      <c r="H225" s="2"/>
      <c r="I225" s="2"/>
      <c r="J225" s="2"/>
      <c r="K225" s="2"/>
      <c r="L225" s="2"/>
      <c r="M225" s="2"/>
    </row>
    <row r="226">
      <c r="A226" s="1" t="s">
        <v>293</v>
      </c>
      <c r="B226" s="1" t="s">
        <v>292</v>
      </c>
      <c r="C226" s="1"/>
      <c r="D226" s="1" t="s">
        <v>281</v>
      </c>
      <c r="E226" s="5" t="str">
        <f t="shared" si="20"/>
        <v>863-MJD45H11T4G</v>
      </c>
      <c r="F226" s="1"/>
      <c r="G226" s="2"/>
      <c r="H226" s="2"/>
      <c r="I226" s="2"/>
      <c r="J226" s="2"/>
      <c r="K226" s="2"/>
      <c r="L226" s="2"/>
      <c r="M226" s="2"/>
    </row>
    <row r="227">
      <c r="A227" s="1" t="s">
        <v>294</v>
      </c>
      <c r="B227" s="1" t="s">
        <v>292</v>
      </c>
      <c r="C227" s="1"/>
      <c r="D227" s="1" t="s">
        <v>281</v>
      </c>
      <c r="E227" s="5" t="str">
        <f t="shared" si="20"/>
        <v>863-MJD45H11T4G</v>
      </c>
      <c r="F227" s="1"/>
      <c r="G227" s="2"/>
      <c r="H227" s="2"/>
      <c r="I227" s="2"/>
      <c r="J227" s="2"/>
      <c r="K227" s="2"/>
      <c r="L227" s="2"/>
      <c r="M227" s="2"/>
    </row>
    <row r="228">
      <c r="A228" s="1" t="s">
        <v>295</v>
      </c>
      <c r="B228" s="1" t="s">
        <v>292</v>
      </c>
      <c r="C228" s="1"/>
      <c r="D228" s="1" t="s">
        <v>281</v>
      </c>
      <c r="E228" s="5" t="str">
        <f t="shared" si="20"/>
        <v>863-MJD45H11T4G</v>
      </c>
      <c r="F228" s="1"/>
      <c r="G228" s="2"/>
      <c r="H228" s="2"/>
      <c r="I228" s="2"/>
      <c r="J228" s="2"/>
      <c r="K228" s="2"/>
      <c r="L228" s="2"/>
      <c r="M228" s="2"/>
    </row>
    <row r="229">
      <c r="A229" s="1" t="s">
        <v>296</v>
      </c>
      <c r="B229" s="1" t="s">
        <v>292</v>
      </c>
      <c r="C229" s="1"/>
      <c r="D229" s="1" t="s">
        <v>281</v>
      </c>
      <c r="E229" s="5" t="str">
        <f t="shared" si="20"/>
        <v>863-MJD45H11T4G</v>
      </c>
      <c r="F229" s="1"/>
      <c r="G229" s="2"/>
      <c r="H229" s="2"/>
      <c r="I229" s="2"/>
      <c r="J229" s="2"/>
      <c r="K229" s="2"/>
      <c r="L229" s="2"/>
      <c r="M229" s="2"/>
    </row>
    <row r="230">
      <c r="A230" s="1" t="s">
        <v>297</v>
      </c>
      <c r="B230" s="1" t="s">
        <v>292</v>
      </c>
      <c r="C230" s="1"/>
      <c r="D230" s="1" t="s">
        <v>281</v>
      </c>
      <c r="E230" s="5" t="str">
        <f t="shared" si="20"/>
        <v>863-MJD45H11T4G</v>
      </c>
      <c r="F230" s="1"/>
      <c r="G230" s="2"/>
      <c r="H230" s="2"/>
      <c r="I230" s="2"/>
      <c r="J230" s="2"/>
      <c r="K230" s="2"/>
      <c r="L230" s="2"/>
      <c r="M230" s="2"/>
    </row>
    <row r="231">
      <c r="A231" s="1" t="s">
        <v>298</v>
      </c>
      <c r="B231" s="1" t="s">
        <v>298</v>
      </c>
      <c r="C231" s="1" t="s">
        <v>299</v>
      </c>
      <c r="D231" s="1" t="s">
        <v>9</v>
      </c>
      <c r="E231" s="5" t="str">
        <f>HYPERLINK("http://www.mouser.com/Search/ProductDetail.aspx?R=171856-1005virtualkey53810000virtualkey538-171856-1005","171856-1005")</f>
        <v>171856-1005</v>
      </c>
      <c r="F231" s="1"/>
      <c r="G231" s="2"/>
      <c r="H231" s="2"/>
      <c r="I231" s="2"/>
      <c r="J231" s="2"/>
      <c r="K231" s="2"/>
      <c r="L231" s="2"/>
      <c r="M231" s="2"/>
    </row>
    <row r="232">
      <c r="A232" s="1" t="s">
        <v>300</v>
      </c>
      <c r="B232" s="1" t="s">
        <v>301</v>
      </c>
      <c r="C232" s="1"/>
      <c r="D232" s="1" t="s">
        <v>302</v>
      </c>
      <c r="E232" s="5" t="str">
        <f t="shared" ref="E232:E233" si="21">HYPERLINK("http://www.mouser.com/Search/ProductDetail.aspx?R=ALQ305virtualkey66710000virtualkey769-ALQ305","ALQ305")</f>
        <v>ALQ305</v>
      </c>
      <c r="F232" s="1"/>
      <c r="G232" s="2"/>
      <c r="H232" s="2"/>
      <c r="I232" s="2"/>
      <c r="J232" s="2"/>
      <c r="K232" s="2"/>
      <c r="L232" s="2"/>
      <c r="M232" s="2"/>
    </row>
    <row r="233">
      <c r="A233" s="1" t="s">
        <v>303</v>
      </c>
      <c r="B233" s="1" t="s">
        <v>301</v>
      </c>
      <c r="C233" s="1"/>
      <c r="D233" s="1" t="s">
        <v>302</v>
      </c>
      <c r="E233" s="5" t="str">
        <f t="shared" si="21"/>
        <v>ALQ305</v>
      </c>
      <c r="F233" s="1"/>
      <c r="G233" s="2"/>
      <c r="H233" s="2"/>
      <c r="I233" s="2"/>
      <c r="J233" s="2"/>
      <c r="K233" s="2"/>
      <c r="L233" s="2"/>
      <c r="M233" s="2"/>
    </row>
    <row r="234">
      <c r="A234" s="1" t="s">
        <v>304</v>
      </c>
      <c r="B234" s="1" t="s">
        <v>305</v>
      </c>
      <c r="C234" s="1" t="s">
        <v>306</v>
      </c>
      <c r="D234" s="1" t="s">
        <v>307</v>
      </c>
      <c r="E234" s="5" t="str">
        <f t="shared" ref="E234:E243" si="22">HYPERLINK("http://www.mouser.com/Search/ProductDetail.aspx?R=MF1%2F4DCT52A1001Fvirtualkey66000000virtualkey660-MF1%2F4DCT52A1001F","MF1/4DCT52A1001F")</f>
        <v>MF1/4DCT52A1001F</v>
      </c>
      <c r="F234" s="1"/>
      <c r="G234" s="2"/>
      <c r="H234" s="2"/>
      <c r="I234" s="2"/>
      <c r="J234" s="2"/>
      <c r="K234" s="2"/>
      <c r="L234" s="2"/>
      <c r="M234" s="2"/>
    </row>
    <row r="235">
      <c r="A235" s="1" t="s">
        <v>308</v>
      </c>
      <c r="B235" s="1" t="s">
        <v>305</v>
      </c>
      <c r="C235" s="1" t="s">
        <v>306</v>
      </c>
      <c r="D235" s="1" t="s">
        <v>307</v>
      </c>
      <c r="E235" s="5" t="str">
        <f t="shared" si="22"/>
        <v>MF1/4DCT52A1001F</v>
      </c>
      <c r="F235" s="1"/>
      <c r="G235" s="2"/>
      <c r="H235" s="2"/>
      <c r="I235" s="2"/>
      <c r="J235" s="2"/>
      <c r="K235" s="2"/>
      <c r="L235" s="2"/>
      <c r="M235" s="2"/>
    </row>
    <row r="236">
      <c r="A236" s="1" t="s">
        <v>309</v>
      </c>
      <c r="B236" s="1" t="s">
        <v>305</v>
      </c>
      <c r="C236" s="1" t="s">
        <v>306</v>
      </c>
      <c r="D236" s="1" t="s">
        <v>307</v>
      </c>
      <c r="E236" s="5" t="str">
        <f t="shared" si="22"/>
        <v>MF1/4DCT52A1001F</v>
      </c>
      <c r="F236" s="1"/>
      <c r="G236" s="2"/>
      <c r="H236" s="2"/>
      <c r="I236" s="2"/>
      <c r="J236" s="2"/>
      <c r="K236" s="2"/>
      <c r="L236" s="2"/>
      <c r="M236" s="2"/>
    </row>
    <row r="237">
      <c r="A237" s="1" t="s">
        <v>310</v>
      </c>
      <c r="B237" s="1" t="s">
        <v>305</v>
      </c>
      <c r="C237" s="1" t="s">
        <v>306</v>
      </c>
      <c r="D237" s="1" t="s">
        <v>307</v>
      </c>
      <c r="E237" s="5" t="str">
        <f t="shared" si="22"/>
        <v>MF1/4DCT52A1001F</v>
      </c>
      <c r="F237" s="1"/>
      <c r="G237" s="2"/>
      <c r="H237" s="2"/>
      <c r="I237" s="2"/>
      <c r="J237" s="2"/>
      <c r="K237" s="2"/>
      <c r="L237" s="2"/>
      <c r="M237" s="2"/>
    </row>
    <row r="238">
      <c r="A238" s="1" t="s">
        <v>311</v>
      </c>
      <c r="B238" s="1" t="s">
        <v>305</v>
      </c>
      <c r="C238" s="1" t="s">
        <v>306</v>
      </c>
      <c r="D238" s="1" t="s">
        <v>307</v>
      </c>
      <c r="E238" s="5" t="str">
        <f t="shared" si="22"/>
        <v>MF1/4DCT52A1001F</v>
      </c>
      <c r="F238" s="1"/>
      <c r="G238" s="2"/>
      <c r="H238" s="2"/>
      <c r="I238" s="2"/>
      <c r="J238" s="2"/>
      <c r="K238" s="2"/>
      <c r="L238" s="2"/>
      <c r="M238" s="2"/>
    </row>
    <row r="239">
      <c r="A239" s="1" t="s">
        <v>312</v>
      </c>
      <c r="B239" s="1" t="s">
        <v>305</v>
      </c>
      <c r="C239" s="1" t="s">
        <v>306</v>
      </c>
      <c r="D239" s="1" t="s">
        <v>307</v>
      </c>
      <c r="E239" s="5" t="str">
        <f t="shared" si="22"/>
        <v>MF1/4DCT52A1001F</v>
      </c>
      <c r="F239" s="1"/>
      <c r="G239" s="2"/>
      <c r="H239" s="2"/>
      <c r="I239" s="2"/>
      <c r="J239" s="2"/>
      <c r="K239" s="2"/>
      <c r="L239" s="2"/>
      <c r="M239" s="2"/>
    </row>
    <row r="240">
      <c r="A240" s="1" t="s">
        <v>313</v>
      </c>
      <c r="B240" s="1" t="s">
        <v>305</v>
      </c>
      <c r="C240" s="1" t="s">
        <v>306</v>
      </c>
      <c r="D240" s="1" t="s">
        <v>307</v>
      </c>
      <c r="E240" s="5" t="str">
        <f t="shared" si="22"/>
        <v>MF1/4DCT52A1001F</v>
      </c>
      <c r="F240" s="1"/>
      <c r="G240" s="2"/>
      <c r="H240" s="2"/>
      <c r="I240" s="2"/>
      <c r="J240" s="2"/>
      <c r="K240" s="2"/>
      <c r="L240" s="2"/>
      <c r="M240" s="2"/>
    </row>
    <row r="241">
      <c r="A241" s="1" t="s">
        <v>314</v>
      </c>
      <c r="B241" s="1" t="s">
        <v>305</v>
      </c>
      <c r="C241" s="1" t="s">
        <v>306</v>
      </c>
      <c r="D241" s="1" t="s">
        <v>315</v>
      </c>
      <c r="E241" s="5" t="str">
        <f t="shared" si="22"/>
        <v>MF1/4DCT52A1001F</v>
      </c>
      <c r="F241" s="1"/>
      <c r="G241" s="2"/>
      <c r="H241" s="2"/>
      <c r="I241" s="2"/>
      <c r="J241" s="2"/>
      <c r="K241" s="2"/>
      <c r="L241" s="2"/>
      <c r="M241" s="2"/>
    </row>
    <row r="242">
      <c r="A242" s="1" t="s">
        <v>316</v>
      </c>
      <c r="B242" s="1" t="s">
        <v>305</v>
      </c>
      <c r="C242" s="1" t="s">
        <v>306</v>
      </c>
      <c r="D242" s="1" t="s">
        <v>307</v>
      </c>
      <c r="E242" s="5" t="str">
        <f t="shared" si="22"/>
        <v>MF1/4DCT52A1001F</v>
      </c>
      <c r="F242" s="1"/>
      <c r="G242" s="2"/>
      <c r="H242" s="2"/>
      <c r="I242" s="2"/>
      <c r="J242" s="2"/>
      <c r="K242" s="2"/>
      <c r="L242" s="2"/>
      <c r="M242" s="2"/>
    </row>
    <row r="243">
      <c r="A243" s="1" t="s">
        <v>317</v>
      </c>
      <c r="B243" s="1" t="s">
        <v>305</v>
      </c>
      <c r="C243" s="1" t="s">
        <v>306</v>
      </c>
      <c r="D243" s="1" t="s">
        <v>307</v>
      </c>
      <c r="E243" s="5" t="str">
        <f t="shared" si="22"/>
        <v>MF1/4DCT52A1001F</v>
      </c>
      <c r="F243" s="1"/>
      <c r="G243" s="2"/>
      <c r="H243" s="2"/>
      <c r="I243" s="2"/>
      <c r="J243" s="2"/>
      <c r="K243" s="2"/>
      <c r="L243" s="2"/>
      <c r="M243" s="2"/>
    </row>
    <row r="244">
      <c r="A244" s="1" t="s">
        <v>318</v>
      </c>
      <c r="B244" s="1" t="s">
        <v>305</v>
      </c>
      <c r="C244" s="4" t="s">
        <v>319</v>
      </c>
      <c r="D244" s="1" t="s">
        <v>307</v>
      </c>
      <c r="E244" s="6" t="s">
        <v>320</v>
      </c>
      <c r="F244" s="1"/>
      <c r="G244" s="2"/>
      <c r="H244" s="2"/>
      <c r="I244" s="2"/>
      <c r="J244" s="2"/>
      <c r="K244" s="2"/>
      <c r="L244" s="2"/>
      <c r="M244" s="2"/>
    </row>
    <row r="245">
      <c r="A245" s="1" t="s">
        <v>321</v>
      </c>
      <c r="B245" s="1" t="s">
        <v>305</v>
      </c>
      <c r="C245" s="1" t="s">
        <v>322</v>
      </c>
      <c r="D245" s="1" t="s">
        <v>307</v>
      </c>
      <c r="E245" s="5" t="str">
        <f t="shared" ref="E245:E252" si="23">HYPERLINK("http://www.mouser.com/Search/ProductDetail.aspx?R=MF1%2F4DCT52A2001Fvirtualkey66000000virtualkey660-MF1%2F4DCT52A2001F","MF1/4DCT52A2001F")</f>
        <v>MF1/4DCT52A2001F</v>
      </c>
      <c r="F245" s="1"/>
      <c r="G245" s="2"/>
      <c r="H245" s="2"/>
      <c r="I245" s="2"/>
      <c r="J245" s="2"/>
      <c r="K245" s="2"/>
      <c r="L245" s="2"/>
      <c r="M245" s="2"/>
    </row>
    <row r="246">
      <c r="A246" s="1" t="s">
        <v>323</v>
      </c>
      <c r="B246" s="1" t="s">
        <v>305</v>
      </c>
      <c r="C246" s="1" t="s">
        <v>322</v>
      </c>
      <c r="D246" s="1" t="s">
        <v>307</v>
      </c>
      <c r="E246" s="5" t="str">
        <f t="shared" si="23"/>
        <v>MF1/4DCT52A2001F</v>
      </c>
      <c r="F246" s="1"/>
      <c r="G246" s="2"/>
      <c r="H246" s="2"/>
      <c r="I246" s="2"/>
      <c r="J246" s="2"/>
      <c r="K246" s="2"/>
      <c r="L246" s="2"/>
      <c r="M246" s="2"/>
    </row>
    <row r="247">
      <c r="A247" s="1" t="s">
        <v>324</v>
      </c>
      <c r="B247" s="1" t="s">
        <v>305</v>
      </c>
      <c r="C247" s="1" t="s">
        <v>322</v>
      </c>
      <c r="D247" s="1" t="s">
        <v>307</v>
      </c>
      <c r="E247" s="5" t="str">
        <f t="shared" si="23"/>
        <v>MF1/4DCT52A2001F</v>
      </c>
      <c r="F247" s="1"/>
      <c r="G247" s="2"/>
      <c r="H247" s="2"/>
      <c r="I247" s="2"/>
      <c r="J247" s="2"/>
      <c r="K247" s="2"/>
      <c r="L247" s="2"/>
      <c r="M247" s="2"/>
    </row>
    <row r="248">
      <c r="A248" s="1" t="s">
        <v>325</v>
      </c>
      <c r="B248" s="1" t="s">
        <v>305</v>
      </c>
      <c r="C248" s="1" t="s">
        <v>322</v>
      </c>
      <c r="D248" s="1" t="s">
        <v>307</v>
      </c>
      <c r="E248" s="5" t="str">
        <f t="shared" si="23"/>
        <v>MF1/4DCT52A2001F</v>
      </c>
      <c r="F248" s="1"/>
      <c r="G248" s="2"/>
      <c r="H248" s="2"/>
      <c r="I248" s="2"/>
      <c r="J248" s="2"/>
      <c r="K248" s="2"/>
      <c r="L248" s="2"/>
      <c r="M248" s="2"/>
    </row>
    <row r="249">
      <c r="A249" s="1" t="s">
        <v>326</v>
      </c>
      <c r="B249" s="1" t="s">
        <v>305</v>
      </c>
      <c r="C249" s="1" t="s">
        <v>322</v>
      </c>
      <c r="D249" s="1" t="s">
        <v>307</v>
      </c>
      <c r="E249" s="5" t="str">
        <f t="shared" si="23"/>
        <v>MF1/4DCT52A2001F</v>
      </c>
      <c r="F249" s="1"/>
      <c r="G249" s="2"/>
      <c r="H249" s="2"/>
      <c r="I249" s="2"/>
      <c r="J249" s="2"/>
      <c r="K249" s="2"/>
      <c r="L249" s="2"/>
      <c r="M249" s="2"/>
    </row>
    <row r="250">
      <c r="A250" s="1" t="s">
        <v>327</v>
      </c>
      <c r="B250" s="1" t="s">
        <v>305</v>
      </c>
      <c r="C250" s="1" t="s">
        <v>322</v>
      </c>
      <c r="D250" s="1" t="s">
        <v>307</v>
      </c>
      <c r="E250" s="5" t="str">
        <f t="shared" si="23"/>
        <v>MF1/4DCT52A2001F</v>
      </c>
      <c r="F250" s="1"/>
      <c r="G250" s="2"/>
      <c r="H250" s="2"/>
      <c r="I250" s="2"/>
      <c r="J250" s="2"/>
      <c r="K250" s="2"/>
      <c r="L250" s="2"/>
      <c r="M250" s="2"/>
    </row>
    <row r="251">
      <c r="A251" s="1" t="s">
        <v>328</v>
      </c>
      <c r="B251" s="1" t="s">
        <v>305</v>
      </c>
      <c r="C251" s="1" t="s">
        <v>322</v>
      </c>
      <c r="D251" s="1" t="s">
        <v>307</v>
      </c>
      <c r="E251" s="5" t="str">
        <f t="shared" si="23"/>
        <v>MF1/4DCT52A2001F</v>
      </c>
      <c r="F251" s="1"/>
      <c r="G251" s="2"/>
      <c r="H251" s="2"/>
      <c r="I251" s="2"/>
      <c r="J251" s="2"/>
      <c r="K251" s="2"/>
      <c r="L251" s="2"/>
      <c r="M251" s="2"/>
    </row>
    <row r="252">
      <c r="A252" s="1" t="s">
        <v>329</v>
      </c>
      <c r="B252" s="1" t="s">
        <v>305</v>
      </c>
      <c r="C252" s="1" t="s">
        <v>322</v>
      </c>
      <c r="D252" s="1" t="s">
        <v>307</v>
      </c>
      <c r="E252" s="5" t="str">
        <f t="shared" si="23"/>
        <v>MF1/4DCT52A2001F</v>
      </c>
      <c r="F252" s="1"/>
      <c r="G252" s="2"/>
      <c r="H252" s="2"/>
      <c r="I252" s="2"/>
      <c r="J252" s="2"/>
      <c r="K252" s="2"/>
      <c r="L252" s="2"/>
      <c r="M252" s="2"/>
    </row>
    <row r="253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</row>
    <row r="254">
      <c r="A254" s="1" t="s">
        <v>330</v>
      </c>
      <c r="B254" s="1" t="s">
        <v>305</v>
      </c>
      <c r="C254" s="1" t="s">
        <v>331</v>
      </c>
      <c r="D254" s="1" t="s">
        <v>307</v>
      </c>
      <c r="E254" s="7" t="str">
        <f>HYPERLINK("http://www.mouser.com/Search/ProductDetail.aspx?R=MFR-25FRF52-100Kvirtualkey57620000virtualkey603-MFR-25FRF52100K","MFR-25FRF52-100K")</f>
        <v>MFR-25FRF52-100K</v>
      </c>
      <c r="F254" s="1"/>
      <c r="G254" s="2"/>
      <c r="H254" s="2"/>
      <c r="I254" s="2"/>
      <c r="J254" s="2"/>
      <c r="K254" s="2"/>
      <c r="L254" s="2"/>
      <c r="M254" s="2"/>
    </row>
    <row r="255">
      <c r="A255" s="1" t="s">
        <v>332</v>
      </c>
      <c r="B255" s="1" t="s">
        <v>305</v>
      </c>
      <c r="C255" s="1" t="s">
        <v>306</v>
      </c>
      <c r="D255" s="1" t="s">
        <v>307</v>
      </c>
      <c r="E255" s="5" t="str">
        <f>HYPERLINK("http://www.mouser.com/Search/ProductDetail.aspx?R=MF1%2F4DCT52A1001Fvirtualkey66000000virtualkey660-MF1%2F4DCT52A1001F","MF1/4DCT52A1001F")</f>
        <v>MF1/4DCT52A1001F</v>
      </c>
      <c r="F255" s="1"/>
      <c r="G255" s="2"/>
      <c r="H255" s="2"/>
      <c r="I255" s="2"/>
      <c r="J255" s="2"/>
      <c r="K255" s="2"/>
      <c r="L255" s="2"/>
      <c r="M255" s="2"/>
    </row>
    <row r="256">
      <c r="A256" s="1" t="s">
        <v>333</v>
      </c>
      <c r="B256" s="1" t="s">
        <v>305</v>
      </c>
      <c r="C256" s="1" t="s">
        <v>334</v>
      </c>
      <c r="D256" s="1" t="s">
        <v>307</v>
      </c>
      <c r="E256" s="5" t="str">
        <f>HYPERLINK("http://www.mouser.com/Search/ProductDetail.aspx?R=CMF1%2F42801FLFTRvirtualkey66200000virtualkey66-CMF1%2F42801FLFTR","CMF1/42801FLFTR")</f>
        <v>CMF1/42801FLFTR</v>
      </c>
      <c r="F256" s="1"/>
      <c r="G256" s="2"/>
      <c r="H256" s="2"/>
      <c r="I256" s="2"/>
      <c r="J256" s="2"/>
      <c r="K256" s="2"/>
      <c r="L256" s="2"/>
      <c r="M256" s="2"/>
    </row>
    <row r="257">
      <c r="A257" s="1" t="s">
        <v>335</v>
      </c>
      <c r="B257" s="1" t="s">
        <v>305</v>
      </c>
      <c r="C257" s="1" t="s">
        <v>336</v>
      </c>
      <c r="D257" s="1" t="s">
        <v>337</v>
      </c>
      <c r="E257" s="5" t="str">
        <f t="shared" ref="E257:E262" si="24">HYPERLINK("http://www.mouser.com/Search/ProductDetail.aspx?R=OF27GJEvirtualkey58810000virtualkey588-OF27GJE","OF27GJE")</f>
        <v>OF27GJE</v>
      </c>
      <c r="F257" s="1"/>
      <c r="G257" s="2"/>
      <c r="H257" s="2"/>
      <c r="I257" s="2"/>
      <c r="J257" s="2"/>
      <c r="K257" s="2"/>
      <c r="L257" s="2"/>
      <c r="M257" s="2"/>
    </row>
    <row r="258">
      <c r="A258" s="1" t="s">
        <v>338</v>
      </c>
      <c r="B258" s="1" t="s">
        <v>305</v>
      </c>
      <c r="C258" s="1" t="s">
        <v>336</v>
      </c>
      <c r="D258" s="1" t="s">
        <v>337</v>
      </c>
      <c r="E258" s="5" t="str">
        <f t="shared" si="24"/>
        <v>OF27GJE</v>
      </c>
      <c r="F258" s="1"/>
      <c r="G258" s="2"/>
      <c r="H258" s="2"/>
      <c r="I258" s="2"/>
      <c r="J258" s="2"/>
      <c r="K258" s="2"/>
      <c r="L258" s="2"/>
      <c r="M258" s="2"/>
    </row>
    <row r="259">
      <c r="A259" s="1" t="s">
        <v>339</v>
      </c>
      <c r="B259" s="1" t="s">
        <v>305</v>
      </c>
      <c r="C259" s="1" t="s">
        <v>336</v>
      </c>
      <c r="D259" s="1" t="s">
        <v>337</v>
      </c>
      <c r="E259" s="5" t="str">
        <f t="shared" si="24"/>
        <v>OF27GJE</v>
      </c>
      <c r="F259" s="1"/>
      <c r="G259" s="2"/>
      <c r="H259" s="2"/>
      <c r="I259" s="2"/>
      <c r="J259" s="2"/>
      <c r="K259" s="2"/>
      <c r="L259" s="2"/>
      <c r="M259" s="2"/>
    </row>
    <row r="260">
      <c r="A260" s="1" t="s">
        <v>340</v>
      </c>
      <c r="B260" s="1" t="s">
        <v>305</v>
      </c>
      <c r="C260" s="1" t="s">
        <v>336</v>
      </c>
      <c r="D260" s="1" t="s">
        <v>337</v>
      </c>
      <c r="E260" s="5" t="str">
        <f t="shared" si="24"/>
        <v>OF27GJE</v>
      </c>
      <c r="F260" s="1"/>
      <c r="G260" s="2"/>
      <c r="H260" s="2"/>
      <c r="I260" s="2"/>
      <c r="J260" s="2"/>
      <c r="K260" s="2"/>
      <c r="L260" s="2"/>
      <c r="M260" s="2"/>
    </row>
    <row r="261">
      <c r="A261" s="1" t="s">
        <v>341</v>
      </c>
      <c r="B261" s="1" t="s">
        <v>305</v>
      </c>
      <c r="C261" s="1" t="s">
        <v>336</v>
      </c>
      <c r="D261" s="1" t="s">
        <v>337</v>
      </c>
      <c r="E261" s="5" t="str">
        <f t="shared" si="24"/>
        <v>OF27GJE</v>
      </c>
      <c r="F261" s="1"/>
      <c r="G261" s="2"/>
      <c r="H261" s="2"/>
      <c r="I261" s="2"/>
      <c r="J261" s="2"/>
      <c r="K261" s="2"/>
      <c r="L261" s="2"/>
      <c r="M261" s="2"/>
    </row>
    <row r="262">
      <c r="A262" s="1" t="s">
        <v>342</v>
      </c>
      <c r="B262" s="1" t="s">
        <v>305</v>
      </c>
      <c r="C262" s="1" t="s">
        <v>336</v>
      </c>
      <c r="D262" s="1" t="s">
        <v>337</v>
      </c>
      <c r="E262" s="5" t="str">
        <f t="shared" si="24"/>
        <v>OF27GJE</v>
      </c>
      <c r="F262" s="1"/>
      <c r="G262" s="2"/>
      <c r="H262" s="2"/>
      <c r="I262" s="2"/>
      <c r="J262" s="2"/>
      <c r="K262" s="2"/>
      <c r="L262" s="2"/>
      <c r="M262" s="2"/>
    </row>
    <row r="263">
      <c r="A263" s="1" t="s">
        <v>343</v>
      </c>
      <c r="B263" s="1" t="s">
        <v>305</v>
      </c>
      <c r="C263" s="1" t="s">
        <v>344</v>
      </c>
      <c r="D263" s="1" t="s">
        <v>307</v>
      </c>
      <c r="E263" s="5" t="str">
        <f>HYPERLINK("http://www.mouser.com/ProductDetail/KOA-Speer/MF1-4DC3001F/?qs=sGAEpiMZZMu61qfTUdNhG2zZWzmXeE87T%252bePpQamioo%3D","MF1/4DC3001F")</f>
        <v>MF1/4DC3001F</v>
      </c>
      <c r="F263" s="1"/>
      <c r="G263" s="2"/>
      <c r="H263" s="2"/>
      <c r="I263" s="2"/>
      <c r="J263" s="2"/>
      <c r="K263" s="2"/>
      <c r="L263" s="2"/>
      <c r="M263" s="2"/>
    </row>
    <row r="264">
      <c r="A264" s="1" t="s">
        <v>345</v>
      </c>
      <c r="B264" s="1" t="s">
        <v>305</v>
      </c>
      <c r="C264" s="1" t="s">
        <v>344</v>
      </c>
      <c r="D264" s="1" t="s">
        <v>307</v>
      </c>
      <c r="E264" s="5" t="s">
        <v>346</v>
      </c>
      <c r="F264" s="1"/>
      <c r="G264" s="2"/>
      <c r="H264" s="2"/>
      <c r="I264" s="2"/>
      <c r="J264" s="2"/>
      <c r="K264" s="2"/>
      <c r="L264" s="2"/>
      <c r="M264" s="2"/>
    </row>
    <row r="265">
      <c r="A265" s="1" t="s">
        <v>347</v>
      </c>
      <c r="B265" s="1" t="s">
        <v>305</v>
      </c>
      <c r="C265" s="1" t="s">
        <v>344</v>
      </c>
      <c r="D265" s="1" t="s">
        <v>307</v>
      </c>
      <c r="E265" s="5" t="s">
        <v>346</v>
      </c>
      <c r="F265" s="1"/>
      <c r="G265" s="2"/>
      <c r="H265" s="2"/>
      <c r="I265" s="2"/>
      <c r="J265" s="2"/>
      <c r="K265" s="2"/>
      <c r="L265" s="2"/>
      <c r="M265" s="2"/>
    </row>
    <row r="266">
      <c r="A266" s="1" t="s">
        <v>348</v>
      </c>
      <c r="B266" s="1" t="s">
        <v>305</v>
      </c>
      <c r="C266" s="1" t="s">
        <v>344</v>
      </c>
      <c r="D266" s="1" t="s">
        <v>307</v>
      </c>
      <c r="E266" s="5" t="s">
        <v>346</v>
      </c>
      <c r="F266" s="1"/>
      <c r="G266" s="2"/>
      <c r="H266" s="2"/>
      <c r="I266" s="2"/>
      <c r="J266" s="2"/>
      <c r="K266" s="2"/>
      <c r="L266" s="2"/>
      <c r="M266" s="2"/>
    </row>
    <row r="267">
      <c r="A267" s="1" t="s">
        <v>349</v>
      </c>
      <c r="B267" s="1" t="s">
        <v>305</v>
      </c>
      <c r="C267" s="1" t="s">
        <v>344</v>
      </c>
      <c r="D267" s="1">
        <v>1210.0</v>
      </c>
      <c r="E267" s="5" t="str">
        <f t="shared" ref="E267:E272" si="25">HYPERLINK("http://www.mouser.com/Search/ProductDetail.aspx?R=CRCW12103K00JNEAvirtualkey61300000virtualkey71-CRCW1210J-3K-E3","CRCW12103K00JNEA")</f>
        <v>CRCW12103K00JNEA</v>
      </c>
      <c r="F267" s="1"/>
      <c r="G267" s="2"/>
      <c r="H267" s="2"/>
      <c r="I267" s="2"/>
      <c r="J267" s="2"/>
      <c r="K267" s="2"/>
      <c r="L267" s="2"/>
      <c r="M267" s="2"/>
    </row>
    <row r="268">
      <c r="A268" s="1" t="s">
        <v>350</v>
      </c>
      <c r="B268" s="1" t="s">
        <v>305</v>
      </c>
      <c r="C268" s="1" t="s">
        <v>344</v>
      </c>
      <c r="D268" s="1">
        <v>1210.0</v>
      </c>
      <c r="E268" s="5" t="str">
        <f t="shared" si="25"/>
        <v>CRCW12103K00JNEA</v>
      </c>
      <c r="F268" s="1"/>
      <c r="G268" s="2"/>
      <c r="H268" s="2"/>
      <c r="I268" s="2"/>
      <c r="J268" s="2"/>
      <c r="K268" s="2"/>
      <c r="L268" s="2"/>
      <c r="M268" s="2"/>
    </row>
    <row r="269">
      <c r="A269" s="1" t="s">
        <v>351</v>
      </c>
      <c r="B269" s="1" t="s">
        <v>305</v>
      </c>
      <c r="C269" s="1" t="s">
        <v>344</v>
      </c>
      <c r="D269" s="1">
        <v>1210.0</v>
      </c>
      <c r="E269" s="5" t="str">
        <f t="shared" si="25"/>
        <v>CRCW12103K00JNEA</v>
      </c>
      <c r="F269" s="1"/>
      <c r="G269" s="2"/>
      <c r="H269" s="2"/>
      <c r="I269" s="2"/>
      <c r="J269" s="2"/>
      <c r="K269" s="2"/>
      <c r="L269" s="2"/>
      <c r="M269" s="2"/>
    </row>
    <row r="270">
      <c r="A270" s="1" t="s">
        <v>352</v>
      </c>
      <c r="B270" s="1" t="s">
        <v>305</v>
      </c>
      <c r="C270" s="1" t="s">
        <v>344</v>
      </c>
      <c r="D270" s="1">
        <v>1210.0</v>
      </c>
      <c r="E270" s="5" t="str">
        <f t="shared" si="25"/>
        <v>CRCW12103K00JNEA</v>
      </c>
      <c r="F270" s="1"/>
      <c r="G270" s="2"/>
      <c r="H270" s="2"/>
      <c r="I270" s="2"/>
      <c r="J270" s="2"/>
      <c r="K270" s="2"/>
      <c r="L270" s="2"/>
      <c r="M270" s="2"/>
    </row>
    <row r="271">
      <c r="A271" s="1" t="s">
        <v>353</v>
      </c>
      <c r="B271" s="1" t="s">
        <v>305</v>
      </c>
      <c r="C271" s="1" t="s">
        <v>344</v>
      </c>
      <c r="D271" s="1">
        <v>1210.0</v>
      </c>
      <c r="E271" s="5" t="str">
        <f t="shared" si="25"/>
        <v>CRCW12103K00JNEA</v>
      </c>
      <c r="F271" s="1"/>
      <c r="G271" s="2"/>
      <c r="H271" s="2"/>
      <c r="I271" s="2"/>
      <c r="J271" s="2"/>
      <c r="K271" s="2"/>
      <c r="L271" s="2"/>
      <c r="M271" s="2"/>
    </row>
    <row r="272">
      <c r="A272" s="1" t="s">
        <v>354</v>
      </c>
      <c r="B272" s="1" t="s">
        <v>305</v>
      </c>
      <c r="C272" s="1" t="s">
        <v>344</v>
      </c>
      <c r="D272" s="1">
        <v>1210.0</v>
      </c>
      <c r="E272" s="5" t="str">
        <f t="shared" si="25"/>
        <v>CRCW12103K00JNEA</v>
      </c>
      <c r="F272" s="1"/>
      <c r="G272" s="2"/>
      <c r="H272" s="2"/>
      <c r="I272" s="2"/>
      <c r="J272" s="2"/>
      <c r="K272" s="2"/>
      <c r="L272" s="2"/>
      <c r="M272" s="2"/>
    </row>
    <row r="273">
      <c r="A273" s="1" t="s">
        <v>355</v>
      </c>
      <c r="B273" s="1" t="s">
        <v>305</v>
      </c>
      <c r="C273" s="1" t="s">
        <v>356</v>
      </c>
      <c r="D273" s="1" t="s">
        <v>357</v>
      </c>
      <c r="E273" s="5" t="str">
        <f t="shared" ref="E273:E284" si="26">HYPERLINK("http://www.mouser.com/Search/ProductDetail.aspx?R=OX33GKEvirtualkey58810000virtualkey588-OX-3.3-E","OX33GKE")</f>
        <v>OX33GKE</v>
      </c>
      <c r="F273" s="1"/>
      <c r="G273" s="2"/>
      <c r="H273" s="2"/>
      <c r="I273" s="2"/>
      <c r="J273" s="2"/>
      <c r="K273" s="2"/>
      <c r="L273" s="2"/>
      <c r="M273" s="2"/>
    </row>
    <row r="274">
      <c r="A274" s="1" t="s">
        <v>358</v>
      </c>
      <c r="B274" s="1" t="s">
        <v>305</v>
      </c>
      <c r="C274" s="1" t="s">
        <v>356</v>
      </c>
      <c r="D274" s="1" t="s">
        <v>357</v>
      </c>
      <c r="E274" s="5" t="str">
        <f t="shared" si="26"/>
        <v>OX33GKE</v>
      </c>
      <c r="F274" s="1"/>
      <c r="G274" s="2"/>
      <c r="H274" s="2"/>
      <c r="I274" s="2"/>
      <c r="J274" s="2"/>
      <c r="K274" s="2"/>
      <c r="L274" s="2"/>
      <c r="M274" s="2"/>
    </row>
    <row r="275">
      <c r="A275" s="1" t="s">
        <v>359</v>
      </c>
      <c r="B275" s="1" t="s">
        <v>305</v>
      </c>
      <c r="C275" s="1" t="s">
        <v>356</v>
      </c>
      <c r="D275" s="1" t="s">
        <v>357</v>
      </c>
      <c r="E275" s="5" t="str">
        <f t="shared" si="26"/>
        <v>OX33GKE</v>
      </c>
      <c r="F275" s="1"/>
      <c r="G275" s="2"/>
      <c r="H275" s="2"/>
      <c r="I275" s="2"/>
      <c r="J275" s="2"/>
      <c r="K275" s="2"/>
      <c r="L275" s="2"/>
      <c r="M275" s="2"/>
    </row>
    <row r="276">
      <c r="A276" s="1" t="s">
        <v>360</v>
      </c>
      <c r="B276" s="1" t="s">
        <v>305</v>
      </c>
      <c r="C276" s="1" t="s">
        <v>356</v>
      </c>
      <c r="D276" s="1" t="s">
        <v>357</v>
      </c>
      <c r="E276" s="5" t="str">
        <f t="shared" si="26"/>
        <v>OX33GKE</v>
      </c>
      <c r="F276" s="1"/>
      <c r="G276" s="2"/>
      <c r="H276" s="2"/>
      <c r="I276" s="2"/>
      <c r="J276" s="2"/>
      <c r="K276" s="2"/>
      <c r="L276" s="2"/>
      <c r="M276" s="2"/>
    </row>
    <row r="277">
      <c r="A277" s="1" t="s">
        <v>361</v>
      </c>
      <c r="B277" s="1" t="s">
        <v>305</v>
      </c>
      <c r="C277" s="1" t="s">
        <v>356</v>
      </c>
      <c r="D277" s="1" t="s">
        <v>357</v>
      </c>
      <c r="E277" s="5" t="str">
        <f t="shared" si="26"/>
        <v>OX33GKE</v>
      </c>
      <c r="F277" s="1"/>
      <c r="G277" s="2"/>
      <c r="H277" s="2"/>
      <c r="I277" s="2"/>
      <c r="J277" s="2"/>
      <c r="K277" s="2"/>
      <c r="L277" s="2"/>
      <c r="M277" s="2"/>
    </row>
    <row r="278">
      <c r="A278" s="1" t="s">
        <v>362</v>
      </c>
      <c r="B278" s="1" t="s">
        <v>305</v>
      </c>
      <c r="C278" s="1" t="s">
        <v>356</v>
      </c>
      <c r="D278" s="1" t="s">
        <v>357</v>
      </c>
      <c r="E278" s="5" t="str">
        <f t="shared" si="26"/>
        <v>OX33GKE</v>
      </c>
      <c r="F278" s="1"/>
      <c r="G278" s="2"/>
      <c r="H278" s="2"/>
      <c r="I278" s="2"/>
      <c r="J278" s="2"/>
      <c r="K278" s="2"/>
      <c r="L278" s="2"/>
      <c r="M278" s="2"/>
    </row>
    <row r="279">
      <c r="A279" s="1" t="s">
        <v>363</v>
      </c>
      <c r="B279" s="1" t="s">
        <v>305</v>
      </c>
      <c r="C279" s="1" t="s">
        <v>356</v>
      </c>
      <c r="D279" s="1" t="s">
        <v>357</v>
      </c>
      <c r="E279" s="5" t="str">
        <f t="shared" si="26"/>
        <v>OX33GKE</v>
      </c>
      <c r="F279" s="1"/>
      <c r="G279" s="2"/>
      <c r="H279" s="2"/>
      <c r="I279" s="2"/>
      <c r="J279" s="2"/>
      <c r="K279" s="2"/>
      <c r="L279" s="2"/>
      <c r="M279" s="2"/>
    </row>
    <row r="280">
      <c r="A280" s="1" t="s">
        <v>364</v>
      </c>
      <c r="B280" s="1" t="s">
        <v>305</v>
      </c>
      <c r="C280" s="1" t="s">
        <v>356</v>
      </c>
      <c r="D280" s="1" t="s">
        <v>357</v>
      </c>
      <c r="E280" s="5" t="str">
        <f t="shared" si="26"/>
        <v>OX33GKE</v>
      </c>
      <c r="F280" s="1"/>
      <c r="G280" s="2"/>
      <c r="H280" s="2"/>
      <c r="I280" s="2"/>
      <c r="J280" s="2"/>
      <c r="K280" s="2"/>
      <c r="L280" s="2"/>
      <c r="M280" s="2"/>
    </row>
    <row r="281">
      <c r="A281" s="1" t="s">
        <v>365</v>
      </c>
      <c r="B281" s="1" t="s">
        <v>305</v>
      </c>
      <c r="C281" s="1" t="s">
        <v>356</v>
      </c>
      <c r="D281" s="1" t="s">
        <v>357</v>
      </c>
      <c r="E281" s="5" t="str">
        <f t="shared" si="26"/>
        <v>OX33GKE</v>
      </c>
      <c r="F281" s="1"/>
      <c r="G281" s="2"/>
      <c r="H281" s="2"/>
      <c r="I281" s="2"/>
      <c r="J281" s="2"/>
      <c r="K281" s="2"/>
      <c r="L281" s="2"/>
      <c r="M281" s="2"/>
    </row>
    <row r="282">
      <c r="A282" s="1" t="s">
        <v>366</v>
      </c>
      <c r="B282" s="1" t="s">
        <v>305</v>
      </c>
      <c r="C282" s="1" t="s">
        <v>356</v>
      </c>
      <c r="D282" s="1" t="s">
        <v>357</v>
      </c>
      <c r="E282" s="5" t="str">
        <f t="shared" si="26"/>
        <v>OX33GKE</v>
      </c>
      <c r="F282" s="1"/>
      <c r="G282" s="2"/>
      <c r="H282" s="2"/>
      <c r="I282" s="2"/>
      <c r="J282" s="2"/>
      <c r="K282" s="2"/>
      <c r="L282" s="2"/>
      <c r="M282" s="2"/>
    </row>
    <row r="283">
      <c r="A283" s="1" t="s">
        <v>367</v>
      </c>
      <c r="B283" s="1" t="s">
        <v>305</v>
      </c>
      <c r="C283" s="1" t="s">
        <v>356</v>
      </c>
      <c r="D283" s="1" t="s">
        <v>357</v>
      </c>
      <c r="E283" s="5" t="str">
        <f t="shared" si="26"/>
        <v>OX33GKE</v>
      </c>
      <c r="F283" s="1"/>
      <c r="G283" s="2"/>
      <c r="H283" s="2"/>
      <c r="I283" s="2"/>
      <c r="J283" s="2"/>
      <c r="K283" s="2"/>
      <c r="L283" s="2"/>
      <c r="M283" s="2"/>
    </row>
    <row r="284">
      <c r="A284" s="1" t="s">
        <v>368</v>
      </c>
      <c r="B284" s="1" t="s">
        <v>305</v>
      </c>
      <c r="C284" s="1" t="s">
        <v>356</v>
      </c>
      <c r="D284" s="1" t="s">
        <v>357</v>
      </c>
      <c r="E284" s="5" t="str">
        <f t="shared" si="26"/>
        <v>OX33GKE</v>
      </c>
      <c r="F284" s="1"/>
      <c r="G284" s="2"/>
      <c r="H284" s="2"/>
      <c r="I284" s="2"/>
      <c r="J284" s="2"/>
      <c r="K284" s="2"/>
      <c r="L284" s="2"/>
      <c r="M284" s="2"/>
    </row>
    <row r="285">
      <c r="A285" s="1" t="s">
        <v>369</v>
      </c>
      <c r="B285" s="1" t="s">
        <v>305</v>
      </c>
      <c r="C285" s="1" t="s">
        <v>370</v>
      </c>
      <c r="D285" s="1" t="s">
        <v>307</v>
      </c>
      <c r="E285" s="5" t="str">
        <f>HYPERLINK("http://www.mouser.com/Search/ProductDetail.aspx?R=MF1%2F4DC3921Fvirtualkey66000000virtualkey660-MF1%2F4DC3921F","MF1/4DC3921F")</f>
        <v>MF1/4DC3921F</v>
      </c>
      <c r="F285" s="1"/>
      <c r="G285" s="2"/>
      <c r="H285" s="2"/>
      <c r="I285" s="2"/>
      <c r="J285" s="2"/>
      <c r="K285" s="2"/>
      <c r="L285" s="2"/>
      <c r="M285" s="2"/>
    </row>
    <row r="286">
      <c r="A286" s="1" t="s">
        <v>371</v>
      </c>
      <c r="B286" s="1" t="s">
        <v>305</v>
      </c>
      <c r="C286" s="1" t="s">
        <v>372</v>
      </c>
      <c r="D286" s="1" t="s">
        <v>307</v>
      </c>
      <c r="E286" s="5" t="str">
        <f t="shared" ref="E286:E288" si="27">HYPERLINK("http://www.mouser.com/Search/ProductDetail.aspx?R=MF1%2F4DCT52R4701Fvirtualkey66000000virtualkey660-MF1%2F4DCT52R4701F","MF1/4DCT52R4701F")</f>
        <v>MF1/4DCT52R4701F</v>
      </c>
      <c r="F286" s="1"/>
      <c r="G286" s="2"/>
      <c r="H286" s="2"/>
      <c r="I286" s="2"/>
      <c r="J286" s="2"/>
      <c r="K286" s="2"/>
      <c r="L286" s="2"/>
      <c r="M286" s="2"/>
    </row>
    <row r="287">
      <c r="A287" s="1" t="s">
        <v>373</v>
      </c>
      <c r="B287" s="1" t="s">
        <v>305</v>
      </c>
      <c r="C287" s="1" t="s">
        <v>374</v>
      </c>
      <c r="D287" s="1" t="s">
        <v>307</v>
      </c>
      <c r="E287" s="5" t="str">
        <f t="shared" si="27"/>
        <v>MF1/4DCT52R4701F</v>
      </c>
      <c r="F287" s="1"/>
      <c r="G287" s="2"/>
      <c r="H287" s="2"/>
      <c r="I287" s="2"/>
      <c r="J287" s="2"/>
      <c r="K287" s="2"/>
      <c r="L287" s="2"/>
      <c r="M287" s="2"/>
    </row>
    <row r="288">
      <c r="A288" s="1" t="s">
        <v>375</v>
      </c>
      <c r="B288" s="1" t="s">
        <v>305</v>
      </c>
      <c r="C288" s="1" t="s">
        <v>372</v>
      </c>
      <c r="D288" s="1" t="s">
        <v>315</v>
      </c>
      <c r="E288" s="5" t="str">
        <f t="shared" si="27"/>
        <v>MF1/4DCT52R4701F</v>
      </c>
      <c r="F288" s="1"/>
      <c r="G288" s="2"/>
      <c r="H288" s="2"/>
      <c r="I288" s="2"/>
      <c r="J288" s="2"/>
      <c r="K288" s="2"/>
      <c r="L288" s="2"/>
      <c r="M288" s="2"/>
    </row>
    <row r="289">
      <c r="A289" s="1" t="s">
        <v>376</v>
      </c>
      <c r="B289" s="1" t="s">
        <v>305</v>
      </c>
      <c r="C289" s="1" t="s">
        <v>377</v>
      </c>
      <c r="D289" s="1">
        <v>45.0</v>
      </c>
      <c r="E289" s="5" t="str">
        <f t="shared" ref="E289:E294" si="28">HYPERLINK("http://www.mouser.com/Search/ProductDetail.aspx?R=273-15-RCvirtualkey21980000virtualkey273-15-RC","273-15-RC")</f>
        <v>273-15-RC</v>
      </c>
      <c r="F289" s="1"/>
      <c r="G289" s="2"/>
      <c r="H289" s="2"/>
      <c r="I289" s="2"/>
      <c r="J289" s="2"/>
      <c r="K289" s="2"/>
      <c r="L289" s="2"/>
      <c r="M289" s="2"/>
    </row>
    <row r="290">
      <c r="A290" s="1" t="s">
        <v>378</v>
      </c>
      <c r="B290" s="1" t="s">
        <v>305</v>
      </c>
      <c r="C290" s="1" t="s">
        <v>377</v>
      </c>
      <c r="D290" s="1">
        <v>45.0</v>
      </c>
      <c r="E290" s="5" t="str">
        <f t="shared" si="28"/>
        <v>273-15-RC</v>
      </c>
      <c r="F290" s="1"/>
      <c r="G290" s="2"/>
      <c r="H290" s="2"/>
      <c r="I290" s="2"/>
      <c r="J290" s="2"/>
      <c r="K290" s="2"/>
      <c r="L290" s="2"/>
      <c r="M290" s="2"/>
    </row>
    <row r="291">
      <c r="A291" s="1" t="s">
        <v>379</v>
      </c>
      <c r="B291" s="1" t="s">
        <v>305</v>
      </c>
      <c r="C291" s="1" t="s">
        <v>377</v>
      </c>
      <c r="D291" s="1">
        <v>45.0</v>
      </c>
      <c r="E291" s="5" t="str">
        <f t="shared" si="28"/>
        <v>273-15-RC</v>
      </c>
      <c r="F291" s="1"/>
      <c r="G291" s="2"/>
      <c r="H291" s="2"/>
      <c r="I291" s="2"/>
      <c r="J291" s="2"/>
      <c r="K291" s="2"/>
      <c r="L291" s="2"/>
      <c r="M291" s="2"/>
    </row>
    <row r="292">
      <c r="A292" s="1" t="s">
        <v>380</v>
      </c>
      <c r="B292" s="1" t="s">
        <v>305</v>
      </c>
      <c r="C292" s="1" t="s">
        <v>377</v>
      </c>
      <c r="D292" s="1">
        <v>45.0</v>
      </c>
      <c r="E292" s="5" t="str">
        <f t="shared" si="28"/>
        <v>273-15-RC</v>
      </c>
      <c r="F292" s="1"/>
      <c r="G292" s="2"/>
      <c r="H292" s="2"/>
      <c r="I292" s="2"/>
      <c r="J292" s="2"/>
      <c r="K292" s="2"/>
      <c r="L292" s="2"/>
      <c r="M292" s="2"/>
    </row>
    <row r="293">
      <c r="A293" s="1" t="s">
        <v>381</v>
      </c>
      <c r="B293" s="1" t="s">
        <v>305</v>
      </c>
      <c r="C293" s="1" t="s">
        <v>377</v>
      </c>
      <c r="D293" s="1">
        <v>45.0</v>
      </c>
      <c r="E293" s="5" t="str">
        <f t="shared" si="28"/>
        <v>273-15-RC</v>
      </c>
      <c r="F293" s="1"/>
      <c r="G293" s="2"/>
      <c r="H293" s="2"/>
      <c r="I293" s="2"/>
      <c r="J293" s="2"/>
      <c r="K293" s="2"/>
      <c r="L293" s="2"/>
      <c r="M293" s="2"/>
    </row>
    <row r="294">
      <c r="A294" s="1" t="s">
        <v>382</v>
      </c>
      <c r="B294" s="1" t="s">
        <v>305</v>
      </c>
      <c r="C294" s="1" t="s">
        <v>377</v>
      </c>
      <c r="D294" s="1">
        <v>45.0</v>
      </c>
      <c r="E294" s="5" t="str">
        <f t="shared" si="28"/>
        <v>273-15-RC</v>
      </c>
      <c r="F294" s="1"/>
      <c r="G294" s="2"/>
      <c r="H294" s="2"/>
      <c r="I294" s="2"/>
      <c r="J294" s="2"/>
      <c r="K294" s="2"/>
      <c r="L294" s="2"/>
      <c r="M294" s="2"/>
    </row>
    <row r="295">
      <c r="A295" s="1" t="s">
        <v>383</v>
      </c>
      <c r="B295" s="1" t="s">
        <v>305</v>
      </c>
      <c r="C295" s="1" t="s">
        <v>384</v>
      </c>
      <c r="D295" s="1" t="s">
        <v>307</v>
      </c>
      <c r="E295" s="5" t="str">
        <f t="shared" ref="E295:E305" si="29">HYPERLINK("http://www.mouser.com/Search/ProductDetail.aspx?R=MF1%2F4DC1002Fvirtualkey66000000virtualkey660-MF1%2F4DC1002F","MF1/4DC1002F")</f>
        <v>MF1/4DC1002F</v>
      </c>
      <c r="F295" s="1"/>
      <c r="G295" s="2"/>
      <c r="H295" s="2"/>
      <c r="I295" s="2"/>
      <c r="J295" s="2"/>
      <c r="K295" s="2"/>
      <c r="L295" s="2"/>
      <c r="M295" s="2"/>
    </row>
    <row r="296">
      <c r="A296" s="1" t="s">
        <v>385</v>
      </c>
      <c r="B296" s="1" t="s">
        <v>305</v>
      </c>
      <c r="C296" s="1" t="s">
        <v>384</v>
      </c>
      <c r="D296" s="1" t="s">
        <v>307</v>
      </c>
      <c r="E296" s="5" t="str">
        <f t="shared" si="29"/>
        <v>MF1/4DC1002F</v>
      </c>
      <c r="F296" s="1"/>
      <c r="G296" s="2"/>
      <c r="H296" s="2"/>
      <c r="I296" s="2"/>
      <c r="J296" s="2"/>
      <c r="K296" s="2"/>
      <c r="L296" s="2"/>
      <c r="M296" s="2"/>
    </row>
    <row r="297">
      <c r="A297" s="1" t="s">
        <v>386</v>
      </c>
      <c r="B297" s="1" t="s">
        <v>305</v>
      </c>
      <c r="C297" s="1" t="s">
        <v>384</v>
      </c>
      <c r="D297" s="1" t="s">
        <v>307</v>
      </c>
      <c r="E297" s="5" t="str">
        <f t="shared" si="29"/>
        <v>MF1/4DC1002F</v>
      </c>
      <c r="F297" s="1"/>
      <c r="G297" s="2"/>
      <c r="H297" s="2"/>
      <c r="I297" s="2"/>
      <c r="J297" s="2"/>
      <c r="K297" s="2"/>
      <c r="L297" s="2"/>
      <c r="M297" s="2"/>
    </row>
    <row r="298">
      <c r="A298" s="1" t="s">
        <v>387</v>
      </c>
      <c r="B298" s="1" t="s">
        <v>305</v>
      </c>
      <c r="C298" s="1" t="s">
        <v>384</v>
      </c>
      <c r="D298" s="1" t="s">
        <v>307</v>
      </c>
      <c r="E298" s="5" t="str">
        <f t="shared" si="29"/>
        <v>MF1/4DC1002F</v>
      </c>
      <c r="F298" s="1"/>
      <c r="G298" s="2"/>
      <c r="H298" s="2"/>
      <c r="I298" s="2"/>
      <c r="J298" s="2"/>
      <c r="K298" s="2"/>
      <c r="L298" s="2"/>
      <c r="M298" s="2"/>
    </row>
    <row r="299">
      <c r="A299" s="1" t="s">
        <v>388</v>
      </c>
      <c r="B299" s="1" t="s">
        <v>305</v>
      </c>
      <c r="C299" s="1" t="s">
        <v>384</v>
      </c>
      <c r="D299" s="1" t="s">
        <v>315</v>
      </c>
      <c r="E299" s="5" t="str">
        <f t="shared" si="29"/>
        <v>MF1/4DC1002F</v>
      </c>
      <c r="F299" s="1"/>
      <c r="G299" s="2"/>
      <c r="H299" s="2"/>
      <c r="I299" s="2"/>
      <c r="J299" s="2"/>
      <c r="K299" s="2"/>
      <c r="L299" s="2"/>
      <c r="M299" s="2"/>
    </row>
    <row r="300">
      <c r="A300" s="1" t="s">
        <v>389</v>
      </c>
      <c r="B300" s="1" t="s">
        <v>305</v>
      </c>
      <c r="C300" s="1" t="s">
        <v>384</v>
      </c>
      <c r="D300" s="1" t="s">
        <v>307</v>
      </c>
      <c r="E300" s="5" t="str">
        <f t="shared" si="29"/>
        <v>MF1/4DC1002F</v>
      </c>
      <c r="F300" s="1"/>
      <c r="G300" s="2"/>
      <c r="H300" s="2"/>
      <c r="I300" s="2"/>
      <c r="J300" s="2"/>
      <c r="K300" s="2"/>
      <c r="L300" s="2"/>
      <c r="M300" s="2"/>
    </row>
    <row r="301">
      <c r="A301" s="1" t="s">
        <v>390</v>
      </c>
      <c r="B301" s="1" t="s">
        <v>305</v>
      </c>
      <c r="C301" s="1" t="s">
        <v>384</v>
      </c>
      <c r="D301" s="1" t="s">
        <v>307</v>
      </c>
      <c r="E301" s="5" t="str">
        <f t="shared" si="29"/>
        <v>MF1/4DC1002F</v>
      </c>
      <c r="F301" s="1"/>
      <c r="G301" s="2"/>
      <c r="H301" s="2"/>
      <c r="I301" s="2"/>
      <c r="J301" s="2"/>
      <c r="K301" s="2"/>
      <c r="L301" s="2"/>
      <c r="M301" s="2"/>
    </row>
    <row r="302">
      <c r="A302" s="1" t="s">
        <v>391</v>
      </c>
      <c r="B302" s="1" t="s">
        <v>305</v>
      </c>
      <c r="C302" s="1" t="s">
        <v>384</v>
      </c>
      <c r="D302" s="1" t="s">
        <v>307</v>
      </c>
      <c r="E302" s="5" t="str">
        <f t="shared" si="29"/>
        <v>MF1/4DC1002F</v>
      </c>
      <c r="F302" s="1"/>
      <c r="G302" s="2"/>
      <c r="H302" s="2"/>
      <c r="I302" s="2"/>
      <c r="J302" s="2"/>
      <c r="K302" s="2"/>
      <c r="L302" s="2"/>
      <c r="M302" s="2"/>
    </row>
    <row r="303">
      <c r="A303" s="1" t="s">
        <v>392</v>
      </c>
      <c r="B303" s="1" t="s">
        <v>305</v>
      </c>
      <c r="C303" s="1" t="s">
        <v>384</v>
      </c>
      <c r="D303" s="1" t="s">
        <v>307</v>
      </c>
      <c r="E303" s="5" t="str">
        <f t="shared" si="29"/>
        <v>MF1/4DC1002F</v>
      </c>
      <c r="F303" s="1"/>
      <c r="G303" s="2"/>
      <c r="H303" s="2"/>
      <c r="I303" s="2"/>
      <c r="J303" s="2"/>
      <c r="K303" s="2"/>
      <c r="L303" s="2"/>
      <c r="M303" s="2"/>
    </row>
    <row r="304">
      <c r="A304" s="1" t="s">
        <v>393</v>
      </c>
      <c r="B304" s="1" t="s">
        <v>305</v>
      </c>
      <c r="C304" s="1" t="s">
        <v>384</v>
      </c>
      <c r="D304" s="1" t="s">
        <v>307</v>
      </c>
      <c r="E304" s="5" t="str">
        <f t="shared" si="29"/>
        <v>MF1/4DC1002F</v>
      </c>
      <c r="F304" s="1"/>
      <c r="G304" s="2"/>
      <c r="H304" s="2"/>
      <c r="I304" s="2"/>
      <c r="J304" s="2"/>
      <c r="K304" s="2"/>
      <c r="L304" s="2"/>
      <c r="M304" s="2"/>
    </row>
    <row r="305">
      <c r="A305" s="1" t="s">
        <v>394</v>
      </c>
      <c r="B305" s="1" t="s">
        <v>305</v>
      </c>
      <c r="C305" s="1" t="s">
        <v>384</v>
      </c>
      <c r="D305" s="1" t="s">
        <v>307</v>
      </c>
      <c r="E305" s="5" t="str">
        <f t="shared" si="29"/>
        <v>MF1/4DC1002F</v>
      </c>
      <c r="F305" s="1"/>
      <c r="G305" s="2"/>
      <c r="H305" s="2"/>
      <c r="I305" s="2"/>
      <c r="J305" s="2"/>
      <c r="K305" s="2"/>
      <c r="L305" s="2"/>
      <c r="M305" s="2"/>
    </row>
    <row r="306">
      <c r="A306" s="1" t="s">
        <v>395</v>
      </c>
      <c r="B306" s="1" t="s">
        <v>305</v>
      </c>
      <c r="C306" s="1" t="s">
        <v>396</v>
      </c>
      <c r="D306" s="1" t="s">
        <v>307</v>
      </c>
      <c r="E306" s="5" t="str">
        <f>HYPERLINK("http://www.mouser.com/Search/ProductDetail.aspx?R=MF1%2F4DC2202Fvirtualkey66000000virtualkey660-MF1%2F4DC2202F","MF1/4DC2202F")</f>
        <v>MF1/4DC2202F</v>
      </c>
      <c r="F306" s="1"/>
      <c r="G306" s="2"/>
      <c r="H306" s="2"/>
      <c r="I306" s="2"/>
      <c r="J306" s="2"/>
      <c r="K306" s="2"/>
      <c r="L306" s="2"/>
      <c r="M306" s="2"/>
    </row>
    <row r="307">
      <c r="A307" s="1" t="s">
        <v>397</v>
      </c>
      <c r="B307" s="1" t="s">
        <v>305</v>
      </c>
      <c r="C307" s="1" t="s">
        <v>398</v>
      </c>
      <c r="D307" s="1">
        <v>1210.0</v>
      </c>
      <c r="E307" s="5" t="str">
        <f t="shared" ref="E307:E312" si="30">HYPERLINK("http://www.mouser.com/Search/ProductDetail.aspx?R=CRCW121047K0JNEAvirtualkey61300000virtualkey71-CRCW1210J-47K-E3","CRCW121047K0JNEA")</f>
        <v>CRCW121047K0JNEA</v>
      </c>
      <c r="F307" s="1"/>
      <c r="G307" s="2"/>
      <c r="H307" s="2"/>
      <c r="I307" s="2"/>
      <c r="J307" s="2"/>
      <c r="K307" s="2"/>
      <c r="L307" s="2"/>
      <c r="M307" s="2"/>
    </row>
    <row r="308">
      <c r="A308" s="1" t="s">
        <v>399</v>
      </c>
      <c r="B308" s="1" t="s">
        <v>305</v>
      </c>
      <c r="C308" s="1" t="s">
        <v>398</v>
      </c>
      <c r="D308" s="1">
        <v>1210.0</v>
      </c>
      <c r="E308" s="5" t="str">
        <f t="shared" si="30"/>
        <v>CRCW121047K0JNEA</v>
      </c>
      <c r="F308" s="1"/>
      <c r="G308" s="2"/>
      <c r="H308" s="2"/>
      <c r="I308" s="2"/>
      <c r="J308" s="2"/>
      <c r="K308" s="2"/>
      <c r="L308" s="2"/>
      <c r="M308" s="2"/>
    </row>
    <row r="309">
      <c r="A309" s="1" t="s">
        <v>400</v>
      </c>
      <c r="B309" s="1" t="s">
        <v>305</v>
      </c>
      <c r="C309" s="1" t="s">
        <v>398</v>
      </c>
      <c r="D309" s="1">
        <v>1210.0</v>
      </c>
      <c r="E309" s="5" t="str">
        <f t="shared" si="30"/>
        <v>CRCW121047K0JNEA</v>
      </c>
      <c r="F309" s="1"/>
      <c r="G309" s="2"/>
      <c r="H309" s="2"/>
      <c r="I309" s="2"/>
      <c r="J309" s="2"/>
      <c r="K309" s="2"/>
      <c r="L309" s="2"/>
      <c r="M309" s="2"/>
    </row>
    <row r="310">
      <c r="A310" s="1" t="s">
        <v>401</v>
      </c>
      <c r="B310" s="1" t="s">
        <v>305</v>
      </c>
      <c r="C310" s="1" t="s">
        <v>398</v>
      </c>
      <c r="D310" s="1">
        <v>1210.0</v>
      </c>
      <c r="E310" s="5" t="str">
        <f t="shared" si="30"/>
        <v>CRCW121047K0JNEA</v>
      </c>
      <c r="F310" s="1"/>
      <c r="G310" s="2"/>
      <c r="H310" s="2"/>
      <c r="I310" s="2"/>
      <c r="J310" s="2"/>
      <c r="K310" s="2"/>
      <c r="L310" s="2"/>
      <c r="M310" s="2"/>
    </row>
    <row r="311">
      <c r="A311" s="1" t="s">
        <v>402</v>
      </c>
      <c r="B311" s="1" t="s">
        <v>305</v>
      </c>
      <c r="C311" s="1" t="s">
        <v>398</v>
      </c>
      <c r="D311" s="1">
        <v>1210.0</v>
      </c>
      <c r="E311" s="5" t="str">
        <f t="shared" si="30"/>
        <v>CRCW121047K0JNEA</v>
      </c>
      <c r="F311" s="1"/>
      <c r="G311" s="2"/>
      <c r="H311" s="2"/>
      <c r="I311" s="2"/>
      <c r="J311" s="2"/>
      <c r="K311" s="2"/>
      <c r="L311" s="2"/>
      <c r="M311" s="2"/>
    </row>
    <row r="312">
      <c r="A312" s="1" t="s">
        <v>403</v>
      </c>
      <c r="B312" s="1" t="s">
        <v>305</v>
      </c>
      <c r="C312" s="1" t="s">
        <v>398</v>
      </c>
      <c r="D312" s="1">
        <v>1210.0</v>
      </c>
      <c r="E312" s="5" t="str">
        <f t="shared" si="30"/>
        <v>CRCW121047K0JNEA</v>
      </c>
      <c r="F312" s="1"/>
      <c r="G312" s="2"/>
      <c r="H312" s="2"/>
      <c r="I312" s="2"/>
      <c r="J312" s="2"/>
      <c r="K312" s="2"/>
      <c r="L312" s="2"/>
      <c r="M312" s="2"/>
    </row>
    <row r="313">
      <c r="A313" s="1" t="s">
        <v>404</v>
      </c>
      <c r="B313" s="1" t="s">
        <v>305</v>
      </c>
      <c r="C313" s="1">
        <v>100.0</v>
      </c>
      <c r="D313" s="1">
        <v>1210.0</v>
      </c>
      <c r="E313" s="5" t="str">
        <f t="shared" ref="E313:E318" si="31">HYPERLINK("http://www.mouser.com/Search/ProductDetail.aspx?R=RK73B2ETTE101Jvirtualkey66000000virtualkey660-RK73B2ETTE101J","RK73B2ETTE101J")</f>
        <v>RK73B2ETTE101J</v>
      </c>
      <c r="F313" s="1"/>
      <c r="G313" s="2"/>
      <c r="H313" s="2"/>
      <c r="I313" s="2"/>
      <c r="J313" s="2"/>
      <c r="K313" s="2"/>
      <c r="L313" s="2"/>
      <c r="M313" s="2"/>
    </row>
    <row r="314">
      <c r="A314" s="1" t="s">
        <v>405</v>
      </c>
      <c r="B314" s="1" t="s">
        <v>305</v>
      </c>
      <c r="C314" s="1">
        <v>100.0</v>
      </c>
      <c r="D314" s="1">
        <v>1210.0</v>
      </c>
      <c r="E314" s="5" t="str">
        <f t="shared" si="31"/>
        <v>RK73B2ETTE101J</v>
      </c>
      <c r="F314" s="1"/>
      <c r="G314" s="2"/>
      <c r="H314" s="2"/>
      <c r="I314" s="2"/>
      <c r="J314" s="2"/>
      <c r="K314" s="2"/>
      <c r="L314" s="2"/>
      <c r="M314" s="2"/>
    </row>
    <row r="315">
      <c r="A315" s="1" t="s">
        <v>406</v>
      </c>
      <c r="B315" s="1" t="s">
        <v>305</v>
      </c>
      <c r="C315" s="1">
        <v>100.0</v>
      </c>
      <c r="D315" s="1">
        <v>1210.0</v>
      </c>
      <c r="E315" s="5" t="str">
        <f t="shared" si="31"/>
        <v>RK73B2ETTE101J</v>
      </c>
      <c r="F315" s="1"/>
      <c r="G315" s="2"/>
      <c r="H315" s="2"/>
      <c r="I315" s="2"/>
      <c r="J315" s="2"/>
      <c r="K315" s="2"/>
      <c r="L315" s="2"/>
      <c r="M315" s="2"/>
    </row>
    <row r="316">
      <c r="A316" s="1" t="s">
        <v>407</v>
      </c>
      <c r="B316" s="1" t="s">
        <v>305</v>
      </c>
      <c r="C316" s="1">
        <v>100.0</v>
      </c>
      <c r="D316" s="1">
        <v>1210.0</v>
      </c>
      <c r="E316" s="5" t="str">
        <f t="shared" si="31"/>
        <v>RK73B2ETTE101J</v>
      </c>
      <c r="F316" s="1"/>
      <c r="G316" s="2"/>
      <c r="H316" s="2"/>
      <c r="I316" s="2"/>
      <c r="J316" s="2"/>
      <c r="K316" s="2"/>
      <c r="L316" s="2"/>
      <c r="M316" s="2"/>
    </row>
    <row r="317">
      <c r="A317" s="1" t="s">
        <v>408</v>
      </c>
      <c r="B317" s="1" t="s">
        <v>305</v>
      </c>
      <c r="C317" s="1">
        <v>100.0</v>
      </c>
      <c r="D317" s="1">
        <v>1210.0</v>
      </c>
      <c r="E317" s="5" t="str">
        <f t="shared" si="31"/>
        <v>RK73B2ETTE101J</v>
      </c>
      <c r="F317" s="1"/>
      <c r="G317" s="2"/>
      <c r="H317" s="2"/>
      <c r="I317" s="2"/>
      <c r="J317" s="2"/>
      <c r="K317" s="2"/>
      <c r="L317" s="2"/>
      <c r="M317" s="2"/>
    </row>
    <row r="318">
      <c r="A318" s="1" t="s">
        <v>409</v>
      </c>
      <c r="B318" s="1" t="s">
        <v>305</v>
      </c>
      <c r="C318" s="1">
        <v>100.0</v>
      </c>
      <c r="D318" s="1">
        <v>1210.0</v>
      </c>
      <c r="E318" s="5" t="str">
        <f t="shared" si="31"/>
        <v>RK73B2ETTE101J</v>
      </c>
      <c r="F318" s="1"/>
      <c r="G318" s="2"/>
      <c r="H318" s="2"/>
      <c r="I318" s="2"/>
      <c r="J318" s="2"/>
      <c r="K318" s="2"/>
      <c r="L318" s="2"/>
      <c r="M318" s="2"/>
    </row>
    <row r="319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</row>
    <row r="320">
      <c r="A320" s="1" t="s">
        <v>410</v>
      </c>
      <c r="B320" s="1" t="s">
        <v>305</v>
      </c>
      <c r="C320" s="1">
        <v>470.0</v>
      </c>
      <c r="D320" s="1" t="s">
        <v>307</v>
      </c>
      <c r="E320" s="5" t="str">
        <f>HYPERLINK("http://www.mouser.com/Search/ProductDetail.aspx?R=MF1%2F4DC4700Fvirtualkey66000000virtualkey660-MF1%2F4DC4700F","MF1/4DC4700F")</f>
        <v>MF1/4DC4700F</v>
      </c>
      <c r="F320" s="1"/>
      <c r="G320" s="2"/>
      <c r="H320" s="2"/>
      <c r="I320" s="2"/>
      <c r="J320" s="2"/>
      <c r="K320" s="2"/>
      <c r="L320" s="2"/>
      <c r="M320" s="2"/>
    </row>
    <row r="321">
      <c r="A321" s="8" t="s">
        <v>411</v>
      </c>
      <c r="B321" s="8" t="s">
        <v>305</v>
      </c>
      <c r="C321" s="8" t="s">
        <v>412</v>
      </c>
      <c r="D321" s="8" t="s">
        <v>307</v>
      </c>
      <c r="E321" s="9"/>
      <c r="F321" s="8"/>
      <c r="G321" s="10"/>
      <c r="H321" s="10"/>
      <c r="I321" s="10"/>
      <c r="J321" s="10"/>
      <c r="K321" s="10"/>
      <c r="L321" s="10"/>
      <c r="M321" s="1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" t="s">
        <v>413</v>
      </c>
      <c r="B322" s="1" t="s">
        <v>414</v>
      </c>
      <c r="C322" s="1"/>
      <c r="D322" s="1" t="s">
        <v>274</v>
      </c>
      <c r="E322" s="5" t="str">
        <f t="shared" ref="E322:E323" si="32">HYPERLINK("http://www.mouser.com/Search/ProductDetail.aspx?R=SN74HC08Nvirtualkey59500000virtualkey595-SN74HC08N","SN74HC08N")</f>
        <v>SN74HC08N</v>
      </c>
      <c r="F322" s="1"/>
      <c r="G322" s="2"/>
      <c r="H322" s="2"/>
      <c r="I322" s="2"/>
      <c r="J322" s="2"/>
      <c r="K322" s="2"/>
      <c r="L322" s="2"/>
      <c r="M322" s="2"/>
    </row>
    <row r="323">
      <c r="A323" s="1" t="s">
        <v>415</v>
      </c>
      <c r="B323" s="1" t="s">
        <v>414</v>
      </c>
      <c r="C323" s="1"/>
      <c r="D323" s="1" t="s">
        <v>274</v>
      </c>
      <c r="E323" s="5" t="str">
        <f t="shared" si="32"/>
        <v>SN74HC08N</v>
      </c>
      <c r="F323" s="1"/>
      <c r="G323" s="2"/>
      <c r="H323" s="2"/>
      <c r="I323" s="2"/>
      <c r="J323" s="2"/>
      <c r="K323" s="2"/>
      <c r="L323" s="2"/>
      <c r="M323" s="2"/>
    </row>
    <row r="324">
      <c r="A324" s="1" t="s">
        <v>416</v>
      </c>
      <c r="B324" s="1" t="s">
        <v>417</v>
      </c>
      <c r="C324" s="1"/>
      <c r="D324" s="1" t="s">
        <v>274</v>
      </c>
      <c r="E324" s="5" t="str">
        <f t="shared" ref="E324:E325" si="33">HYPERLINK("http://www.mouser.com/Search/ProductDetail.aspx?R=SN74HC21Nvirtualkey59500000virtualkey595-SN74HC21N","SN74HC21N")</f>
        <v>SN74HC21N</v>
      </c>
      <c r="F324" s="1"/>
      <c r="G324" s="2"/>
      <c r="H324" s="2"/>
      <c r="I324" s="2"/>
      <c r="J324" s="2"/>
      <c r="K324" s="2"/>
      <c r="L324" s="2"/>
      <c r="M324" s="2"/>
    </row>
    <row r="325">
      <c r="A325" s="1" t="s">
        <v>418</v>
      </c>
      <c r="B325" s="1" t="s">
        <v>417</v>
      </c>
      <c r="C325" s="1"/>
      <c r="D325" s="1" t="s">
        <v>274</v>
      </c>
      <c r="E325" s="5" t="str">
        <f t="shared" si="33"/>
        <v>SN74HC21N</v>
      </c>
      <c r="F325" s="1"/>
      <c r="G325" s="2"/>
      <c r="H325" s="2"/>
      <c r="I325" s="2"/>
      <c r="J325" s="2"/>
      <c r="K325" s="2"/>
      <c r="L325" s="2"/>
      <c r="M325" s="2"/>
    </row>
    <row r="326">
      <c r="A326" s="1" t="s">
        <v>419</v>
      </c>
      <c r="B326" s="1" t="s">
        <v>420</v>
      </c>
      <c r="C326" s="1" t="s">
        <v>421</v>
      </c>
      <c r="D326" s="1" t="s">
        <v>190</v>
      </c>
      <c r="E326" s="5" t="str">
        <f t="shared" ref="E326:E327" si="34">HYPERLINK("http://www.mouser.com/Search/ProductDetail.aspx?R=1N4148-Bvirtualkey58300000virtualkey583-1N4148-B","1N4148-B")</f>
        <v>1N4148-B</v>
      </c>
      <c r="F326" s="1"/>
      <c r="G326" s="2"/>
      <c r="H326" s="2"/>
      <c r="I326" s="2"/>
      <c r="J326" s="2"/>
      <c r="K326" s="2"/>
      <c r="L326" s="2"/>
      <c r="M326" s="2"/>
    </row>
    <row r="327">
      <c r="A327" s="1" t="s">
        <v>422</v>
      </c>
      <c r="B327" s="1" t="s">
        <v>420</v>
      </c>
      <c r="C327" s="1" t="s">
        <v>421</v>
      </c>
      <c r="D327" s="1" t="s">
        <v>190</v>
      </c>
      <c r="E327" s="5" t="str">
        <f t="shared" si="34"/>
        <v>1N4148-B</v>
      </c>
      <c r="F327" s="1"/>
      <c r="G327" s="2"/>
      <c r="H327" s="2"/>
      <c r="I327" s="2"/>
      <c r="J327" s="2"/>
      <c r="K327" s="2"/>
      <c r="L327" s="2"/>
      <c r="M327" s="2"/>
    </row>
    <row r="328">
      <c r="A328" s="1" t="s">
        <v>423</v>
      </c>
      <c r="B328" s="1" t="s">
        <v>420</v>
      </c>
      <c r="C328" s="1" t="s">
        <v>424</v>
      </c>
      <c r="D328" s="1" t="s">
        <v>425</v>
      </c>
      <c r="E328" s="5" t="s">
        <v>426</v>
      </c>
      <c r="F328" s="1"/>
      <c r="G328" s="2"/>
      <c r="H328" s="2"/>
      <c r="I328" s="2"/>
      <c r="J328" s="2"/>
      <c r="K328" s="2"/>
      <c r="L328" s="2"/>
      <c r="M328" s="2"/>
    </row>
    <row r="329">
      <c r="A329" s="1" t="s">
        <v>427</v>
      </c>
      <c r="B329" s="1" t="s">
        <v>420</v>
      </c>
      <c r="C329" s="1" t="s">
        <v>424</v>
      </c>
      <c r="D329" s="1" t="s">
        <v>425</v>
      </c>
      <c r="E329" s="5" t="s">
        <v>426</v>
      </c>
      <c r="F329" s="1"/>
      <c r="G329" s="2"/>
      <c r="H329" s="2"/>
      <c r="I329" s="2"/>
      <c r="J329" s="2"/>
      <c r="K329" s="2"/>
      <c r="L329" s="2"/>
      <c r="M329" s="2"/>
    </row>
    <row r="330">
      <c r="A330" s="1" t="s">
        <v>428</v>
      </c>
      <c r="B330" s="1" t="s">
        <v>420</v>
      </c>
      <c r="C330" s="1" t="s">
        <v>424</v>
      </c>
      <c r="D330" s="1" t="s">
        <v>425</v>
      </c>
      <c r="E330" s="5" t="s">
        <v>426</v>
      </c>
      <c r="F330" s="1"/>
      <c r="G330" s="2"/>
      <c r="H330" s="2"/>
      <c r="I330" s="2"/>
      <c r="J330" s="2"/>
      <c r="K330" s="2"/>
      <c r="L330" s="2"/>
      <c r="M330" s="2"/>
    </row>
    <row r="331">
      <c r="A331" s="1" t="s">
        <v>429</v>
      </c>
      <c r="B331" s="1" t="s">
        <v>420</v>
      </c>
      <c r="C331" s="1" t="s">
        <v>424</v>
      </c>
      <c r="D331" s="1" t="s">
        <v>425</v>
      </c>
      <c r="E331" s="5" t="s">
        <v>426</v>
      </c>
      <c r="F331" s="1"/>
      <c r="G331" s="2"/>
      <c r="H331" s="2"/>
      <c r="I331" s="2"/>
      <c r="J331" s="2"/>
      <c r="K331" s="2"/>
      <c r="L331" s="2"/>
      <c r="M331" s="2"/>
    </row>
    <row r="332">
      <c r="A332" s="1" t="s">
        <v>430</v>
      </c>
      <c r="B332" s="1" t="s">
        <v>420</v>
      </c>
      <c r="C332" s="1" t="s">
        <v>424</v>
      </c>
      <c r="D332" s="1" t="s">
        <v>425</v>
      </c>
      <c r="E332" s="5" t="s">
        <v>426</v>
      </c>
      <c r="F332" s="1"/>
      <c r="G332" s="2"/>
      <c r="H332" s="2"/>
      <c r="I332" s="2"/>
      <c r="J332" s="2"/>
      <c r="K332" s="2"/>
      <c r="L332" s="2"/>
      <c r="M332" s="2"/>
    </row>
    <row r="333">
      <c r="A333" s="1" t="s">
        <v>431</v>
      </c>
      <c r="B333" s="1" t="s">
        <v>420</v>
      </c>
      <c r="C333" s="1" t="s">
        <v>424</v>
      </c>
      <c r="D333" s="1" t="s">
        <v>425</v>
      </c>
      <c r="E333" s="5" t="s">
        <v>426</v>
      </c>
      <c r="F333" s="1"/>
      <c r="G333" s="2"/>
      <c r="H333" s="2"/>
      <c r="I333" s="2"/>
      <c r="J333" s="2"/>
      <c r="K333" s="2"/>
      <c r="L333" s="2"/>
      <c r="M333" s="2"/>
    </row>
    <row r="334">
      <c r="A334" s="1" t="s">
        <v>432</v>
      </c>
      <c r="B334" s="1" t="s">
        <v>433</v>
      </c>
      <c r="C334" s="1" t="s">
        <v>434</v>
      </c>
      <c r="D334" s="1" t="s">
        <v>435</v>
      </c>
      <c r="E334" s="5" t="s">
        <v>436</v>
      </c>
      <c r="F334" s="1"/>
      <c r="G334" s="2"/>
      <c r="H334" s="2"/>
      <c r="I334" s="2"/>
      <c r="J334" s="2"/>
      <c r="K334" s="2"/>
      <c r="L334" s="2"/>
      <c r="M334" s="2"/>
    </row>
    <row r="335">
      <c r="A335" s="1" t="s">
        <v>437</v>
      </c>
      <c r="B335" s="1" t="s">
        <v>433</v>
      </c>
      <c r="C335" s="1" t="s">
        <v>438</v>
      </c>
      <c r="D335" s="1" t="s">
        <v>439</v>
      </c>
      <c r="E335" s="5" t="str">
        <f t="shared" ref="E335:E340" si="35">HYPERLINK("http://www.mouser.com/Search/ProductDetail.aspx?R=1N5344B-TPvirtualkey54720000virtualkey833-1N5344B-TP","1N5344B-TP")</f>
        <v>1N5344B-TP</v>
      </c>
      <c r="F335" s="1"/>
      <c r="G335" s="2"/>
      <c r="H335" s="2"/>
      <c r="I335" s="2"/>
      <c r="J335" s="2"/>
      <c r="K335" s="2"/>
      <c r="L335" s="2"/>
      <c r="M335" s="2"/>
    </row>
    <row r="336">
      <c r="A336" s="1" t="s">
        <v>440</v>
      </c>
      <c r="B336" s="1" t="s">
        <v>433</v>
      </c>
      <c r="C336" s="1" t="s">
        <v>438</v>
      </c>
      <c r="D336" s="1" t="s">
        <v>439</v>
      </c>
      <c r="E336" s="5" t="str">
        <f t="shared" si="35"/>
        <v>1N5344B-TP</v>
      </c>
      <c r="F336" s="1"/>
      <c r="G336" s="2"/>
      <c r="H336" s="2"/>
      <c r="I336" s="2"/>
      <c r="J336" s="2"/>
      <c r="K336" s="2"/>
      <c r="L336" s="2"/>
      <c r="M336" s="2"/>
    </row>
    <row r="337">
      <c r="A337" s="1" t="s">
        <v>441</v>
      </c>
      <c r="B337" s="1" t="s">
        <v>433</v>
      </c>
      <c r="C337" s="1" t="s">
        <v>438</v>
      </c>
      <c r="D337" s="1" t="s">
        <v>439</v>
      </c>
      <c r="E337" s="5" t="str">
        <f t="shared" si="35"/>
        <v>1N5344B-TP</v>
      </c>
      <c r="F337" s="1"/>
      <c r="G337" s="2"/>
      <c r="H337" s="2"/>
      <c r="I337" s="2"/>
      <c r="J337" s="2"/>
      <c r="K337" s="2"/>
      <c r="L337" s="2"/>
      <c r="M337" s="2"/>
    </row>
    <row r="338">
      <c r="A338" s="1" t="s">
        <v>442</v>
      </c>
      <c r="B338" s="1" t="s">
        <v>433</v>
      </c>
      <c r="C338" s="1" t="s">
        <v>438</v>
      </c>
      <c r="D338" s="1" t="s">
        <v>439</v>
      </c>
      <c r="E338" s="5" t="str">
        <f t="shared" si="35"/>
        <v>1N5344B-TP</v>
      </c>
      <c r="F338" s="1"/>
      <c r="G338" s="2"/>
      <c r="H338" s="2"/>
      <c r="I338" s="2"/>
      <c r="J338" s="2"/>
      <c r="K338" s="2"/>
      <c r="L338" s="2"/>
      <c r="M338" s="2"/>
    </row>
    <row r="339">
      <c r="A339" s="1" t="s">
        <v>443</v>
      </c>
      <c r="B339" s="1" t="s">
        <v>433</v>
      </c>
      <c r="C339" s="1" t="s">
        <v>438</v>
      </c>
      <c r="D339" s="1" t="s">
        <v>439</v>
      </c>
      <c r="E339" s="5" t="str">
        <f t="shared" si="35"/>
        <v>1N5344B-TP</v>
      </c>
      <c r="F339" s="1"/>
      <c r="G339" s="2"/>
      <c r="H339" s="2"/>
      <c r="I339" s="2"/>
      <c r="J339" s="2"/>
      <c r="K339" s="2"/>
      <c r="L339" s="2"/>
      <c r="M339" s="2"/>
    </row>
    <row r="340">
      <c r="A340" s="1" t="s">
        <v>444</v>
      </c>
      <c r="B340" s="1" t="s">
        <v>433</v>
      </c>
      <c r="C340" s="1" t="s">
        <v>438</v>
      </c>
      <c r="D340" s="1" t="s">
        <v>439</v>
      </c>
      <c r="E340" s="5" t="str">
        <f t="shared" si="35"/>
        <v>1N5344B-TP</v>
      </c>
      <c r="F340" s="1"/>
      <c r="G340" s="2"/>
      <c r="H340" s="2"/>
      <c r="I340" s="2"/>
      <c r="J340" s="2"/>
      <c r="K340" s="2"/>
      <c r="L340" s="2"/>
      <c r="M340" s="2"/>
    </row>
    <row r="341">
      <c r="A341" s="1" t="s">
        <v>445</v>
      </c>
      <c r="B341" s="1" t="s">
        <v>433</v>
      </c>
      <c r="C341" s="1" t="s">
        <v>446</v>
      </c>
      <c r="D341" s="1" t="s">
        <v>447</v>
      </c>
      <c r="E341" s="5" t="s">
        <v>448</v>
      </c>
      <c r="F341" s="1"/>
      <c r="G341" s="2"/>
      <c r="H341" s="2"/>
      <c r="I341" s="2"/>
      <c r="J341" s="2"/>
      <c r="K341" s="2"/>
      <c r="L341" s="2"/>
      <c r="M341" s="2"/>
    </row>
    <row r="342">
      <c r="A342" s="1" t="s">
        <v>449</v>
      </c>
      <c r="B342" s="1" t="s">
        <v>433</v>
      </c>
      <c r="C342" s="1" t="s">
        <v>446</v>
      </c>
      <c r="D342" s="1" t="s">
        <v>447</v>
      </c>
      <c r="E342" s="5" t="s">
        <v>448</v>
      </c>
      <c r="F342" s="1"/>
      <c r="G342" s="2"/>
      <c r="H342" s="2"/>
      <c r="I342" s="2"/>
      <c r="J342" s="2"/>
      <c r="K342" s="2"/>
      <c r="L342" s="2"/>
      <c r="M342" s="2"/>
    </row>
    <row r="343">
      <c r="A343" s="1" t="s">
        <v>450</v>
      </c>
      <c r="B343" s="1" t="s">
        <v>433</v>
      </c>
      <c r="C343" s="1" t="s">
        <v>446</v>
      </c>
      <c r="D343" s="1" t="s">
        <v>447</v>
      </c>
      <c r="E343" s="5" t="s">
        <v>448</v>
      </c>
      <c r="F343" s="1"/>
      <c r="G343" s="2"/>
      <c r="H343" s="2"/>
      <c r="I343" s="2"/>
      <c r="J343" s="2"/>
      <c r="K343" s="2"/>
      <c r="L343" s="2"/>
      <c r="M343" s="2"/>
    </row>
    <row r="344">
      <c r="A344" s="1" t="s">
        <v>451</v>
      </c>
      <c r="B344" s="1" t="s">
        <v>433</v>
      </c>
      <c r="C344" s="1" t="s">
        <v>446</v>
      </c>
      <c r="D344" s="1" t="s">
        <v>447</v>
      </c>
      <c r="E344" s="5" t="s">
        <v>448</v>
      </c>
      <c r="F344" s="1"/>
      <c r="G344" s="2"/>
      <c r="H344" s="2"/>
      <c r="I344" s="2"/>
      <c r="J344" s="2"/>
      <c r="K344" s="2"/>
      <c r="L344" s="2"/>
      <c r="M344" s="2"/>
    </row>
    <row r="345">
      <c r="A345" s="1" t="s">
        <v>452</v>
      </c>
      <c r="B345" s="1" t="s">
        <v>433</v>
      </c>
      <c r="C345" s="1" t="s">
        <v>446</v>
      </c>
      <c r="D345" s="1" t="s">
        <v>447</v>
      </c>
      <c r="E345" s="5" t="s">
        <v>448</v>
      </c>
      <c r="F345" s="1"/>
      <c r="G345" s="2"/>
      <c r="H345" s="2"/>
      <c r="I345" s="2"/>
      <c r="J345" s="2"/>
      <c r="K345" s="2"/>
      <c r="L345" s="2"/>
      <c r="M345" s="2"/>
    </row>
    <row r="346">
      <c r="A346" s="1" t="s">
        <v>453</v>
      </c>
      <c r="B346" s="1" t="s">
        <v>433</v>
      </c>
      <c r="C346" s="1" t="s">
        <v>446</v>
      </c>
      <c r="D346" s="1" t="s">
        <v>447</v>
      </c>
      <c r="E346" s="5" t="s">
        <v>448</v>
      </c>
      <c r="F346" s="1"/>
      <c r="G346" s="2"/>
      <c r="H346" s="2"/>
      <c r="I346" s="2"/>
      <c r="J346" s="2"/>
      <c r="K346" s="2"/>
      <c r="L346" s="2"/>
      <c r="M346" s="2"/>
    </row>
    <row r="347">
      <c r="A347" s="1" t="s">
        <v>454</v>
      </c>
      <c r="B347" s="1" t="s">
        <v>433</v>
      </c>
      <c r="C347" s="1" t="s">
        <v>455</v>
      </c>
      <c r="D347" s="1" t="s">
        <v>439</v>
      </c>
      <c r="E347" s="5" t="s">
        <v>456</v>
      </c>
      <c r="F347" s="1"/>
      <c r="G347" s="2"/>
      <c r="H347" s="2"/>
      <c r="I347" s="2"/>
      <c r="J347" s="2"/>
      <c r="K347" s="2"/>
      <c r="L347" s="2"/>
      <c r="M347" s="2"/>
    </row>
    <row r="348">
      <c r="A348" s="1" t="s">
        <v>457</v>
      </c>
      <c r="B348" s="1" t="s">
        <v>433</v>
      </c>
      <c r="C348" s="1" t="s">
        <v>455</v>
      </c>
      <c r="D348" s="1" t="s">
        <v>439</v>
      </c>
      <c r="E348" s="5" t="s">
        <v>456</v>
      </c>
      <c r="F348" s="1"/>
      <c r="G348" s="2"/>
      <c r="H348" s="2"/>
      <c r="I348" s="2"/>
      <c r="J348" s="2"/>
      <c r="K348" s="2"/>
      <c r="L348" s="2"/>
      <c r="M348" s="2"/>
    </row>
    <row r="349">
      <c r="A349" s="1" t="s">
        <v>458</v>
      </c>
      <c r="B349" s="1" t="s">
        <v>433</v>
      </c>
      <c r="C349" s="1" t="s">
        <v>455</v>
      </c>
      <c r="D349" s="1" t="s">
        <v>439</v>
      </c>
      <c r="E349" s="5" t="s">
        <v>456</v>
      </c>
      <c r="F349" s="1"/>
      <c r="G349" s="2"/>
      <c r="H349" s="2"/>
      <c r="I349" s="2"/>
      <c r="J349" s="2"/>
      <c r="K349" s="2"/>
      <c r="L349" s="2"/>
      <c r="M349" s="2"/>
    </row>
    <row r="350">
      <c r="A350" s="1" t="s">
        <v>459</v>
      </c>
      <c r="B350" s="1" t="s">
        <v>433</v>
      </c>
      <c r="C350" s="1" t="s">
        <v>455</v>
      </c>
      <c r="D350" s="1" t="s">
        <v>439</v>
      </c>
      <c r="E350" s="5" t="s">
        <v>456</v>
      </c>
      <c r="F350" s="1"/>
      <c r="G350" s="2"/>
      <c r="H350" s="2"/>
      <c r="I350" s="2"/>
      <c r="J350" s="2"/>
      <c r="K350" s="2"/>
      <c r="L350" s="2"/>
      <c r="M350" s="2"/>
    </row>
    <row r="351">
      <c r="A351" s="1" t="s">
        <v>460</v>
      </c>
      <c r="B351" s="1" t="s">
        <v>433</v>
      </c>
      <c r="C351" s="1" t="s">
        <v>455</v>
      </c>
      <c r="D351" s="1" t="s">
        <v>439</v>
      </c>
      <c r="E351" s="5" t="s">
        <v>456</v>
      </c>
      <c r="F351" s="1"/>
      <c r="G351" s="2"/>
      <c r="H351" s="2"/>
      <c r="I351" s="2"/>
      <c r="J351" s="2"/>
      <c r="K351" s="2"/>
      <c r="L351" s="2"/>
      <c r="M351" s="2"/>
    </row>
    <row r="352">
      <c r="A352" s="1" t="s">
        <v>461</v>
      </c>
      <c r="B352" s="1" t="s">
        <v>433</v>
      </c>
      <c r="C352" s="1" t="s">
        <v>455</v>
      </c>
      <c r="D352" s="1" t="s">
        <v>439</v>
      </c>
      <c r="E352" s="5" t="s">
        <v>456</v>
      </c>
      <c r="F352" s="1"/>
      <c r="G352" s="2"/>
      <c r="H352" s="2"/>
      <c r="I352" s="2"/>
      <c r="J352" s="2"/>
      <c r="K352" s="2"/>
      <c r="L352" s="2"/>
      <c r="M352" s="2"/>
    </row>
    <row r="353">
      <c r="A353" s="1" t="s">
        <v>462</v>
      </c>
      <c r="B353" s="1"/>
      <c r="C353" s="1"/>
      <c r="D353" s="1"/>
      <c r="E353" s="12" t="str">
        <f>HYPERLINK("http://www.mouser.com/Search/ProductDetail.aspx?R=NTCALUG03A103Gvirtualkey59420000virtualkey594-NTCALUG03A103G","NTCALUG03A103G")</f>
        <v>NTCALUG03A103G</v>
      </c>
      <c r="F353" s="1"/>
      <c r="G353" s="2"/>
      <c r="H353" s="2"/>
      <c r="I353" s="2"/>
      <c r="J353" s="2"/>
      <c r="K353" s="2"/>
      <c r="L353" s="2"/>
      <c r="M353" s="2"/>
    </row>
    <row r="354">
      <c r="A354" s="1"/>
      <c r="B354" s="1"/>
      <c r="C354" s="1"/>
      <c r="D354" s="1"/>
      <c r="E354" s="5" t="s">
        <v>463</v>
      </c>
      <c r="F354" s="1"/>
      <c r="G354" s="2"/>
      <c r="H354" s="2"/>
      <c r="I354" s="2"/>
      <c r="J354" s="2"/>
      <c r="K354" s="2"/>
      <c r="L354" s="2"/>
      <c r="M354" s="2"/>
    </row>
    <row r="355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hyperlinks>
    <hyperlink r:id="rId1" ref="E4"/>
    <hyperlink r:id="rId2" ref="E5"/>
    <hyperlink r:id="rId3" ref="E12"/>
    <hyperlink r:id="rId4" ref="F12"/>
    <hyperlink r:id="rId5" ref="E13"/>
    <hyperlink r:id="rId6" ref="F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  <hyperlink r:id="rId31" ref="E38"/>
    <hyperlink r:id="rId32" ref="E39"/>
    <hyperlink r:id="rId33" ref="E40"/>
    <hyperlink r:id="rId34" ref="E41"/>
    <hyperlink r:id="rId35" ref="E42"/>
    <hyperlink r:id="rId36" ref="E43"/>
    <hyperlink r:id="rId37" ref="E44"/>
    <hyperlink r:id="rId38" ref="E45"/>
    <hyperlink r:id="rId39" ref="E46"/>
    <hyperlink r:id="rId40" ref="E47"/>
    <hyperlink r:id="rId41" ref="E48"/>
    <hyperlink r:id="rId42" ref="E49"/>
    <hyperlink r:id="rId43" ref="E50"/>
    <hyperlink r:id="rId44" ref="E51"/>
    <hyperlink r:id="rId45" ref="E52"/>
    <hyperlink r:id="rId46" ref="E53"/>
    <hyperlink r:id="rId47" ref="E54"/>
    <hyperlink r:id="rId48" ref="E55"/>
    <hyperlink r:id="rId49" ref="E56"/>
    <hyperlink r:id="rId50" ref="E57"/>
    <hyperlink r:id="rId51" ref="E58"/>
    <hyperlink r:id="rId52" ref="E59"/>
    <hyperlink r:id="rId53" ref="E60"/>
    <hyperlink r:id="rId54" ref="E61"/>
    <hyperlink r:id="rId55" ref="E62"/>
    <hyperlink r:id="rId56" ref="E63"/>
    <hyperlink r:id="rId57" ref="E64"/>
    <hyperlink r:id="rId58" ref="E65"/>
    <hyperlink r:id="rId59" ref="E66"/>
    <hyperlink r:id="rId60" ref="E67"/>
    <hyperlink r:id="rId61" ref="E68"/>
    <hyperlink r:id="rId62" ref="E69"/>
    <hyperlink r:id="rId63" ref="E70"/>
    <hyperlink r:id="rId64" ref="E71"/>
    <hyperlink r:id="rId65" ref="E149"/>
    <hyperlink r:id="rId66" ref="E150"/>
    <hyperlink r:id="rId67" ref="E151"/>
    <hyperlink r:id="rId68" ref="E152"/>
    <hyperlink r:id="rId69" ref="E153"/>
    <hyperlink r:id="rId70" ref="E178"/>
    <hyperlink r:id="rId71" ref="E179"/>
    <hyperlink r:id="rId72" ref="E180"/>
    <hyperlink r:id="rId73" ref="E181"/>
    <hyperlink r:id="rId74" ref="E182"/>
    <hyperlink r:id="rId75" ref="E183"/>
    <hyperlink r:id="rId76" ref="E184"/>
    <hyperlink r:id="rId77" ref="E185"/>
    <hyperlink r:id="rId78" ref="E186"/>
    <hyperlink r:id="rId79" ref="E187"/>
    <hyperlink r:id="rId80" ref="E188"/>
    <hyperlink r:id="rId81" ref="E189"/>
    <hyperlink r:id="rId82" ref="E190"/>
    <hyperlink r:id="rId83" ref="E191"/>
    <hyperlink r:id="rId84" ref="E192"/>
    <hyperlink r:id="rId85" ref="E193"/>
    <hyperlink r:id="rId86" ref="E194"/>
    <hyperlink r:id="rId87" ref="E195"/>
    <hyperlink r:id="rId88" ref="E196"/>
    <hyperlink r:id="rId89" ref="E197"/>
    <hyperlink r:id="rId90" ref="E198"/>
    <hyperlink r:id="rId91" ref="E199"/>
    <hyperlink r:id="rId92" ref="E200"/>
    <hyperlink r:id="rId93" ref="E201"/>
    <hyperlink r:id="rId94" ref="E202"/>
    <hyperlink r:id="rId95" ref="E203"/>
    <hyperlink r:id="rId96" ref="E204"/>
    <hyperlink r:id="rId97" ref="E205"/>
    <hyperlink r:id="rId98" ref="E206"/>
    <hyperlink r:id="rId99" ref="E207"/>
    <hyperlink r:id="rId100" ref="E208"/>
    <hyperlink r:id="rId101" ref="E209"/>
    <hyperlink r:id="rId102" ref="E210"/>
    <hyperlink r:id="rId103" ref="E211"/>
    <hyperlink r:id="rId104" ref="E212"/>
    <hyperlink r:id="rId105" ref="E213"/>
    <hyperlink r:id="rId106" ref="E214"/>
    <hyperlink r:id="rId107" ref="E215"/>
    <hyperlink r:id="rId108" ref="E216"/>
    <hyperlink r:id="rId109" ref="E217"/>
    <hyperlink r:id="rId110" ref="E218"/>
    <hyperlink r:id="rId111" ref="E219"/>
    <hyperlink r:id="rId112" ref="E220"/>
    <hyperlink r:id="rId113" ref="E221"/>
    <hyperlink r:id="rId114" ref="E222"/>
    <hyperlink r:id="rId115" ref="E223"/>
    <hyperlink r:id="rId116" ref="E224"/>
    <hyperlink r:id="rId117" ref="E225"/>
    <hyperlink r:id="rId118" ref="E226"/>
    <hyperlink r:id="rId119" ref="E227"/>
    <hyperlink r:id="rId120" ref="E228"/>
    <hyperlink r:id="rId121" ref="E229"/>
    <hyperlink r:id="rId122" ref="E230"/>
    <hyperlink r:id="rId123" ref="E231"/>
    <hyperlink r:id="rId124" ref="E232"/>
    <hyperlink r:id="rId125" ref="E233"/>
    <hyperlink r:id="rId126" ref="E234"/>
    <hyperlink r:id="rId127" ref="E235"/>
    <hyperlink r:id="rId128" ref="E236"/>
    <hyperlink r:id="rId129" ref="E237"/>
    <hyperlink r:id="rId130" ref="E238"/>
    <hyperlink r:id="rId131" ref="E239"/>
    <hyperlink r:id="rId132" ref="E240"/>
    <hyperlink r:id="rId133" ref="E241"/>
    <hyperlink r:id="rId134" ref="E242"/>
    <hyperlink r:id="rId135" ref="E243"/>
    <hyperlink r:id="rId136" ref="E244"/>
    <hyperlink r:id="rId137" ref="E245"/>
    <hyperlink r:id="rId138" ref="E246"/>
    <hyperlink r:id="rId139" ref="E247"/>
    <hyperlink r:id="rId140" ref="E248"/>
    <hyperlink r:id="rId141" ref="E249"/>
    <hyperlink r:id="rId142" ref="E250"/>
    <hyperlink r:id="rId143" ref="E251"/>
    <hyperlink r:id="rId144" ref="E252"/>
    <hyperlink r:id="rId145" ref="E254"/>
    <hyperlink r:id="rId146" ref="E255"/>
    <hyperlink r:id="rId147" ref="E256"/>
    <hyperlink r:id="rId148" ref="E257"/>
    <hyperlink r:id="rId149" ref="E258"/>
    <hyperlink r:id="rId150" ref="E259"/>
    <hyperlink r:id="rId151" ref="E260"/>
    <hyperlink r:id="rId152" ref="E261"/>
    <hyperlink r:id="rId153" ref="E262"/>
    <hyperlink r:id="rId154" ref="E263"/>
    <hyperlink r:id="rId155" ref="E267"/>
    <hyperlink r:id="rId156" ref="E268"/>
    <hyperlink r:id="rId157" ref="E269"/>
    <hyperlink r:id="rId158" ref="E270"/>
    <hyperlink r:id="rId159" ref="E271"/>
    <hyperlink r:id="rId160" ref="E272"/>
    <hyperlink r:id="rId161" ref="E273"/>
    <hyperlink r:id="rId162" ref="E274"/>
    <hyperlink r:id="rId163" ref="E275"/>
    <hyperlink r:id="rId164" ref="E276"/>
    <hyperlink r:id="rId165" ref="E277"/>
    <hyperlink r:id="rId166" ref="E278"/>
    <hyperlink r:id="rId167" ref="E279"/>
    <hyperlink r:id="rId168" ref="E280"/>
    <hyperlink r:id="rId169" ref="E281"/>
    <hyperlink r:id="rId170" ref="E282"/>
    <hyperlink r:id="rId171" ref="E283"/>
    <hyperlink r:id="rId172" ref="E284"/>
    <hyperlink r:id="rId173" ref="E285"/>
    <hyperlink r:id="rId174" ref="E286"/>
    <hyperlink r:id="rId175" ref="E287"/>
    <hyperlink r:id="rId176" ref="E288"/>
    <hyperlink r:id="rId177" ref="E289"/>
    <hyperlink r:id="rId178" ref="E290"/>
    <hyperlink r:id="rId179" ref="E291"/>
    <hyperlink r:id="rId180" ref="E292"/>
    <hyperlink r:id="rId181" ref="E293"/>
    <hyperlink r:id="rId182" ref="E294"/>
    <hyperlink r:id="rId183" ref="E295"/>
    <hyperlink r:id="rId184" ref="E296"/>
    <hyperlink r:id="rId185" ref="E297"/>
    <hyperlink r:id="rId186" ref="E298"/>
    <hyperlink r:id="rId187" ref="E299"/>
    <hyperlink r:id="rId188" ref="E300"/>
    <hyperlink r:id="rId189" ref="E301"/>
    <hyperlink r:id="rId190" ref="E302"/>
    <hyperlink r:id="rId191" ref="E303"/>
    <hyperlink r:id="rId192" ref="E304"/>
    <hyperlink r:id="rId193" ref="E305"/>
    <hyperlink r:id="rId194" ref="E306"/>
    <hyperlink r:id="rId195" ref="E307"/>
    <hyperlink r:id="rId196" ref="E308"/>
    <hyperlink r:id="rId197" ref="E309"/>
    <hyperlink r:id="rId198" ref="E310"/>
    <hyperlink r:id="rId199" ref="E311"/>
    <hyperlink r:id="rId200" ref="E312"/>
    <hyperlink r:id="rId201" ref="E313"/>
    <hyperlink r:id="rId202" ref="E314"/>
    <hyperlink r:id="rId203" ref="E315"/>
    <hyperlink r:id="rId204" ref="E316"/>
    <hyperlink r:id="rId205" ref="E317"/>
    <hyperlink r:id="rId206" ref="E318"/>
    <hyperlink r:id="rId207" ref="E320"/>
    <hyperlink r:id="rId208" ref="E322"/>
    <hyperlink r:id="rId209" ref="E323"/>
    <hyperlink r:id="rId210" ref="E324"/>
    <hyperlink r:id="rId211" ref="E325"/>
    <hyperlink r:id="rId212" ref="E326"/>
    <hyperlink r:id="rId213" ref="E327"/>
    <hyperlink r:id="rId214" ref="E335"/>
    <hyperlink r:id="rId215" ref="E336"/>
    <hyperlink r:id="rId216" ref="E337"/>
    <hyperlink r:id="rId217" ref="E338"/>
    <hyperlink r:id="rId218" ref="E339"/>
    <hyperlink r:id="rId219" ref="E340"/>
    <hyperlink r:id="rId220" ref="E353"/>
  </hyperlinks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7" width="8.13"/>
    <col customWidth="1" min="18" max="26" width="17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 t="str">
        <f>0.024*37</f>
        <v>0.888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tr">
        <f>(600-200+1)*(0.66666)/(200*10000)</f>
        <v>0.00013366533</v>
      </c>
      <c r="B4" s="1"/>
      <c r="C4" s="1"/>
      <c r="D4" s="1"/>
      <c r="E4" s="1"/>
      <c r="F4" s="1"/>
      <c r="G4" s="1" t="str">
        <f>1.95+0.25+3/16+0.0625+0.05+0.0625+0.25</f>
        <v>2.8125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 t="str">
        <f>0.25*0.5</f>
        <v>0.125</v>
      </c>
      <c r="L5" s="1" t="str">
        <f>K5/PI()</f>
        <v>0.03978873577</v>
      </c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 t="str">
        <f>12.4*SQRT(2)</f>
        <v>17.53624817</v>
      </c>
      <c r="G6" s="1"/>
      <c r="H6" s="1"/>
      <c r="I6" s="1"/>
      <c r="J6" s="1"/>
      <c r="K6" s="1"/>
      <c r="L6" s="1" t="str">
        <f>SQRT(L5)</f>
        <v>0.1994711402</v>
      </c>
      <c r="M6" s="1"/>
      <c r="N6" s="1" t="str">
        <f>(10*0.000001)/1000</f>
        <v>0.00000001</v>
      </c>
      <c r="O6" s="1"/>
      <c r="P6" s="1"/>
      <c r="Q6" s="1"/>
    </row>
    <row r="7">
      <c r="A7" s="1"/>
      <c r="B7" s="1"/>
      <c r="C7" s="1"/>
      <c r="D7" s="1" t="str">
        <f>10*1.24</f>
        <v>12.4</v>
      </c>
      <c r="E7" s="1"/>
      <c r="F7" s="1" t="str">
        <f>2/F6</f>
        <v>0.1140494808</v>
      </c>
      <c r="G7" s="1" t="str">
        <f>605/(605+4700)</f>
        <v>0.1140433553</v>
      </c>
      <c r="H7" s="1"/>
      <c r="I7" s="1"/>
      <c r="J7" s="1" t="str">
        <f>12.4/3300*12.4</f>
        <v>0.04659393939</v>
      </c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 t="str">
        <f>2/D7</f>
        <v>0.1612903226</v>
      </c>
      <c r="E8" s="1" t="str">
        <f>1/D8</f>
        <v>6.2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"/>
      <c r="C9" s="1"/>
      <c r="D9" s="1" t="str">
        <f>16*22</f>
        <v>352</v>
      </c>
      <c r="E9" s="1"/>
      <c r="F9" s="1" t="str">
        <f>1.3/(1.3+6.8)*12.4</f>
        <v>1.990123457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/>
      <c r="B10" s="1"/>
      <c r="C10" s="1"/>
      <c r="D10" s="1" t="str">
        <f>0.001*169</f>
        <v>0.169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1">
        <v>2.7</v>
      </c>
      <c r="C12" s="1" t="str">
        <f t="shared" ref="C12:C25" si="1">B12/(B12+22)</f>
        <v>0.1093117409</v>
      </c>
      <c r="D12" s="1" t="str">
        <f t="shared" ref="D12:D25" si="2">2.5/C12</f>
        <v>22.87037037</v>
      </c>
      <c r="E12" s="1"/>
      <c r="F12" s="1"/>
      <c r="G12" s="1"/>
      <c r="H12" s="1"/>
      <c r="I12" s="1" t="str">
        <f>2/7.47*1024</f>
        <v>274.1633199</v>
      </c>
      <c r="J12" s="1"/>
      <c r="K12" s="1"/>
      <c r="L12" s="1"/>
      <c r="M12" s="1"/>
      <c r="N12" s="1">
        <v>32624.0</v>
      </c>
      <c r="O12" s="1">
        <v>0.0</v>
      </c>
      <c r="P12" s="1"/>
      <c r="Q12" s="1" t="str">
        <f t="shared" ref="Q12:Q138" si="3">ROUND(N12,0)</f>
        <v>32624</v>
      </c>
    </row>
    <row r="13">
      <c r="A13" s="1"/>
      <c r="B13" s="1">
        <v>2.75</v>
      </c>
      <c r="C13" s="1" t="str">
        <f t="shared" si="1"/>
        <v>0.1111111111</v>
      </c>
      <c r="D13" s="1" t="str">
        <f t="shared" si="2"/>
        <v>22.5</v>
      </c>
      <c r="E13" s="1"/>
      <c r="F13" s="1"/>
      <c r="G13" s="1"/>
      <c r="H13" s="1"/>
      <c r="I13" s="1" t="str">
        <f>2/2.47*1024</f>
        <v>829.1497976</v>
      </c>
      <c r="J13" s="1"/>
      <c r="K13" s="1"/>
      <c r="L13" s="1"/>
      <c r="M13" s="1" t="str">
        <f t="shared" ref="M13:M17" si="4">-(32624 - 25381)/5</f>
        <v>-1448.6</v>
      </c>
      <c r="N13" s="1" t="str">
        <f t="shared" ref="N13:N138" si="5">N12+M13</f>
        <v>31175.4</v>
      </c>
      <c r="O13" s="1">
        <v>1.0</v>
      </c>
      <c r="P13" s="1"/>
      <c r="Q13" s="1" t="str">
        <f t="shared" si="3"/>
        <v>31175</v>
      </c>
    </row>
    <row r="14">
      <c r="A14" s="1"/>
      <c r="B14" s="1">
        <v>2.8</v>
      </c>
      <c r="C14" s="1" t="str">
        <f t="shared" si="1"/>
        <v>0.1129032258</v>
      </c>
      <c r="D14" s="1" t="str">
        <f t="shared" si="2"/>
        <v>22.14285714</v>
      </c>
      <c r="E14" s="1"/>
      <c r="F14" s="1"/>
      <c r="G14" s="1"/>
      <c r="H14" s="1"/>
      <c r="I14" s="1" t="str">
        <f>2/4.97*1024</f>
        <v>412.0724346</v>
      </c>
      <c r="J14" s="1"/>
      <c r="K14" s="1"/>
      <c r="L14" s="1"/>
      <c r="M14" s="1" t="str">
        <f t="shared" si="4"/>
        <v>-1448.6</v>
      </c>
      <c r="N14" s="1" t="str">
        <f t="shared" si="5"/>
        <v>29726.8</v>
      </c>
      <c r="O14" s="1">
        <v>2.0</v>
      </c>
      <c r="P14" s="1"/>
      <c r="Q14" s="1" t="str">
        <f t="shared" si="3"/>
        <v>29727</v>
      </c>
    </row>
    <row r="15">
      <c r="A15" s="1"/>
      <c r="B15" s="1"/>
      <c r="C15" s="1" t="str">
        <f t="shared" si="1"/>
        <v>0</v>
      </c>
      <c r="D15" s="1" t="str">
        <f t="shared" si="2"/>
        <v>#DIV/0!</v>
      </c>
      <c r="E15" s="1"/>
      <c r="F15" s="1"/>
      <c r="G15" s="1"/>
      <c r="H15" s="1"/>
      <c r="I15" s="1"/>
      <c r="J15" s="1"/>
      <c r="K15" s="1"/>
      <c r="L15" s="1"/>
      <c r="M15" s="1" t="str">
        <f t="shared" si="4"/>
        <v>-1448.6</v>
      </c>
      <c r="N15" s="1" t="str">
        <f t="shared" si="5"/>
        <v>28278.2</v>
      </c>
      <c r="O15" s="1">
        <v>3.0</v>
      </c>
      <c r="P15" s="1"/>
      <c r="Q15" s="1" t="str">
        <f t="shared" si="3"/>
        <v>28278</v>
      </c>
    </row>
    <row r="16">
      <c r="A16" s="1"/>
      <c r="B16" s="1"/>
      <c r="C16" s="1" t="str">
        <f t="shared" si="1"/>
        <v>0</v>
      </c>
      <c r="D16" s="1" t="str">
        <f t="shared" si="2"/>
        <v>#DIV/0!</v>
      </c>
      <c r="E16" s="1"/>
      <c r="F16" s="1"/>
      <c r="G16" s="1"/>
      <c r="H16" s="1"/>
      <c r="I16" s="1"/>
      <c r="J16" s="1"/>
      <c r="K16" s="1"/>
      <c r="L16" s="1"/>
      <c r="M16" s="1" t="str">
        <f t="shared" si="4"/>
        <v>-1448.6</v>
      </c>
      <c r="N16" s="1" t="str">
        <f t="shared" si="5"/>
        <v>26829.6</v>
      </c>
      <c r="O16" s="1">
        <v>4.0</v>
      </c>
      <c r="P16" s="1"/>
      <c r="Q16" s="1" t="str">
        <f t="shared" si="3"/>
        <v>26830</v>
      </c>
    </row>
    <row r="17">
      <c r="A17" s="1"/>
      <c r="B17" s="1"/>
      <c r="C17" s="1" t="str">
        <f t="shared" si="1"/>
        <v>0</v>
      </c>
      <c r="D17" s="1" t="str">
        <f t="shared" si="2"/>
        <v>#DIV/0!</v>
      </c>
      <c r="E17" s="1"/>
      <c r="F17" s="1"/>
      <c r="G17" s="1"/>
      <c r="H17" s="1"/>
      <c r="I17" s="1"/>
      <c r="J17" s="1"/>
      <c r="K17" s="1"/>
      <c r="L17" s="1"/>
      <c r="M17" s="1" t="str">
        <f t="shared" si="4"/>
        <v>-1448.6</v>
      </c>
      <c r="N17" s="1" t="str">
        <f t="shared" si="5"/>
        <v>25381</v>
      </c>
      <c r="O17" s="1">
        <v>5.0</v>
      </c>
      <c r="P17" s="1"/>
      <c r="Q17" s="1" t="str">
        <f t="shared" si="3"/>
        <v>25381</v>
      </c>
    </row>
    <row r="18">
      <c r="A18" s="1"/>
      <c r="B18" s="1"/>
      <c r="C18" s="1" t="str">
        <f t="shared" si="1"/>
        <v>0</v>
      </c>
      <c r="D18" s="1" t="str">
        <f t="shared" si="2"/>
        <v>#DIV/0!</v>
      </c>
      <c r="E18" s="1"/>
      <c r="F18" s="1"/>
      <c r="G18" s="1"/>
      <c r="H18" s="1"/>
      <c r="I18" s="1"/>
      <c r="J18" s="1"/>
      <c r="K18" s="1"/>
      <c r="L18" s="1"/>
      <c r="M18" s="1">
        <v>-1096.8000000000015</v>
      </c>
      <c r="N18" s="1" t="str">
        <f t="shared" si="5"/>
        <v>24284.2</v>
      </c>
      <c r="O18" s="1">
        <v>6.0</v>
      </c>
      <c r="P18" s="1"/>
      <c r="Q18" s="1" t="str">
        <f t="shared" si="3"/>
        <v>24284</v>
      </c>
    </row>
    <row r="19">
      <c r="A19" s="1"/>
      <c r="B19" s="1"/>
      <c r="C19" s="1" t="str">
        <f t="shared" si="1"/>
        <v>0</v>
      </c>
      <c r="D19" s="1" t="str">
        <f t="shared" si="2"/>
        <v>#DIV/0!</v>
      </c>
      <c r="E19" s="1"/>
      <c r="F19" s="1"/>
      <c r="G19" s="1"/>
      <c r="H19" s="1"/>
      <c r="I19" s="1"/>
      <c r="J19" s="1"/>
      <c r="K19" s="1"/>
      <c r="L19" s="1"/>
      <c r="M19" s="1">
        <v>-1096.8000000000015</v>
      </c>
      <c r="N19" s="1" t="str">
        <f t="shared" si="5"/>
        <v>23187.4</v>
      </c>
      <c r="O19" s="1">
        <v>7.0</v>
      </c>
      <c r="P19" s="1"/>
      <c r="Q19" s="1" t="str">
        <f t="shared" si="3"/>
        <v>23187</v>
      </c>
    </row>
    <row r="20">
      <c r="A20" s="1"/>
      <c r="B20" s="1"/>
      <c r="C20" s="1" t="str">
        <f t="shared" si="1"/>
        <v>0</v>
      </c>
      <c r="D20" s="1" t="str">
        <f t="shared" si="2"/>
        <v>#DIV/0!</v>
      </c>
      <c r="E20" s="1"/>
      <c r="F20" s="1"/>
      <c r="G20" s="1"/>
      <c r="H20" s="1"/>
      <c r="I20" s="1"/>
      <c r="J20" s="1"/>
      <c r="K20" s="1"/>
      <c r="L20" s="1"/>
      <c r="M20" s="1">
        <v>-1096.8000000000015</v>
      </c>
      <c r="N20" s="1" t="str">
        <f t="shared" si="5"/>
        <v>22090.6</v>
      </c>
      <c r="O20" s="1">
        <v>8.0</v>
      </c>
      <c r="P20" s="1"/>
      <c r="Q20" s="1" t="str">
        <f t="shared" si="3"/>
        <v>22091</v>
      </c>
    </row>
    <row r="21">
      <c r="A21" s="1"/>
      <c r="B21" s="1"/>
      <c r="C21" s="1" t="str">
        <f t="shared" si="1"/>
        <v>0</v>
      </c>
      <c r="D21" s="1" t="str">
        <f t="shared" si="2"/>
        <v>#DIV/0!</v>
      </c>
      <c r="E21" s="1"/>
      <c r="F21" s="1"/>
      <c r="G21" s="1"/>
      <c r="H21" s="1"/>
      <c r="I21" s="1"/>
      <c r="J21" s="1"/>
      <c r="K21" s="1"/>
      <c r="L21" s="1"/>
      <c r="M21" s="1">
        <v>-1096.8000000000015</v>
      </c>
      <c r="N21" s="1" t="str">
        <f t="shared" si="5"/>
        <v>20993.8</v>
      </c>
      <c r="O21" s="1">
        <v>9.0</v>
      </c>
      <c r="P21" s="1"/>
      <c r="Q21" s="1" t="str">
        <f t="shared" si="3"/>
        <v>20994</v>
      </c>
    </row>
    <row r="22">
      <c r="A22" s="1"/>
      <c r="B22" s="1"/>
      <c r="C22" s="1" t="str">
        <f t="shared" si="1"/>
        <v>0</v>
      </c>
      <c r="D22" s="1" t="str">
        <f t="shared" si="2"/>
        <v>#DIV/0!</v>
      </c>
      <c r="E22" s="1"/>
      <c r="F22" s="1"/>
      <c r="G22" s="1"/>
      <c r="H22" s="1"/>
      <c r="I22" s="1"/>
      <c r="J22" s="1" t="str">
        <f>16000000/2000</f>
        <v>8000</v>
      </c>
      <c r="K22" s="1" t="str">
        <f>(15711-19897)/5</f>
        <v>-837.2</v>
      </c>
      <c r="L22" s="1"/>
      <c r="M22" s="1">
        <v>-1096.8000000000015</v>
      </c>
      <c r="N22" s="1" t="str">
        <f t="shared" si="5"/>
        <v>19897</v>
      </c>
      <c r="O22" s="1">
        <v>10.0</v>
      </c>
      <c r="P22" s="1"/>
      <c r="Q22" s="1" t="str">
        <f t="shared" si="3"/>
        <v>19897</v>
      </c>
    </row>
    <row r="23">
      <c r="A23" s="1"/>
      <c r="B23" s="1"/>
      <c r="C23" s="1" t="str">
        <f t="shared" si="1"/>
        <v>0</v>
      </c>
      <c r="D23" s="1" t="str">
        <f t="shared" si="2"/>
        <v>#DIV/0!</v>
      </c>
      <c r="E23" s="1"/>
      <c r="F23" s="1"/>
      <c r="G23" s="1"/>
      <c r="H23" s="1"/>
      <c r="I23" s="1"/>
      <c r="J23" s="1" t="str">
        <f>30000000/8000</f>
        <v>3750</v>
      </c>
      <c r="K23" s="1" t="str">
        <f>(12493-15711)/5</f>
        <v>-643.6</v>
      </c>
      <c r="L23" s="1"/>
      <c r="M23" s="1">
        <v>-837.2</v>
      </c>
      <c r="N23" s="1" t="str">
        <f t="shared" si="5"/>
        <v>19059.8</v>
      </c>
      <c r="O23" s="1">
        <v>11.0</v>
      </c>
      <c r="P23" s="1"/>
      <c r="Q23" s="1" t="str">
        <f t="shared" si="3"/>
        <v>19060</v>
      </c>
    </row>
    <row r="24">
      <c r="A24" s="1"/>
      <c r="B24" s="1"/>
      <c r="C24" s="1" t="str">
        <f t="shared" si="1"/>
        <v>0</v>
      </c>
      <c r="D24" s="1" t="str">
        <f t="shared" si="2"/>
        <v>#DIV/0!</v>
      </c>
      <c r="E24" s="1"/>
      <c r="F24" s="1"/>
      <c r="G24" s="1"/>
      <c r="H24" s="1"/>
      <c r="I24" s="1"/>
      <c r="J24" s="1" t="str">
        <f>3750/2</f>
        <v>1875</v>
      </c>
      <c r="K24" s="1" t="str">
        <f>(10000-12493)/5</f>
        <v>-498.6</v>
      </c>
      <c r="L24" s="1"/>
      <c r="M24" s="1">
        <v>-837.2</v>
      </c>
      <c r="N24" s="1" t="str">
        <f t="shared" si="5"/>
        <v>18222.6</v>
      </c>
      <c r="O24" s="1">
        <v>12.0</v>
      </c>
      <c r="P24" s="1"/>
      <c r="Q24" s="1" t="str">
        <f t="shared" si="3"/>
        <v>18223</v>
      </c>
    </row>
    <row r="25">
      <c r="A25" s="1"/>
      <c r="B25" s="1"/>
      <c r="C25" s="1" t="str">
        <f t="shared" si="1"/>
        <v>0</v>
      </c>
      <c r="D25" s="1" t="str">
        <f t="shared" si="2"/>
        <v>#DIV/0!</v>
      </c>
      <c r="E25" s="1"/>
      <c r="F25" s="1"/>
      <c r="G25" s="1"/>
      <c r="H25" s="1"/>
      <c r="I25" s="1"/>
      <c r="J25" s="1"/>
      <c r="K25" s="1"/>
      <c r="L25" s="1"/>
      <c r="M25" s="1">
        <v>-837.2</v>
      </c>
      <c r="N25" s="1" t="str">
        <f t="shared" si="5"/>
        <v>17385.4</v>
      </c>
      <c r="O25" s="1">
        <v>13.0</v>
      </c>
      <c r="P25" s="1"/>
      <c r="Q25" s="1" t="str">
        <f t="shared" si="3"/>
        <v>17385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-837.2</v>
      </c>
      <c r="N26" s="1" t="str">
        <f t="shared" si="5"/>
        <v>16548.2</v>
      </c>
      <c r="O26" s="1">
        <v>14.0</v>
      </c>
      <c r="P26" s="1"/>
      <c r="Q26" s="1" t="str">
        <f t="shared" si="3"/>
        <v>16548</v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 t="str">
        <f>4*30</f>
        <v>120</v>
      </c>
      <c r="K27" s="1"/>
      <c r="L27" s="1"/>
      <c r="M27" s="1">
        <v>-837.2</v>
      </c>
      <c r="N27" s="1" t="str">
        <f t="shared" si="5"/>
        <v>15711</v>
      </c>
      <c r="O27" s="1">
        <v>15.0</v>
      </c>
      <c r="P27" s="1"/>
      <c r="Q27" s="1" t="str">
        <f t="shared" si="3"/>
        <v>15711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tr">
        <f t="shared" ref="M28:M32" si="6">(12493-15711)/5</f>
        <v>-643.6</v>
      </c>
      <c r="N28" s="1" t="str">
        <f t="shared" si="5"/>
        <v>15067.4</v>
      </c>
      <c r="O28" s="1">
        <v>16.0</v>
      </c>
      <c r="P28" s="1"/>
      <c r="Q28" s="1" t="str">
        <f t="shared" si="3"/>
        <v>15067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tr">
        <f t="shared" si="6"/>
        <v>-643.6</v>
      </c>
      <c r="N29" s="1" t="str">
        <f t="shared" si="5"/>
        <v>14423.8</v>
      </c>
      <c r="O29" s="1">
        <v>17.0</v>
      </c>
      <c r="P29" s="1"/>
      <c r="Q29" s="1" t="str">
        <f t="shared" si="3"/>
        <v>14424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tr">
        <f t="shared" si="6"/>
        <v>-643.6</v>
      </c>
      <c r="N30" s="1" t="str">
        <f t="shared" si="5"/>
        <v>13780.2</v>
      </c>
      <c r="O30" s="1">
        <v>18.0</v>
      </c>
      <c r="P30" s="1"/>
      <c r="Q30" s="1" t="str">
        <f t="shared" si="3"/>
        <v>13780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tr">
        <f t="shared" si="6"/>
        <v>-643.6</v>
      </c>
      <c r="N31" s="1" t="str">
        <f t="shared" si="5"/>
        <v>13136.6</v>
      </c>
      <c r="O31" s="1">
        <v>19.0</v>
      </c>
      <c r="P31" s="1"/>
      <c r="Q31" s="1" t="str">
        <f t="shared" si="3"/>
        <v>13137</v>
      </c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tr">
        <f t="shared" si="6"/>
        <v>-643.6</v>
      </c>
      <c r="N32" s="1" t="str">
        <f t="shared" si="5"/>
        <v>12493</v>
      </c>
      <c r="O32" s="1">
        <v>20.0</v>
      </c>
      <c r="P32" s="1"/>
      <c r="Q32" s="1" t="str">
        <f t="shared" si="3"/>
        <v>12493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-498.6</v>
      </c>
      <c r="N33" s="1" t="str">
        <f t="shared" si="5"/>
        <v>11994.4</v>
      </c>
      <c r="O33" s="1">
        <v>21.0</v>
      </c>
      <c r="P33" s="1"/>
      <c r="Q33" s="1" t="str">
        <f t="shared" si="3"/>
        <v>11994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-498.6</v>
      </c>
      <c r="N34" s="1" t="str">
        <f t="shared" si="5"/>
        <v>11495.8</v>
      </c>
      <c r="O34" s="1">
        <v>22.0</v>
      </c>
      <c r="P34" s="1"/>
      <c r="Q34" s="1" t="str">
        <f t="shared" si="3"/>
        <v>11496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-498.6</v>
      </c>
      <c r="N35" s="1" t="str">
        <f t="shared" si="5"/>
        <v>10997.2</v>
      </c>
      <c r="O35" s="1">
        <v>23.0</v>
      </c>
      <c r="P35" s="1"/>
      <c r="Q35" s="1" t="str">
        <f t="shared" si="3"/>
        <v>10997</v>
      </c>
    </row>
    <row r="36">
      <c r="A36" s="1"/>
      <c r="B36" s="1"/>
      <c r="C36" s="1"/>
      <c r="D36" s="1"/>
      <c r="E36" s="1"/>
      <c r="F36" s="1"/>
      <c r="G36" s="1"/>
      <c r="H36" s="1">
        <v>-388.7999999999971</v>
      </c>
      <c r="I36" s="1"/>
      <c r="J36" s="1"/>
      <c r="K36" s="1"/>
      <c r="L36" s="1"/>
      <c r="M36" s="1">
        <v>-498.6</v>
      </c>
      <c r="N36" s="1" t="str">
        <f t="shared" si="5"/>
        <v>10498.6</v>
      </c>
      <c r="O36" s="1">
        <v>24.0</v>
      </c>
      <c r="P36" s="1"/>
      <c r="Q36" s="1" t="str">
        <f t="shared" si="3"/>
        <v>10499</v>
      </c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-498.6</v>
      </c>
      <c r="N37" s="1" t="str">
        <f t="shared" si="5"/>
        <v>10000</v>
      </c>
      <c r="O37" s="1">
        <v>25.0</v>
      </c>
      <c r="P37" s="1"/>
      <c r="Q37" s="1" t="str">
        <f t="shared" si="3"/>
        <v>10000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-388.7999999999971</v>
      </c>
      <c r="N38" s="1" t="str">
        <f t="shared" si="5"/>
        <v>9611.2</v>
      </c>
      <c r="O38" s="1">
        <v>26.0</v>
      </c>
      <c r="P38" s="1"/>
      <c r="Q38" s="1" t="str">
        <f t="shared" si="3"/>
        <v>9611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-388.7999999999971</v>
      </c>
      <c r="N39" s="1" t="str">
        <f t="shared" si="5"/>
        <v>9222.4</v>
      </c>
      <c r="O39" s="1">
        <v>27.0</v>
      </c>
      <c r="P39" s="1"/>
      <c r="Q39" s="1" t="str">
        <f t="shared" si="3"/>
        <v>9222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-388.7999999999971</v>
      </c>
      <c r="N40" s="1" t="str">
        <f t="shared" si="5"/>
        <v>8833.6</v>
      </c>
      <c r="O40" s="1">
        <v>28.0</v>
      </c>
      <c r="P40" s="1"/>
      <c r="Q40" s="1" t="str">
        <f t="shared" si="3"/>
        <v>8834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-388.7999999999971</v>
      </c>
      <c r="N41" s="1" t="str">
        <f t="shared" si="5"/>
        <v>8444.8</v>
      </c>
      <c r="O41" s="1">
        <v>29.0</v>
      </c>
      <c r="P41" s="1"/>
      <c r="Q41" s="1" t="str">
        <f t="shared" si="3"/>
        <v>8445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-388.7999999999971</v>
      </c>
      <c r="N42" s="1" t="str">
        <f t="shared" si="5"/>
        <v>8056</v>
      </c>
      <c r="O42" s="1">
        <v>30.0</v>
      </c>
      <c r="P42" s="1"/>
      <c r="Q42" s="1" t="str">
        <f t="shared" si="3"/>
        <v>8056</v>
      </c>
    </row>
    <row r="43">
      <c r="A43" s="1"/>
      <c r="B43" s="1"/>
      <c r="C43" s="1"/>
      <c r="D43" s="1"/>
      <c r="E43" s="1"/>
      <c r="F43" s="1"/>
      <c r="G43" s="1"/>
      <c r="H43" s="1" t="str">
        <f>(N47-N42)/5</f>
        <v>-305.26</v>
      </c>
      <c r="I43" s="1"/>
      <c r="J43" s="1"/>
      <c r="K43" s="1"/>
      <c r="L43" s="1"/>
      <c r="M43" s="1">
        <v>-305.26000000000005</v>
      </c>
      <c r="N43" s="1" t="str">
        <f t="shared" si="5"/>
        <v>7750.74</v>
      </c>
      <c r="O43" s="1">
        <v>31.0</v>
      </c>
      <c r="P43" s="1"/>
      <c r="Q43" s="1" t="str">
        <f t="shared" si="3"/>
        <v>7751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>
        <v>-305.26000000000005</v>
      </c>
      <c r="N44" s="1" t="str">
        <f t="shared" si="5"/>
        <v>7445.48</v>
      </c>
      <c r="O44" s="1">
        <v>32.0</v>
      </c>
      <c r="P44" s="1"/>
      <c r="Q44" s="1" t="str">
        <f t="shared" si="3"/>
        <v>7445</v>
      </c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>
        <v>-305.26000000000005</v>
      </c>
      <c r="N45" s="1" t="str">
        <f t="shared" si="5"/>
        <v>7140.22</v>
      </c>
      <c r="O45" s="1">
        <v>33.0</v>
      </c>
      <c r="P45" s="1"/>
      <c r="Q45" s="1" t="str">
        <f t="shared" si="3"/>
        <v>7140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-305.26000000000005</v>
      </c>
      <c r="N46" s="1" t="str">
        <f t="shared" si="5"/>
        <v>6834.96</v>
      </c>
      <c r="O46" s="1">
        <v>34.0</v>
      </c>
      <c r="P46" s="1"/>
      <c r="Q46" s="1" t="str">
        <f t="shared" si="3"/>
        <v>6835</v>
      </c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>
        <v>-305.26000000000005</v>
      </c>
      <c r="N47" s="1" t="str">
        <f t="shared" si="5"/>
        <v>6529.7</v>
      </c>
      <c r="O47" s="1">
        <v>35.0</v>
      </c>
      <c r="P47" s="1"/>
      <c r="Q47" s="1" t="str">
        <f t="shared" si="3"/>
        <v>6530</v>
      </c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v>-241.16000000000003</v>
      </c>
      <c r="N48" s="1" t="str">
        <f t="shared" si="5"/>
        <v>6288.54</v>
      </c>
      <c r="O48" s="1">
        <v>36.0</v>
      </c>
      <c r="P48" s="1"/>
      <c r="Q48" s="1" t="str">
        <f t="shared" si="3"/>
        <v>6289</v>
      </c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v>-241.16000000000003</v>
      </c>
      <c r="N49" s="1" t="str">
        <f t="shared" si="5"/>
        <v>6047.38</v>
      </c>
      <c r="O49" s="1">
        <v>37.0</v>
      </c>
      <c r="P49" s="1"/>
      <c r="Q49" s="1" t="str">
        <f t="shared" si="3"/>
        <v>6047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v>-241.16000000000003</v>
      </c>
      <c r="N50" s="1" t="str">
        <f t="shared" si="5"/>
        <v>5806.22</v>
      </c>
      <c r="O50" s="1">
        <v>38.0</v>
      </c>
      <c r="P50" s="1"/>
      <c r="Q50" s="1" t="str">
        <f t="shared" si="3"/>
        <v>5806</v>
      </c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v>-241.16000000000003</v>
      </c>
      <c r="N51" s="1" t="str">
        <f t="shared" si="5"/>
        <v>5565.06</v>
      </c>
      <c r="O51" s="1">
        <v>39.0</v>
      </c>
      <c r="P51" s="1"/>
      <c r="Q51" s="1" t="str">
        <f t="shared" si="3"/>
        <v>5565</v>
      </c>
    </row>
    <row r="52">
      <c r="A52" s="1"/>
      <c r="B52" s="1"/>
      <c r="C52" s="1"/>
      <c r="D52" s="1"/>
      <c r="E52" s="1"/>
      <c r="F52" s="1"/>
      <c r="G52" s="1"/>
      <c r="H52" s="1" t="str">
        <f>(N52-N47)/5</f>
        <v>-241.16</v>
      </c>
      <c r="I52" s="1"/>
      <c r="J52" s="1"/>
      <c r="K52" s="1"/>
      <c r="L52" s="1"/>
      <c r="M52" s="1">
        <v>-241.16000000000003</v>
      </c>
      <c r="N52" s="1" t="str">
        <f t="shared" si="5"/>
        <v>5323.9</v>
      </c>
      <c r="O52" s="1">
        <v>40.0</v>
      </c>
      <c r="P52" s="1"/>
      <c r="Q52" s="1" t="str">
        <f t="shared" si="3"/>
        <v>5324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-191.71999999999989</v>
      </c>
      <c r="N53" s="1" t="str">
        <f t="shared" si="5"/>
        <v>5132.18</v>
      </c>
      <c r="O53" s="1">
        <v>41.0</v>
      </c>
      <c r="P53" s="1"/>
      <c r="Q53" s="1" t="str">
        <f t="shared" si="3"/>
        <v>5132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-191.71999999999989</v>
      </c>
      <c r="N54" s="1" t="str">
        <f t="shared" si="5"/>
        <v>4940.46</v>
      </c>
      <c r="O54" s="1">
        <v>42.0</v>
      </c>
      <c r="P54" s="1"/>
      <c r="Q54" s="1" t="str">
        <f t="shared" si="3"/>
        <v>4940</v>
      </c>
    </row>
    <row r="55">
      <c r="A55" s="1"/>
      <c r="B55" s="1"/>
      <c r="C55" s="1"/>
      <c r="D55" s="1"/>
      <c r="E55" s="1"/>
      <c r="F55" s="1"/>
      <c r="G55" s="1"/>
      <c r="H55" s="1" t="str">
        <f>(N57-N52)/5</f>
        <v>-191.72</v>
      </c>
      <c r="I55" s="1"/>
      <c r="J55" s="1"/>
      <c r="K55" s="1"/>
      <c r="L55" s="1"/>
      <c r="M55" s="1">
        <v>-191.71999999999989</v>
      </c>
      <c r="N55" s="1" t="str">
        <f t="shared" si="5"/>
        <v>4748.74</v>
      </c>
      <c r="O55" s="1">
        <v>43.0</v>
      </c>
      <c r="P55" s="1"/>
      <c r="Q55" s="1" t="str">
        <f t="shared" si="3"/>
        <v>4749</v>
      </c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>
        <v>-191.71999999999989</v>
      </c>
      <c r="N56" s="1" t="str">
        <f t="shared" si="5"/>
        <v>4557.02</v>
      </c>
      <c r="O56" s="1">
        <v>44.0</v>
      </c>
      <c r="P56" s="1"/>
      <c r="Q56" s="1" t="str">
        <f t="shared" si="3"/>
        <v>4557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>
        <v>-191.71999999999989</v>
      </c>
      <c r="N57" s="1" t="str">
        <f t="shared" si="5"/>
        <v>4365.3</v>
      </c>
      <c r="O57" s="1">
        <v>45.0</v>
      </c>
      <c r="P57" s="1"/>
      <c r="Q57" s="1" t="str">
        <f t="shared" si="3"/>
        <v>4365</v>
      </c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-153.32000000000008</v>
      </c>
      <c r="N58" s="1" t="str">
        <f t="shared" si="5"/>
        <v>4211.98</v>
      </c>
      <c r="O58" s="1">
        <v>46.0</v>
      </c>
      <c r="P58" s="1"/>
      <c r="Q58" s="1" t="str">
        <f t="shared" si="3"/>
        <v>4212</v>
      </c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>
        <v>-153.32000000000008</v>
      </c>
      <c r="N59" s="1" t="str">
        <f t="shared" si="5"/>
        <v>4058.66</v>
      </c>
      <c r="O59" s="1">
        <v>47.0</v>
      </c>
      <c r="P59" s="1"/>
      <c r="Q59" s="1" t="str">
        <f t="shared" si="3"/>
        <v>4059</v>
      </c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-153.32000000000008</v>
      </c>
      <c r="N60" s="1" t="str">
        <f t="shared" si="5"/>
        <v>3905.34</v>
      </c>
      <c r="O60" s="1">
        <v>48.0</v>
      </c>
      <c r="P60" s="1"/>
      <c r="Q60" s="1" t="str">
        <f t="shared" si="3"/>
        <v>3905</v>
      </c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-153.32000000000008</v>
      </c>
      <c r="N61" s="1" t="str">
        <f t="shared" si="5"/>
        <v>3752.02</v>
      </c>
      <c r="O61" s="1">
        <v>49.0</v>
      </c>
      <c r="P61" s="1"/>
      <c r="Q61" s="1" t="str">
        <f t="shared" si="3"/>
        <v>3752</v>
      </c>
    </row>
    <row r="62">
      <c r="A62" s="1"/>
      <c r="B62" s="1"/>
      <c r="C62" s="1"/>
      <c r="D62" s="1"/>
      <c r="E62" s="1"/>
      <c r="F62" s="1"/>
      <c r="G62" s="1"/>
      <c r="H62" s="1" t="str">
        <f>(N62-N57)/5</f>
        <v>-153.32</v>
      </c>
      <c r="I62" s="1"/>
      <c r="J62" s="1"/>
      <c r="K62" s="1"/>
      <c r="L62" s="1"/>
      <c r="M62" s="1">
        <v>-153.32000000000008</v>
      </c>
      <c r="N62" s="1" t="str">
        <f t="shared" si="5"/>
        <v>3598.7</v>
      </c>
      <c r="O62" s="1">
        <v>50.0</v>
      </c>
      <c r="P62" s="1"/>
      <c r="Q62" s="1" t="str">
        <f t="shared" si="3"/>
        <v>3599</v>
      </c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-123.27999999999993</v>
      </c>
      <c r="N63" s="1" t="str">
        <f t="shared" si="5"/>
        <v>3475.42</v>
      </c>
      <c r="O63" s="1">
        <v>51.0</v>
      </c>
      <c r="P63" s="1"/>
      <c r="Q63" s="1" t="str">
        <f t="shared" si="3"/>
        <v>3475</v>
      </c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-123.27999999999993</v>
      </c>
      <c r="N64" s="1" t="str">
        <f t="shared" si="5"/>
        <v>3352.14</v>
      </c>
      <c r="O64" s="1">
        <v>52.0</v>
      </c>
      <c r="P64" s="1"/>
      <c r="Q64" s="1" t="str">
        <f t="shared" si="3"/>
        <v>3352</v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-123.27999999999993</v>
      </c>
      <c r="N65" s="1" t="str">
        <f t="shared" si="5"/>
        <v>3228.86</v>
      </c>
      <c r="O65" s="1">
        <v>53.0</v>
      </c>
      <c r="P65" s="1"/>
      <c r="Q65" s="1" t="str">
        <f t="shared" si="3"/>
        <v>3229</v>
      </c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-123.27999999999993</v>
      </c>
      <c r="N66" s="1" t="str">
        <f t="shared" si="5"/>
        <v>3105.58</v>
      </c>
      <c r="O66" s="1">
        <v>54.0</v>
      </c>
      <c r="P66" s="1"/>
      <c r="Q66" s="1" t="str">
        <f t="shared" si="3"/>
        <v>3106</v>
      </c>
    </row>
    <row r="67">
      <c r="A67" s="1"/>
      <c r="B67" s="1"/>
      <c r="C67" s="1"/>
      <c r="D67" s="1"/>
      <c r="E67" s="1"/>
      <c r="F67" s="1"/>
      <c r="G67" s="1"/>
      <c r="H67" s="1" t="str">
        <f>(N67-N62)/5</f>
        <v>-123.28</v>
      </c>
      <c r="I67" s="1"/>
      <c r="J67" s="1"/>
      <c r="K67" s="1"/>
      <c r="L67" s="1"/>
      <c r="M67" s="1">
        <v>-123.27999999999993</v>
      </c>
      <c r="N67" s="1" t="str">
        <f t="shared" si="5"/>
        <v>2982.3</v>
      </c>
      <c r="O67" s="1">
        <v>55.0</v>
      </c>
      <c r="P67" s="1"/>
      <c r="Q67" s="1" t="str">
        <f t="shared" si="3"/>
        <v>2982</v>
      </c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-99.7</v>
      </c>
      <c r="N68" s="1" t="str">
        <f t="shared" si="5"/>
        <v>2882.6</v>
      </c>
      <c r="O68" s="1">
        <v>56.0</v>
      </c>
      <c r="P68" s="1"/>
      <c r="Q68" s="1" t="str">
        <f t="shared" si="3"/>
        <v>2883</v>
      </c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v>-99.7</v>
      </c>
      <c r="N69" s="1" t="str">
        <f t="shared" si="5"/>
        <v>2782.9</v>
      </c>
      <c r="O69" s="1">
        <v>57.0</v>
      </c>
      <c r="P69" s="1"/>
      <c r="Q69" s="1" t="str">
        <f t="shared" si="3"/>
        <v>2783</v>
      </c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-99.7</v>
      </c>
      <c r="N70" s="1" t="str">
        <f t="shared" si="5"/>
        <v>2683.2</v>
      </c>
      <c r="O70" s="1">
        <v>58.0</v>
      </c>
      <c r="P70" s="1"/>
      <c r="Q70" s="1" t="str">
        <f t="shared" si="3"/>
        <v>2683</v>
      </c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-99.7</v>
      </c>
      <c r="N71" s="1" t="str">
        <f t="shared" si="5"/>
        <v>2583.5</v>
      </c>
      <c r="O71" s="1">
        <v>59.0</v>
      </c>
      <c r="P71" s="1"/>
      <c r="Q71" s="1" t="str">
        <f t="shared" si="3"/>
        <v>2584</v>
      </c>
    </row>
    <row r="72">
      <c r="A72" s="1"/>
      <c r="B72" s="1"/>
      <c r="C72" s="1"/>
      <c r="D72" s="1"/>
      <c r="E72" s="1"/>
      <c r="F72" s="1"/>
      <c r="G72" s="1"/>
      <c r="H72" s="1" t="str">
        <f>(N72-N67)/5</f>
        <v>-99.7</v>
      </c>
      <c r="I72" s="1"/>
      <c r="J72" s="1"/>
      <c r="K72" s="1"/>
      <c r="L72" s="1"/>
      <c r="M72" s="1">
        <v>-99.7</v>
      </c>
      <c r="N72" s="1" t="str">
        <f t="shared" si="5"/>
        <v>2483.8</v>
      </c>
      <c r="O72" s="1">
        <v>60.0</v>
      </c>
      <c r="P72" s="1"/>
      <c r="Q72" s="1" t="str">
        <f t="shared" si="3"/>
        <v>2484</v>
      </c>
    </row>
    <row r="73">
      <c r="A73" s="1" t="s">
        <v>259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>
        <v>-81.01999999999971</v>
      </c>
      <c r="N73" s="1" t="str">
        <f t="shared" si="5"/>
        <v>2402.78</v>
      </c>
      <c r="O73" s="1">
        <v>61.0</v>
      </c>
      <c r="P73" s="1"/>
      <c r="Q73" s="1" t="str">
        <f t="shared" si="3"/>
        <v>2403</v>
      </c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-81.01999999999971</v>
      </c>
      <c r="N74" s="1" t="str">
        <f t="shared" si="5"/>
        <v>2321.76</v>
      </c>
      <c r="O74" s="1">
        <v>62.0</v>
      </c>
      <c r="P74" s="1"/>
      <c r="Q74" s="1" t="str">
        <f t="shared" si="3"/>
        <v>2322</v>
      </c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>
        <v>-81.01999999999971</v>
      </c>
      <c r="N75" s="1" t="str">
        <f t="shared" si="5"/>
        <v>2240.74</v>
      </c>
      <c r="O75" s="1">
        <v>63.0</v>
      </c>
      <c r="P75" s="1"/>
      <c r="Q75" s="1" t="str">
        <f t="shared" si="3"/>
        <v>2241</v>
      </c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>
        <v>-81.01999999999971</v>
      </c>
      <c r="N76" s="1" t="str">
        <f t="shared" si="5"/>
        <v>2159.72</v>
      </c>
      <c r="O76" s="1">
        <v>64.0</v>
      </c>
      <c r="P76" s="1"/>
      <c r="Q76" s="1" t="str">
        <f t="shared" si="3"/>
        <v>2160</v>
      </c>
    </row>
    <row r="77">
      <c r="A77" s="1"/>
      <c r="B77" s="1"/>
      <c r="C77" s="1"/>
      <c r="D77" s="1"/>
      <c r="E77" s="1"/>
      <c r="F77" s="1"/>
      <c r="G77" s="1"/>
      <c r="H77" s="1" t="str">
        <f>(N77-N72)/5</f>
        <v>-81.02</v>
      </c>
      <c r="I77" s="1"/>
      <c r="J77" s="1"/>
      <c r="K77" s="1"/>
      <c r="L77" s="1"/>
      <c r="M77" s="1">
        <v>-81.01999999999971</v>
      </c>
      <c r="N77" s="1" t="str">
        <f t="shared" si="5"/>
        <v>2078.7</v>
      </c>
      <c r="O77" s="1">
        <v>65.0</v>
      </c>
      <c r="P77" s="1"/>
      <c r="Q77" s="1" t="str">
        <f t="shared" si="3"/>
        <v>2079</v>
      </c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>
        <v>-66.19999999999996</v>
      </c>
      <c r="N78" s="1" t="str">
        <f t="shared" si="5"/>
        <v>2012.5</v>
      </c>
      <c r="O78" s="1">
        <v>66.0</v>
      </c>
      <c r="P78" s="1"/>
      <c r="Q78" s="1" t="str">
        <f t="shared" si="3"/>
        <v>2013</v>
      </c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>
        <v>-66.19999999999996</v>
      </c>
      <c r="N79" s="1" t="str">
        <f t="shared" si="5"/>
        <v>1946.3</v>
      </c>
      <c r="O79" s="1">
        <v>67.0</v>
      </c>
      <c r="P79" s="1"/>
      <c r="Q79" s="1" t="str">
        <f t="shared" si="3"/>
        <v>1946</v>
      </c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-66.19999999999996</v>
      </c>
      <c r="N80" s="1" t="str">
        <f t="shared" si="5"/>
        <v>1880.1</v>
      </c>
      <c r="O80" s="1">
        <v>68.0</v>
      </c>
      <c r="P80" s="1"/>
      <c r="Q80" s="1" t="str">
        <f t="shared" si="3"/>
        <v>1880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>
        <v>-66.19999999999996</v>
      </c>
      <c r="N81" s="1" t="str">
        <f t="shared" si="5"/>
        <v>1813.9</v>
      </c>
      <c r="O81" s="1">
        <v>69.0</v>
      </c>
      <c r="P81" s="1"/>
      <c r="Q81" s="1" t="str">
        <f t="shared" si="3"/>
        <v>1814</v>
      </c>
    </row>
    <row r="82">
      <c r="A82" s="1"/>
      <c r="B82" s="1"/>
      <c r="C82" s="1"/>
      <c r="D82" s="1"/>
      <c r="E82" s="1"/>
      <c r="F82" s="1"/>
      <c r="G82" s="1" t="s">
        <v>162</v>
      </c>
      <c r="H82" s="1" t="str">
        <f t="shared" ref="H82:H137" si="7">(N82-N77)/5</f>
        <v>-66.2</v>
      </c>
      <c r="I82" s="1"/>
      <c r="J82" s="1"/>
      <c r="K82" s="1"/>
      <c r="L82" s="1"/>
      <c r="M82" s="1">
        <v>-66.19999999999996</v>
      </c>
      <c r="N82" s="1" t="str">
        <f t="shared" si="5"/>
        <v>1747.7</v>
      </c>
      <c r="O82" s="1">
        <v>70.0</v>
      </c>
      <c r="P82" s="1"/>
      <c r="Q82" s="1" t="str">
        <f t="shared" si="3"/>
        <v>1748</v>
      </c>
    </row>
    <row r="83">
      <c r="A83" s="1"/>
      <c r="B83" s="1"/>
      <c r="C83" s="1"/>
      <c r="D83" s="1"/>
      <c r="E83" s="1"/>
      <c r="F83" s="1"/>
      <c r="G83" s="1"/>
      <c r="H83" s="1" t="str">
        <f t="shared" si="7"/>
        <v>-63.832</v>
      </c>
      <c r="I83" s="1"/>
      <c r="J83" s="1"/>
      <c r="K83" s="1"/>
      <c r="L83" s="1"/>
      <c r="M83" s="1">
        <v>-54.35999999999999</v>
      </c>
      <c r="N83" s="1" t="str">
        <f t="shared" si="5"/>
        <v>1693.34</v>
      </c>
      <c r="O83" s="1">
        <v>71.0</v>
      </c>
      <c r="P83" s="1"/>
      <c r="Q83" s="1" t="str">
        <f t="shared" si="3"/>
        <v>1693</v>
      </c>
    </row>
    <row r="84">
      <c r="A84" s="1"/>
      <c r="B84" s="1"/>
      <c r="C84" s="1"/>
      <c r="D84" s="1"/>
      <c r="E84" s="1"/>
      <c r="F84" s="1"/>
      <c r="G84" s="1"/>
      <c r="H84" s="1" t="str">
        <f t="shared" si="7"/>
        <v>-61.464</v>
      </c>
      <c r="I84" s="1"/>
      <c r="J84" s="1"/>
      <c r="K84" s="1"/>
      <c r="L84" s="1"/>
      <c r="M84" s="1">
        <v>-54.35999999999999</v>
      </c>
      <c r="N84" s="1" t="str">
        <f t="shared" si="5"/>
        <v>1638.98</v>
      </c>
      <c r="O84" s="1">
        <v>72.0</v>
      </c>
      <c r="P84" s="1"/>
      <c r="Q84" s="1" t="str">
        <f t="shared" si="3"/>
        <v>1639</v>
      </c>
    </row>
    <row r="85">
      <c r="A85" s="1"/>
      <c r="B85" s="1"/>
      <c r="C85" s="1"/>
      <c r="D85" s="1"/>
      <c r="E85" s="1"/>
      <c r="F85" s="1"/>
      <c r="G85" s="1"/>
      <c r="H85" s="1" t="str">
        <f t="shared" si="7"/>
        <v>-59.096</v>
      </c>
      <c r="I85" s="1"/>
      <c r="J85" s="1"/>
      <c r="K85" s="1"/>
      <c r="L85" s="1"/>
      <c r="M85" s="1">
        <v>-54.35999999999999</v>
      </c>
      <c r="N85" s="1" t="str">
        <f t="shared" si="5"/>
        <v>1584.62</v>
      </c>
      <c r="O85" s="1">
        <v>73.0</v>
      </c>
      <c r="P85" s="1"/>
      <c r="Q85" s="1" t="str">
        <f t="shared" si="3"/>
        <v>1585</v>
      </c>
    </row>
    <row r="86">
      <c r="A86" s="1"/>
      <c r="B86" s="1"/>
      <c r="C86" s="1"/>
      <c r="D86" s="1"/>
      <c r="E86" s="1"/>
      <c r="F86" s="1"/>
      <c r="G86" s="1"/>
      <c r="H86" s="1" t="str">
        <f t="shared" si="7"/>
        <v>-56.728</v>
      </c>
      <c r="I86" s="1"/>
      <c r="J86" s="1"/>
      <c r="K86" s="1"/>
      <c r="L86" s="1"/>
      <c r="M86" s="1">
        <v>-54.35999999999999</v>
      </c>
      <c r="N86" s="1" t="str">
        <f t="shared" si="5"/>
        <v>1530.26</v>
      </c>
      <c r="O86" s="1">
        <v>74.0</v>
      </c>
      <c r="P86" s="1"/>
      <c r="Q86" s="1" t="str">
        <f t="shared" si="3"/>
        <v>1530</v>
      </c>
    </row>
    <row r="87">
      <c r="A87" s="1"/>
      <c r="B87" s="1"/>
      <c r="C87" s="1"/>
      <c r="D87" s="1"/>
      <c r="E87" s="1"/>
      <c r="F87" s="1"/>
      <c r="G87" s="1"/>
      <c r="H87" s="1" t="str">
        <f t="shared" si="7"/>
        <v>-54.36</v>
      </c>
      <c r="I87" s="1"/>
      <c r="J87" s="1"/>
      <c r="K87" s="1"/>
      <c r="L87" s="1"/>
      <c r="M87" s="1">
        <v>-54.35999999999999</v>
      </c>
      <c r="N87" s="1" t="str">
        <f t="shared" si="5"/>
        <v>1475.9</v>
      </c>
      <c r="O87" s="1">
        <v>75.0</v>
      </c>
      <c r="P87" s="1"/>
      <c r="Q87" s="1" t="str">
        <f t="shared" si="3"/>
        <v>1476</v>
      </c>
    </row>
    <row r="88">
      <c r="A88" s="1"/>
      <c r="B88" s="1"/>
      <c r="C88" s="1"/>
      <c r="D88" s="1"/>
      <c r="E88" s="1"/>
      <c r="F88" s="1"/>
      <c r="G88" s="1"/>
      <c r="H88" s="1" t="str">
        <f t="shared" si="7"/>
        <v>-52.452</v>
      </c>
      <c r="I88" s="1"/>
      <c r="J88" s="1"/>
      <c r="K88" s="1"/>
      <c r="L88" s="1"/>
      <c r="M88" s="1">
        <v>-44.82000000000003</v>
      </c>
      <c r="N88" s="1" t="str">
        <f t="shared" si="5"/>
        <v>1431.08</v>
      </c>
      <c r="O88" s="1">
        <v>76.0</v>
      </c>
      <c r="P88" s="1"/>
      <c r="Q88" s="1" t="str">
        <f t="shared" si="3"/>
        <v>1431</v>
      </c>
    </row>
    <row r="89">
      <c r="A89" s="1"/>
      <c r="B89" s="1"/>
      <c r="C89" s="1"/>
      <c r="D89" s="1"/>
      <c r="E89" s="1"/>
      <c r="F89" s="1"/>
      <c r="G89" s="1"/>
      <c r="H89" s="1" t="str">
        <f t="shared" si="7"/>
        <v>-50.544</v>
      </c>
      <c r="I89" s="1"/>
      <c r="J89" s="1"/>
      <c r="K89" s="1"/>
      <c r="L89" s="1"/>
      <c r="M89" s="1">
        <v>-44.82000000000003</v>
      </c>
      <c r="N89" s="1" t="str">
        <f t="shared" si="5"/>
        <v>1386.26</v>
      </c>
      <c r="O89" s="1">
        <v>77.0</v>
      </c>
      <c r="P89" s="1"/>
      <c r="Q89" s="1" t="str">
        <f t="shared" si="3"/>
        <v>1386</v>
      </c>
    </row>
    <row r="90">
      <c r="A90" s="1"/>
      <c r="B90" s="1"/>
      <c r="C90" s="1"/>
      <c r="D90" s="1"/>
      <c r="E90" s="1"/>
      <c r="F90" s="1"/>
      <c r="G90" s="1"/>
      <c r="H90" s="1" t="str">
        <f t="shared" si="7"/>
        <v>-48.636</v>
      </c>
      <c r="I90" s="1"/>
      <c r="J90" s="1"/>
      <c r="K90" s="1"/>
      <c r="L90" s="1"/>
      <c r="M90" s="1">
        <v>-44.82000000000003</v>
      </c>
      <c r="N90" s="1" t="str">
        <f t="shared" si="5"/>
        <v>1341.44</v>
      </c>
      <c r="O90" s="1">
        <v>78.0</v>
      </c>
      <c r="P90" s="1"/>
      <c r="Q90" s="1" t="str">
        <f t="shared" si="3"/>
        <v>1341</v>
      </c>
    </row>
    <row r="91">
      <c r="A91" s="1"/>
      <c r="B91" s="1"/>
      <c r="C91" s="1"/>
      <c r="D91" s="1"/>
      <c r="E91" s="1"/>
      <c r="F91" s="1"/>
      <c r="G91" s="1"/>
      <c r="H91" s="1" t="str">
        <f t="shared" si="7"/>
        <v>-46.728</v>
      </c>
      <c r="I91" s="1"/>
      <c r="J91" s="1"/>
      <c r="K91" s="1"/>
      <c r="L91" s="1"/>
      <c r="M91" s="1">
        <v>-44.82000000000003</v>
      </c>
      <c r="N91" s="1" t="str">
        <f t="shared" si="5"/>
        <v>1296.62</v>
      </c>
      <c r="O91" s="1">
        <v>79.0</v>
      </c>
      <c r="P91" s="1"/>
      <c r="Q91" s="1" t="str">
        <f t="shared" si="3"/>
        <v>1297</v>
      </c>
    </row>
    <row r="92">
      <c r="A92" s="1"/>
      <c r="B92" s="1"/>
      <c r="C92" s="1"/>
      <c r="D92" s="1"/>
      <c r="E92" s="1"/>
      <c r="F92" s="1"/>
      <c r="G92" s="1"/>
      <c r="H92" s="1" t="str">
        <f t="shared" si="7"/>
        <v>-44.82</v>
      </c>
      <c r="I92" s="1"/>
      <c r="J92" s="1"/>
      <c r="K92" s="1"/>
      <c r="L92" s="1"/>
      <c r="M92" s="1">
        <v>-44.82000000000003</v>
      </c>
      <c r="N92" s="1" t="str">
        <f t="shared" si="5"/>
        <v>1251.8</v>
      </c>
      <c r="O92" s="1">
        <v>80.0</v>
      </c>
      <c r="P92" s="1"/>
      <c r="Q92" s="1" t="str">
        <f t="shared" si="3"/>
        <v>1252</v>
      </c>
    </row>
    <row r="93">
      <c r="A93" s="1"/>
      <c r="B93" s="1"/>
      <c r="C93" s="1"/>
      <c r="D93" s="1"/>
      <c r="E93" s="1"/>
      <c r="F93" s="1"/>
      <c r="G93" s="1"/>
      <c r="H93" s="1" t="str">
        <f t="shared" si="7"/>
        <v>-43.284</v>
      </c>
      <c r="I93" s="1"/>
      <c r="J93" s="1"/>
      <c r="K93" s="1"/>
      <c r="L93" s="1"/>
      <c r="M93" s="1">
        <v>-37.14000000000001</v>
      </c>
      <c r="N93" s="1" t="str">
        <f t="shared" si="5"/>
        <v>1214.66</v>
      </c>
      <c r="O93" s="1">
        <v>81.0</v>
      </c>
      <c r="P93" s="1"/>
      <c r="Q93" s="1" t="str">
        <f t="shared" si="3"/>
        <v>1215</v>
      </c>
    </row>
    <row r="94">
      <c r="A94" s="1"/>
      <c r="B94" s="1"/>
      <c r="C94" s="1"/>
      <c r="D94" s="1"/>
      <c r="E94" s="1"/>
      <c r="F94" s="1"/>
      <c r="G94" s="1"/>
      <c r="H94" s="1" t="str">
        <f t="shared" si="7"/>
        <v>-41.748</v>
      </c>
      <c r="I94" s="1"/>
      <c r="J94" s="1"/>
      <c r="K94" s="1"/>
      <c r="L94" s="1"/>
      <c r="M94" s="1">
        <v>-37.14000000000001</v>
      </c>
      <c r="N94" s="1" t="str">
        <f t="shared" si="5"/>
        <v>1177.52</v>
      </c>
      <c r="O94" s="1">
        <v>82.0</v>
      </c>
      <c r="P94" s="1"/>
      <c r="Q94" s="1" t="str">
        <f t="shared" si="3"/>
        <v>1178</v>
      </c>
    </row>
    <row r="95">
      <c r="A95" s="1"/>
      <c r="B95" s="1"/>
      <c r="C95" s="1"/>
      <c r="D95" s="1"/>
      <c r="E95" s="1"/>
      <c r="F95" s="1"/>
      <c r="G95" s="1"/>
      <c r="H95" s="1" t="str">
        <f t="shared" si="7"/>
        <v>-40.212</v>
      </c>
      <c r="I95" s="1"/>
      <c r="J95" s="1"/>
      <c r="K95" s="1"/>
      <c r="L95" s="1"/>
      <c r="M95" s="1">
        <v>-37.14000000000001</v>
      </c>
      <c r="N95" s="1" t="str">
        <f t="shared" si="5"/>
        <v>1140.38</v>
      </c>
      <c r="O95" s="1">
        <v>83.0</v>
      </c>
      <c r="P95" s="1"/>
      <c r="Q95" s="1" t="str">
        <f t="shared" si="3"/>
        <v>1140</v>
      </c>
    </row>
    <row r="96">
      <c r="A96" s="1"/>
      <c r="B96" s="1"/>
      <c r="C96" s="1"/>
      <c r="D96" s="1"/>
      <c r="E96" s="1"/>
      <c r="F96" s="1"/>
      <c r="G96" s="1"/>
      <c r="H96" s="1" t="str">
        <f t="shared" si="7"/>
        <v>-38.676</v>
      </c>
      <c r="I96" s="1"/>
      <c r="J96" s="1"/>
      <c r="K96" s="1"/>
      <c r="L96" s="1"/>
      <c r="M96" s="1">
        <v>-37.14000000000001</v>
      </c>
      <c r="N96" s="1" t="str">
        <f t="shared" si="5"/>
        <v>1103.24</v>
      </c>
      <c r="O96" s="1">
        <v>84.0</v>
      </c>
      <c r="P96" s="1"/>
      <c r="Q96" s="1" t="str">
        <f t="shared" si="3"/>
        <v>1103</v>
      </c>
    </row>
    <row r="97">
      <c r="A97" s="1"/>
      <c r="B97" s="1"/>
      <c r="C97" s="1"/>
      <c r="D97" s="1"/>
      <c r="E97" s="1"/>
      <c r="F97" s="1"/>
      <c r="G97" s="1"/>
      <c r="H97" s="1" t="str">
        <f t="shared" si="7"/>
        <v>-37.14</v>
      </c>
      <c r="I97" s="1"/>
      <c r="J97" s="1"/>
      <c r="K97" s="1"/>
      <c r="L97" s="1"/>
      <c r="M97" s="1">
        <v>-37.14000000000001</v>
      </c>
      <c r="N97" s="1" t="str">
        <f t="shared" si="5"/>
        <v>1066.1</v>
      </c>
      <c r="O97" s="1">
        <v>85.0</v>
      </c>
      <c r="P97" s="1"/>
      <c r="Q97" s="1" t="str">
        <f t="shared" si="3"/>
        <v>1066</v>
      </c>
    </row>
    <row r="98">
      <c r="A98" s="1"/>
      <c r="B98" s="1"/>
      <c r="C98" s="1"/>
      <c r="D98" s="1"/>
      <c r="E98" s="1"/>
      <c r="F98" s="1"/>
      <c r="G98" s="1"/>
      <c r="H98" s="1" t="str">
        <f t="shared" si="7"/>
        <v>-35.8924</v>
      </c>
      <c r="I98" s="1"/>
      <c r="J98" s="1"/>
      <c r="K98" s="1"/>
      <c r="L98" s="1"/>
      <c r="M98" s="1">
        <v>-30.901999999999976</v>
      </c>
      <c r="N98" s="1" t="str">
        <f t="shared" si="5"/>
        <v>1035.198</v>
      </c>
      <c r="O98" s="1">
        <v>86.0</v>
      </c>
      <c r="P98" s="1"/>
      <c r="Q98" s="1" t="str">
        <f t="shared" si="3"/>
        <v>1035</v>
      </c>
    </row>
    <row r="99">
      <c r="A99" s="1"/>
      <c r="B99" s="1"/>
      <c r="C99" s="1"/>
      <c r="D99" s="1"/>
      <c r="E99" s="1"/>
      <c r="F99" s="1"/>
      <c r="G99" s="1"/>
      <c r="H99" s="1" t="str">
        <f t="shared" si="7"/>
        <v>-34.6448</v>
      </c>
      <c r="I99" s="1"/>
      <c r="J99" s="1"/>
      <c r="K99" s="1"/>
      <c r="L99" s="1"/>
      <c r="M99" s="1">
        <v>-30.901999999999976</v>
      </c>
      <c r="N99" s="1" t="str">
        <f t="shared" si="5"/>
        <v>1004.296</v>
      </c>
      <c r="O99" s="1">
        <v>87.0</v>
      </c>
      <c r="P99" s="1"/>
      <c r="Q99" s="1" t="str">
        <f t="shared" si="3"/>
        <v>1004</v>
      </c>
    </row>
    <row r="100">
      <c r="A100" s="1"/>
      <c r="B100" s="1"/>
      <c r="C100" s="1"/>
      <c r="D100" s="1"/>
      <c r="E100" s="1"/>
      <c r="F100" s="1"/>
      <c r="G100" s="1"/>
      <c r="H100" s="1" t="str">
        <f t="shared" si="7"/>
        <v>-33.3972</v>
      </c>
      <c r="I100" s="1"/>
      <c r="J100" s="1"/>
      <c r="K100" s="1"/>
      <c r="L100" s="1"/>
      <c r="M100" s="1">
        <v>-30.901999999999976</v>
      </c>
      <c r="N100" s="1" t="str">
        <f t="shared" si="5"/>
        <v>973.394</v>
      </c>
      <c r="O100" s="1">
        <v>88.0</v>
      </c>
      <c r="P100" s="1"/>
      <c r="Q100" s="1" t="str">
        <f t="shared" si="3"/>
        <v>973</v>
      </c>
    </row>
    <row r="101">
      <c r="A101" s="1"/>
      <c r="B101" s="1"/>
      <c r="C101" s="1"/>
      <c r="D101" s="1"/>
      <c r="E101" s="1"/>
      <c r="F101" s="1"/>
      <c r="G101" s="1"/>
      <c r="H101" s="1" t="str">
        <f t="shared" si="7"/>
        <v>-32.1496</v>
      </c>
      <c r="I101" s="1"/>
      <c r="J101" s="1"/>
      <c r="K101" s="1"/>
      <c r="L101" s="1"/>
      <c r="M101" s="1">
        <v>-30.901999999999976</v>
      </c>
      <c r="N101" s="1" t="str">
        <f t="shared" si="5"/>
        <v>942.492</v>
      </c>
      <c r="O101" s="1">
        <v>89.0</v>
      </c>
      <c r="P101" s="1"/>
      <c r="Q101" s="1" t="str">
        <f t="shared" si="3"/>
        <v>942</v>
      </c>
    </row>
    <row r="102">
      <c r="A102" s="1"/>
      <c r="B102" s="1"/>
      <c r="C102" s="1"/>
      <c r="D102" s="1"/>
      <c r="E102" s="1"/>
      <c r="F102" s="1"/>
      <c r="G102" s="1"/>
      <c r="H102" s="1" t="str">
        <f t="shared" si="7"/>
        <v>-30.902</v>
      </c>
      <c r="I102" s="1"/>
      <c r="J102" s="1"/>
      <c r="K102" s="1"/>
      <c r="L102" s="1"/>
      <c r="M102" s="1">
        <v>-30.901999999999976</v>
      </c>
      <c r="N102" s="1" t="str">
        <f t="shared" si="5"/>
        <v>911.59</v>
      </c>
      <c r="O102" s="1">
        <v>90.0</v>
      </c>
      <c r="P102" s="1"/>
      <c r="Q102" s="1" t="str">
        <f t="shared" si="3"/>
        <v>912</v>
      </c>
    </row>
    <row r="103">
      <c r="A103" s="1"/>
      <c r="B103" s="1"/>
      <c r="C103" s="1"/>
      <c r="D103" s="1"/>
      <c r="E103" s="1"/>
      <c r="F103" s="1"/>
      <c r="G103" s="1"/>
      <c r="H103" s="1" t="str">
        <f t="shared" si="7"/>
        <v>-29.8868</v>
      </c>
      <c r="I103" s="1"/>
      <c r="J103" s="1"/>
      <c r="K103" s="1"/>
      <c r="L103" s="1"/>
      <c r="M103" s="1">
        <v>-25.826</v>
      </c>
      <c r="N103" s="1" t="str">
        <f t="shared" si="5"/>
        <v>885.764</v>
      </c>
      <c r="O103" s="1">
        <v>91.0</v>
      </c>
      <c r="P103" s="1"/>
      <c r="Q103" s="1" t="str">
        <f t="shared" si="3"/>
        <v>886</v>
      </c>
    </row>
    <row r="104">
      <c r="A104" s="1"/>
      <c r="B104" s="1"/>
      <c r="C104" s="1"/>
      <c r="D104" s="1"/>
      <c r="E104" s="1"/>
      <c r="F104" s="1"/>
      <c r="G104" s="1"/>
      <c r="H104" s="1" t="str">
        <f t="shared" si="7"/>
        <v>-28.8716</v>
      </c>
      <c r="I104" s="1"/>
      <c r="J104" s="1"/>
      <c r="K104" s="1"/>
      <c r="L104" s="1"/>
      <c r="M104" s="1">
        <v>-25.826</v>
      </c>
      <c r="N104" s="1" t="str">
        <f t="shared" si="5"/>
        <v>859.938</v>
      </c>
      <c r="O104" s="1">
        <v>92.0</v>
      </c>
      <c r="P104" s="1"/>
      <c r="Q104" s="1" t="str">
        <f t="shared" si="3"/>
        <v>860</v>
      </c>
    </row>
    <row r="105">
      <c r="A105" s="1"/>
      <c r="B105" s="1"/>
      <c r="C105" s="1"/>
      <c r="D105" s="1"/>
      <c r="E105" s="1"/>
      <c r="F105" s="1"/>
      <c r="G105" s="1"/>
      <c r="H105" s="1" t="str">
        <f t="shared" si="7"/>
        <v>-27.8564</v>
      </c>
      <c r="I105" s="1"/>
      <c r="J105" s="1"/>
      <c r="K105" s="1"/>
      <c r="L105" s="1"/>
      <c r="M105" s="1">
        <v>-25.826</v>
      </c>
      <c r="N105" s="1" t="str">
        <f t="shared" si="5"/>
        <v>834.112</v>
      </c>
      <c r="O105" s="1">
        <v>93.0</v>
      </c>
      <c r="P105" s="1"/>
      <c r="Q105" s="1" t="str">
        <f t="shared" si="3"/>
        <v>834</v>
      </c>
    </row>
    <row r="106">
      <c r="A106" s="1"/>
      <c r="B106" s="1"/>
      <c r="C106" s="1"/>
      <c r="D106" s="1"/>
      <c r="E106" s="1"/>
      <c r="F106" s="1"/>
      <c r="G106" s="1"/>
      <c r="H106" s="1" t="str">
        <f t="shared" si="7"/>
        <v>-26.8412</v>
      </c>
      <c r="I106" s="1"/>
      <c r="J106" s="1"/>
      <c r="K106" s="1"/>
      <c r="L106" s="1"/>
      <c r="M106" s="1">
        <v>-25.826</v>
      </c>
      <c r="N106" s="1" t="str">
        <f t="shared" si="5"/>
        <v>808.286</v>
      </c>
      <c r="O106" s="1">
        <v>94.0</v>
      </c>
      <c r="P106" s="1"/>
      <c r="Q106" s="1" t="str">
        <f t="shared" si="3"/>
        <v>808</v>
      </c>
    </row>
    <row r="107">
      <c r="A107" s="1"/>
      <c r="B107" s="1"/>
      <c r="C107" s="1"/>
      <c r="D107" s="1"/>
      <c r="E107" s="1"/>
      <c r="F107" s="1"/>
      <c r="G107" s="1"/>
      <c r="H107" s="1" t="str">
        <f t="shared" si="7"/>
        <v>-25.826</v>
      </c>
      <c r="I107" s="1"/>
      <c r="J107" s="1"/>
      <c r="K107" s="1"/>
      <c r="L107" s="1"/>
      <c r="M107" s="1">
        <v>-25.826</v>
      </c>
      <c r="N107" s="1" t="str">
        <f t="shared" si="5"/>
        <v>782.46</v>
      </c>
      <c r="O107" s="1">
        <v>95.0</v>
      </c>
      <c r="P107" s="1"/>
      <c r="Q107" s="1" t="str">
        <f t="shared" si="3"/>
        <v>782</v>
      </c>
    </row>
    <row r="108">
      <c r="A108" s="1"/>
      <c r="B108" s="1"/>
      <c r="C108" s="1"/>
      <c r="D108" s="1"/>
      <c r="E108" s="1"/>
      <c r="F108" s="1"/>
      <c r="G108" s="1"/>
      <c r="H108" s="1" t="str">
        <f t="shared" si="7"/>
        <v>-24.9948</v>
      </c>
      <c r="I108" s="1"/>
      <c r="J108" s="1"/>
      <c r="K108" s="1"/>
      <c r="L108" s="1"/>
      <c r="M108" s="1">
        <v>-21.670000000000005</v>
      </c>
      <c r="N108" s="1" t="str">
        <f t="shared" si="5"/>
        <v>760.79</v>
      </c>
      <c r="O108" s="1">
        <v>96.0</v>
      </c>
      <c r="P108" s="1"/>
      <c r="Q108" s="1" t="str">
        <f t="shared" si="3"/>
        <v>761</v>
      </c>
    </row>
    <row r="109">
      <c r="A109" s="1"/>
      <c r="B109" s="1"/>
      <c r="C109" s="1"/>
      <c r="D109" s="1"/>
      <c r="E109" s="1"/>
      <c r="F109" s="1"/>
      <c r="G109" s="1"/>
      <c r="H109" s="1" t="str">
        <f t="shared" si="7"/>
        <v>-24.1636</v>
      </c>
      <c r="I109" s="1"/>
      <c r="J109" s="1"/>
      <c r="K109" s="1"/>
      <c r="L109" s="1"/>
      <c r="M109" s="1">
        <v>-21.670000000000005</v>
      </c>
      <c r="N109" s="1" t="str">
        <f t="shared" si="5"/>
        <v>739.12</v>
      </c>
      <c r="O109" s="1">
        <v>97.0</v>
      </c>
      <c r="P109" s="1"/>
      <c r="Q109" s="1" t="str">
        <f t="shared" si="3"/>
        <v>739</v>
      </c>
    </row>
    <row r="110">
      <c r="A110" s="1"/>
      <c r="B110" s="1"/>
      <c r="C110" s="1"/>
      <c r="D110" s="1"/>
      <c r="E110" s="1"/>
      <c r="F110" s="1"/>
      <c r="G110" s="1"/>
      <c r="H110" s="1" t="str">
        <f t="shared" si="7"/>
        <v>-23.3324</v>
      </c>
      <c r="I110" s="1"/>
      <c r="J110" s="1"/>
      <c r="K110" s="1"/>
      <c r="L110" s="1"/>
      <c r="M110" s="1">
        <v>-21.670000000000005</v>
      </c>
      <c r="N110" s="1" t="str">
        <f t="shared" si="5"/>
        <v>717.45</v>
      </c>
      <c r="O110" s="1">
        <v>98.0</v>
      </c>
      <c r="P110" s="1"/>
      <c r="Q110" s="1" t="str">
        <f t="shared" si="3"/>
        <v>717</v>
      </c>
    </row>
    <row r="111">
      <c r="A111" s="1"/>
      <c r="B111" s="1"/>
      <c r="C111" s="1"/>
      <c r="D111" s="1"/>
      <c r="E111" s="1"/>
      <c r="F111" s="1"/>
      <c r="G111" s="1"/>
      <c r="H111" s="1" t="str">
        <f t="shared" si="7"/>
        <v>-22.5012</v>
      </c>
      <c r="I111" s="1"/>
      <c r="J111" s="1"/>
      <c r="K111" s="1"/>
      <c r="L111" s="1"/>
      <c r="M111" s="1">
        <v>-21.670000000000005</v>
      </c>
      <c r="N111" s="1" t="str">
        <f t="shared" si="5"/>
        <v>695.78</v>
      </c>
      <c r="O111" s="1">
        <v>99.0</v>
      </c>
      <c r="P111" s="1"/>
      <c r="Q111" s="1" t="str">
        <f t="shared" si="3"/>
        <v>696</v>
      </c>
    </row>
    <row r="112">
      <c r="A112" s="1"/>
      <c r="B112" s="1"/>
      <c r="C112" s="1"/>
      <c r="D112" s="1"/>
      <c r="E112" s="1"/>
      <c r="F112" s="1"/>
      <c r="G112" s="1"/>
      <c r="H112" s="1" t="str">
        <f t="shared" si="7"/>
        <v>-21.67</v>
      </c>
      <c r="I112" s="1"/>
      <c r="J112" s="1"/>
      <c r="K112" s="1"/>
      <c r="L112" s="1"/>
      <c r="M112" s="1">
        <v>-21.670000000000005</v>
      </c>
      <c r="N112" s="1" t="str">
        <f t="shared" si="5"/>
        <v>674.11</v>
      </c>
      <c r="O112" s="1">
        <v>100.0</v>
      </c>
      <c r="P112" s="1"/>
      <c r="Q112" s="1" t="str">
        <f t="shared" si="3"/>
        <v>674</v>
      </c>
    </row>
    <row r="113">
      <c r="A113" s="1"/>
      <c r="B113" s="1"/>
      <c r="C113" s="1"/>
      <c r="D113" s="1"/>
      <c r="E113" s="1"/>
      <c r="F113" s="1"/>
      <c r="G113" s="1"/>
      <c r="H113" s="1" t="str">
        <f t="shared" si="7"/>
        <v>-20.9868</v>
      </c>
      <c r="I113" s="1"/>
      <c r="J113" s="1"/>
      <c r="K113" s="1"/>
      <c r="L113" s="1"/>
      <c r="M113" s="1">
        <v>-18.253999999999998</v>
      </c>
      <c r="N113" s="1" t="str">
        <f t="shared" si="5"/>
        <v>655.856</v>
      </c>
      <c r="O113" s="1">
        <v>101.0</v>
      </c>
      <c r="P113" s="1"/>
      <c r="Q113" s="1" t="str">
        <f t="shared" si="3"/>
        <v>656</v>
      </c>
    </row>
    <row r="114">
      <c r="A114" s="1"/>
      <c r="B114" s="1"/>
      <c r="C114" s="1"/>
      <c r="D114" s="1"/>
      <c r="E114" s="1"/>
      <c r="F114" s="1"/>
      <c r="G114" s="1"/>
      <c r="H114" s="1" t="str">
        <f t="shared" si="7"/>
        <v>-20.3036</v>
      </c>
      <c r="I114" s="1"/>
      <c r="J114" s="1"/>
      <c r="K114" s="1"/>
      <c r="L114" s="1"/>
      <c r="M114" s="1">
        <v>-18.253999999999998</v>
      </c>
      <c r="N114" s="1" t="str">
        <f t="shared" si="5"/>
        <v>637.602</v>
      </c>
      <c r="O114" s="1">
        <v>102.0</v>
      </c>
      <c r="P114" s="1"/>
      <c r="Q114" s="1" t="str">
        <f t="shared" si="3"/>
        <v>638</v>
      </c>
    </row>
    <row r="115">
      <c r="A115" s="1"/>
      <c r="B115" s="1"/>
      <c r="C115" s="1"/>
      <c r="D115" s="1"/>
      <c r="E115" s="1"/>
      <c r="F115" s="1"/>
      <c r="G115" s="1"/>
      <c r="H115" s="1" t="str">
        <f t="shared" si="7"/>
        <v>-19.6204</v>
      </c>
      <c r="I115" s="1"/>
      <c r="J115" s="1"/>
      <c r="K115" s="1"/>
      <c r="L115" s="1"/>
      <c r="M115" s="1">
        <v>-18.253999999999998</v>
      </c>
      <c r="N115" s="1" t="str">
        <f t="shared" si="5"/>
        <v>619.348</v>
      </c>
      <c r="O115" s="1">
        <v>103.0</v>
      </c>
      <c r="P115" s="1"/>
      <c r="Q115" s="1" t="str">
        <f t="shared" si="3"/>
        <v>619</v>
      </c>
    </row>
    <row r="116">
      <c r="A116" s="1"/>
      <c r="B116" s="1"/>
      <c r="C116" s="1"/>
      <c r="D116" s="1"/>
      <c r="E116" s="1"/>
      <c r="F116" s="1"/>
      <c r="G116" s="1"/>
      <c r="H116" s="1" t="str">
        <f t="shared" si="7"/>
        <v>-18.9372</v>
      </c>
      <c r="I116" s="1"/>
      <c r="J116" s="1"/>
      <c r="K116" s="1"/>
      <c r="L116" s="1"/>
      <c r="M116" s="1">
        <v>-18.253999999999998</v>
      </c>
      <c r="N116" s="1" t="str">
        <f t="shared" si="5"/>
        <v>601.094</v>
      </c>
      <c r="O116" s="1">
        <v>104.0</v>
      </c>
      <c r="P116" s="1"/>
      <c r="Q116" s="1" t="str">
        <f t="shared" si="3"/>
        <v>601</v>
      </c>
    </row>
    <row r="117">
      <c r="A117" s="1"/>
      <c r="B117" s="1"/>
      <c r="C117" s="1"/>
      <c r="D117" s="1"/>
      <c r="E117" s="1"/>
      <c r="F117" s="1"/>
      <c r="G117" s="1"/>
      <c r="H117" s="1" t="str">
        <f t="shared" si="7"/>
        <v>-18.254</v>
      </c>
      <c r="I117" s="1"/>
      <c r="J117" s="1"/>
      <c r="K117" s="1"/>
      <c r="L117" s="1"/>
      <c r="M117" s="1">
        <v>-18.253999999999998</v>
      </c>
      <c r="N117" s="1" t="str">
        <f t="shared" si="5"/>
        <v>582.84</v>
      </c>
      <c r="O117" s="1">
        <v>105.0</v>
      </c>
      <c r="P117" s="1"/>
      <c r="Q117" s="1" t="str">
        <f t="shared" si="3"/>
        <v>583</v>
      </c>
    </row>
    <row r="118">
      <c r="A118" s="1"/>
      <c r="B118" s="1"/>
      <c r="C118" s="1"/>
      <c r="D118" s="1"/>
      <c r="E118" s="1"/>
      <c r="F118" s="1"/>
      <c r="G118" s="1"/>
      <c r="H118" s="1" t="str">
        <f t="shared" si="7"/>
        <v>-17.6896</v>
      </c>
      <c r="I118" s="1"/>
      <c r="J118" s="1"/>
      <c r="K118" s="1"/>
      <c r="L118" s="1"/>
      <c r="M118" s="1">
        <v>-15.432000000000006</v>
      </c>
      <c r="N118" s="1" t="str">
        <f t="shared" si="5"/>
        <v>567.408</v>
      </c>
      <c r="O118" s="1">
        <v>106.0</v>
      </c>
      <c r="P118" s="1"/>
      <c r="Q118" s="1" t="str">
        <f t="shared" si="3"/>
        <v>567</v>
      </c>
    </row>
    <row r="119">
      <c r="A119" s="1"/>
      <c r="B119" s="1"/>
      <c r="C119" s="1"/>
      <c r="D119" s="1"/>
      <c r="E119" s="1"/>
      <c r="F119" s="1"/>
      <c r="G119" s="1"/>
      <c r="H119" s="1" t="str">
        <f t="shared" si="7"/>
        <v>-17.1252</v>
      </c>
      <c r="I119" s="1"/>
      <c r="J119" s="1"/>
      <c r="K119" s="1"/>
      <c r="L119" s="1"/>
      <c r="M119" s="1">
        <v>-15.432000000000006</v>
      </c>
      <c r="N119" s="1" t="str">
        <f t="shared" si="5"/>
        <v>551.976</v>
      </c>
      <c r="O119" s="1">
        <v>107.0</v>
      </c>
      <c r="P119" s="1"/>
      <c r="Q119" s="1" t="str">
        <f t="shared" si="3"/>
        <v>552</v>
      </c>
    </row>
    <row r="120">
      <c r="A120" s="1"/>
      <c r="B120" s="1"/>
      <c r="C120" s="1"/>
      <c r="D120" s="1"/>
      <c r="E120" s="1"/>
      <c r="F120" s="1"/>
      <c r="G120" s="1"/>
      <c r="H120" s="1" t="str">
        <f t="shared" si="7"/>
        <v>-16.5608</v>
      </c>
      <c r="I120" s="1"/>
      <c r="J120" s="1"/>
      <c r="K120" s="1"/>
      <c r="L120" s="1"/>
      <c r="M120" s="1">
        <v>-15.432000000000006</v>
      </c>
      <c r="N120" s="1" t="str">
        <f t="shared" si="5"/>
        <v>536.544</v>
      </c>
      <c r="O120" s="1">
        <v>108.0</v>
      </c>
      <c r="P120" s="1"/>
      <c r="Q120" s="1" t="str">
        <f t="shared" si="3"/>
        <v>537</v>
      </c>
    </row>
    <row r="121">
      <c r="A121" s="1"/>
      <c r="B121" s="1"/>
      <c r="C121" s="1"/>
      <c r="D121" s="1"/>
      <c r="E121" s="1"/>
      <c r="F121" s="1"/>
      <c r="G121" s="1"/>
      <c r="H121" s="1" t="str">
        <f t="shared" si="7"/>
        <v>-15.9964</v>
      </c>
      <c r="I121" s="1"/>
      <c r="J121" s="1"/>
      <c r="K121" s="1"/>
      <c r="L121" s="1"/>
      <c r="M121" s="1">
        <v>-15.432000000000006</v>
      </c>
      <c r="N121" s="1" t="str">
        <f t="shared" si="5"/>
        <v>521.112</v>
      </c>
      <c r="O121" s="1">
        <v>109.0</v>
      </c>
      <c r="P121" s="1"/>
      <c r="Q121" s="1" t="str">
        <f t="shared" si="3"/>
        <v>521</v>
      </c>
    </row>
    <row r="122">
      <c r="A122" s="1"/>
      <c r="B122" s="1"/>
      <c r="C122" s="1"/>
      <c r="D122" s="1"/>
      <c r="E122" s="1"/>
      <c r="F122" s="1"/>
      <c r="G122" s="1"/>
      <c r="H122" s="1" t="str">
        <f t="shared" si="7"/>
        <v>-15.432</v>
      </c>
      <c r="I122" s="1"/>
      <c r="J122" s="1"/>
      <c r="K122" s="1"/>
      <c r="L122" s="1"/>
      <c r="M122" s="1">
        <v>-15.432000000000006</v>
      </c>
      <c r="N122" s="1" t="str">
        <f t="shared" si="5"/>
        <v>505.68</v>
      </c>
      <c r="O122" s="1">
        <v>110.0</v>
      </c>
      <c r="P122" s="1"/>
      <c r="Q122" s="1" t="str">
        <f t="shared" si="3"/>
        <v>506</v>
      </c>
    </row>
    <row r="123">
      <c r="A123" s="1"/>
      <c r="B123" s="1"/>
      <c r="C123" s="1"/>
      <c r="D123" s="1"/>
      <c r="E123" s="1"/>
      <c r="F123" s="1"/>
      <c r="G123" s="1"/>
      <c r="H123" s="1" t="str">
        <f t="shared" si="7"/>
        <v>-14.9652</v>
      </c>
      <c r="I123" s="1"/>
      <c r="J123" s="1"/>
      <c r="K123" s="1"/>
      <c r="L123" s="1"/>
      <c r="M123" s="1">
        <v>-13.098000000000003</v>
      </c>
      <c r="N123" s="1" t="str">
        <f t="shared" si="5"/>
        <v>492.582</v>
      </c>
      <c r="O123" s="1">
        <v>111.0</v>
      </c>
      <c r="P123" s="1"/>
      <c r="Q123" s="1" t="str">
        <f t="shared" si="3"/>
        <v>493</v>
      </c>
    </row>
    <row r="124">
      <c r="A124" s="1"/>
      <c r="B124" s="1"/>
      <c r="C124" s="1"/>
      <c r="D124" s="1"/>
      <c r="E124" s="1"/>
      <c r="F124" s="1"/>
      <c r="G124" s="1"/>
      <c r="H124" s="1" t="str">
        <f t="shared" si="7"/>
        <v>-14.4984</v>
      </c>
      <c r="I124" s="1"/>
      <c r="J124" s="1"/>
      <c r="K124" s="1"/>
      <c r="L124" s="1"/>
      <c r="M124" s="1">
        <v>-13.098000000000003</v>
      </c>
      <c r="N124" s="1" t="str">
        <f t="shared" si="5"/>
        <v>479.484</v>
      </c>
      <c r="O124" s="1">
        <v>112.0</v>
      </c>
      <c r="P124" s="1"/>
      <c r="Q124" s="1" t="str">
        <f t="shared" si="3"/>
        <v>479</v>
      </c>
    </row>
    <row r="125">
      <c r="A125" s="1"/>
      <c r="B125" s="1"/>
      <c r="C125" s="1"/>
      <c r="D125" s="1"/>
      <c r="E125" s="1"/>
      <c r="F125" s="1"/>
      <c r="G125" s="1"/>
      <c r="H125" s="1" t="str">
        <f t="shared" si="7"/>
        <v>-14.0316</v>
      </c>
      <c r="I125" s="1"/>
      <c r="J125" s="1"/>
      <c r="K125" s="1"/>
      <c r="L125" s="1"/>
      <c r="M125" s="1">
        <v>-13.098000000000003</v>
      </c>
      <c r="N125" s="1" t="str">
        <f t="shared" si="5"/>
        <v>466.386</v>
      </c>
      <c r="O125" s="1">
        <v>113.0</v>
      </c>
      <c r="P125" s="1"/>
      <c r="Q125" s="1" t="str">
        <f t="shared" si="3"/>
        <v>466</v>
      </c>
    </row>
    <row r="126">
      <c r="A126" s="1"/>
      <c r="B126" s="1"/>
      <c r="C126" s="1"/>
      <c r="D126" s="1"/>
      <c r="E126" s="1"/>
      <c r="F126" s="1"/>
      <c r="G126" s="1"/>
      <c r="H126" s="1" t="str">
        <f t="shared" si="7"/>
        <v>-13.5648</v>
      </c>
      <c r="I126" s="1"/>
      <c r="J126" s="1"/>
      <c r="K126" s="1"/>
      <c r="L126" s="1"/>
      <c r="M126" s="1">
        <v>-13.098000000000003</v>
      </c>
      <c r="N126" s="1" t="str">
        <f t="shared" si="5"/>
        <v>453.288</v>
      </c>
      <c r="O126" s="1">
        <v>114.0</v>
      </c>
      <c r="P126" s="1"/>
      <c r="Q126" s="1" t="str">
        <f t="shared" si="3"/>
        <v>453</v>
      </c>
    </row>
    <row r="127">
      <c r="A127" s="1"/>
      <c r="B127" s="1"/>
      <c r="C127" s="1"/>
      <c r="D127" s="1"/>
      <c r="E127" s="1"/>
      <c r="F127" s="1"/>
      <c r="G127" s="1"/>
      <c r="H127" s="1" t="str">
        <f t="shared" si="7"/>
        <v>-13.098</v>
      </c>
      <c r="I127" s="1"/>
      <c r="J127" s="1"/>
      <c r="K127" s="1"/>
      <c r="L127" s="1"/>
      <c r="M127" s="1">
        <v>-13.098000000000003</v>
      </c>
      <c r="N127" s="1" t="str">
        <f t="shared" si="5"/>
        <v>440.19</v>
      </c>
      <c r="O127" s="1">
        <v>115.0</v>
      </c>
      <c r="P127" s="1"/>
      <c r="Q127" s="1" t="str">
        <f t="shared" si="3"/>
        <v>440</v>
      </c>
    </row>
    <row r="128">
      <c r="A128" s="1"/>
      <c r="B128" s="1"/>
      <c r="C128" s="1"/>
      <c r="D128" s="1"/>
      <c r="E128" s="1"/>
      <c r="F128" s="1"/>
      <c r="G128" s="1"/>
      <c r="H128" s="1" t="str">
        <f t="shared" si="7"/>
        <v>-12.7096</v>
      </c>
      <c r="I128" s="1"/>
      <c r="J128" s="1"/>
      <c r="K128" s="1"/>
      <c r="L128" s="1"/>
      <c r="M128" s="1">
        <v>-11.155999999999995</v>
      </c>
      <c r="N128" s="1" t="str">
        <f t="shared" si="5"/>
        <v>429.034</v>
      </c>
      <c r="O128" s="1">
        <v>116.0</v>
      </c>
      <c r="P128" s="1"/>
      <c r="Q128" s="1" t="str">
        <f t="shared" si="3"/>
        <v>429</v>
      </c>
    </row>
    <row r="129">
      <c r="A129" s="1"/>
      <c r="B129" s="1"/>
      <c r="C129" s="1"/>
      <c r="D129" s="1"/>
      <c r="E129" s="1"/>
      <c r="F129" s="1"/>
      <c r="G129" s="1"/>
      <c r="H129" s="1" t="str">
        <f t="shared" si="7"/>
        <v>-12.3212</v>
      </c>
      <c r="I129" s="1"/>
      <c r="J129" s="1"/>
      <c r="K129" s="1"/>
      <c r="L129" s="1"/>
      <c r="M129" s="1">
        <v>-11.155999999999995</v>
      </c>
      <c r="N129" s="1" t="str">
        <f t="shared" si="5"/>
        <v>417.878</v>
      </c>
      <c r="O129" s="1">
        <v>117.0</v>
      </c>
      <c r="P129" s="1"/>
      <c r="Q129" s="1" t="str">
        <f t="shared" si="3"/>
        <v>418</v>
      </c>
    </row>
    <row r="130">
      <c r="A130" s="1"/>
      <c r="B130" s="1"/>
      <c r="C130" s="1"/>
      <c r="D130" s="1"/>
      <c r="E130" s="1"/>
      <c r="F130" s="1"/>
      <c r="G130" s="1"/>
      <c r="H130" s="1" t="str">
        <f t="shared" si="7"/>
        <v>-11.9328</v>
      </c>
      <c r="I130" s="1"/>
      <c r="J130" s="1"/>
      <c r="K130" s="1"/>
      <c r="L130" s="1"/>
      <c r="M130" s="1">
        <v>-11.155999999999995</v>
      </c>
      <c r="N130" s="1" t="str">
        <f t="shared" si="5"/>
        <v>406.722</v>
      </c>
      <c r="O130" s="1">
        <v>118.0</v>
      </c>
      <c r="P130" s="1"/>
      <c r="Q130" s="1" t="str">
        <f t="shared" si="3"/>
        <v>407</v>
      </c>
    </row>
    <row r="131">
      <c r="A131" s="1"/>
      <c r="B131" s="1"/>
      <c r="C131" s="1"/>
      <c r="D131" s="1"/>
      <c r="E131" s="1"/>
      <c r="F131" s="1"/>
      <c r="G131" s="1"/>
      <c r="H131" s="1" t="str">
        <f t="shared" si="7"/>
        <v>-11.5444</v>
      </c>
      <c r="I131" s="1"/>
      <c r="J131" s="1"/>
      <c r="K131" s="1"/>
      <c r="L131" s="1"/>
      <c r="M131" s="1">
        <v>-11.155999999999995</v>
      </c>
      <c r="N131" s="1" t="str">
        <f t="shared" si="5"/>
        <v>395.566</v>
      </c>
      <c r="O131" s="1">
        <v>119.0</v>
      </c>
      <c r="P131" s="1"/>
      <c r="Q131" s="1" t="str">
        <f t="shared" si="3"/>
        <v>396</v>
      </c>
    </row>
    <row r="132">
      <c r="A132" s="1"/>
      <c r="B132" s="1"/>
      <c r="C132" s="1"/>
      <c r="D132" s="1"/>
      <c r="E132" s="1"/>
      <c r="F132" s="1"/>
      <c r="G132" s="1"/>
      <c r="H132" s="1" t="str">
        <f t="shared" si="7"/>
        <v>-11.156</v>
      </c>
      <c r="I132" s="1"/>
      <c r="J132" s="1"/>
      <c r="K132" s="1"/>
      <c r="L132" s="1"/>
      <c r="M132" s="1">
        <v>-11.155999999999995</v>
      </c>
      <c r="N132" s="1" t="str">
        <f t="shared" si="5"/>
        <v>384.41</v>
      </c>
      <c r="O132" s="1">
        <v>120.0</v>
      </c>
      <c r="P132" s="1"/>
      <c r="Q132" s="1" t="str">
        <f t="shared" si="3"/>
        <v>384</v>
      </c>
    </row>
    <row r="133">
      <c r="A133" s="1"/>
      <c r="B133" s="1"/>
      <c r="C133" s="1"/>
      <c r="D133" s="1"/>
      <c r="E133" s="1"/>
      <c r="F133" s="1"/>
      <c r="G133" s="1"/>
      <c r="H133" s="1" t="str">
        <f t="shared" si="7"/>
        <v>-10.8312</v>
      </c>
      <c r="I133" s="1"/>
      <c r="J133" s="1"/>
      <c r="K133" s="1"/>
      <c r="L133" s="1"/>
      <c r="M133" s="1">
        <v>-9.532000000000005</v>
      </c>
      <c r="N133" s="1" t="str">
        <f t="shared" si="5"/>
        <v>374.878</v>
      </c>
      <c r="O133" s="1">
        <v>121.0</v>
      </c>
      <c r="P133" s="1"/>
      <c r="Q133" s="1" t="str">
        <f t="shared" si="3"/>
        <v>375</v>
      </c>
    </row>
    <row r="134">
      <c r="A134" s="1"/>
      <c r="B134" s="1"/>
      <c r="C134" s="1"/>
      <c r="D134" s="1"/>
      <c r="E134" s="1"/>
      <c r="F134" s="1"/>
      <c r="G134" s="1"/>
      <c r="H134" s="1" t="str">
        <f t="shared" si="7"/>
        <v>-10.5064</v>
      </c>
      <c r="I134" s="1"/>
      <c r="J134" s="1"/>
      <c r="K134" s="1"/>
      <c r="L134" s="1"/>
      <c r="M134" s="1">
        <v>-9.532000000000005</v>
      </c>
      <c r="N134" s="1" t="str">
        <f t="shared" si="5"/>
        <v>365.346</v>
      </c>
      <c r="O134" s="1">
        <v>122.0</v>
      </c>
      <c r="P134" s="1"/>
      <c r="Q134" s="1" t="str">
        <f t="shared" si="3"/>
        <v>365</v>
      </c>
    </row>
    <row r="135">
      <c r="A135" s="1"/>
      <c r="B135" s="1"/>
      <c r="C135" s="1"/>
      <c r="D135" s="1"/>
      <c r="E135" s="1"/>
      <c r="F135" s="1"/>
      <c r="G135" s="1"/>
      <c r="H135" s="1" t="str">
        <f t="shared" si="7"/>
        <v>-10.1816</v>
      </c>
      <c r="I135" s="1"/>
      <c r="J135" s="1"/>
      <c r="K135" s="1"/>
      <c r="L135" s="1"/>
      <c r="M135" s="1">
        <v>-9.532000000000005</v>
      </c>
      <c r="N135" s="1" t="str">
        <f t="shared" si="5"/>
        <v>355.814</v>
      </c>
      <c r="O135" s="1">
        <v>123.0</v>
      </c>
      <c r="P135" s="1"/>
      <c r="Q135" s="1" t="str">
        <f t="shared" si="3"/>
        <v>356</v>
      </c>
    </row>
    <row r="136">
      <c r="A136" s="1"/>
      <c r="B136" s="1"/>
      <c r="C136" s="1"/>
      <c r="D136" s="1"/>
      <c r="E136" s="1"/>
      <c r="F136" s="1"/>
      <c r="G136" s="1"/>
      <c r="H136" s="1" t="str">
        <f t="shared" si="7"/>
        <v>-9.8568</v>
      </c>
      <c r="I136" s="1"/>
      <c r="J136" s="1"/>
      <c r="K136" s="1"/>
      <c r="L136" s="1"/>
      <c r="M136" s="1">
        <v>-9.532000000000005</v>
      </c>
      <c r="N136" s="1" t="str">
        <f t="shared" si="5"/>
        <v>346.282</v>
      </c>
      <c r="O136" s="1">
        <v>124.0</v>
      </c>
      <c r="P136" s="1"/>
      <c r="Q136" s="1" t="str">
        <f t="shared" si="3"/>
        <v>346</v>
      </c>
    </row>
    <row r="137">
      <c r="A137" s="1"/>
      <c r="B137" s="1"/>
      <c r="C137" s="1"/>
      <c r="D137" s="1"/>
      <c r="E137" s="1"/>
      <c r="F137" s="1"/>
      <c r="G137" s="1"/>
      <c r="H137" s="1" t="str">
        <f t="shared" si="7"/>
        <v>-9.532</v>
      </c>
      <c r="I137" s="1"/>
      <c r="J137" s="1"/>
      <c r="K137" s="1"/>
      <c r="L137" s="1"/>
      <c r="M137" s="1">
        <v>-9.532000000000005</v>
      </c>
      <c r="N137" s="1" t="str">
        <f t="shared" si="5"/>
        <v>336.75</v>
      </c>
      <c r="O137" s="1">
        <v>125.0</v>
      </c>
      <c r="P137" s="1"/>
      <c r="Q137" s="1" t="str">
        <f t="shared" si="3"/>
        <v>337</v>
      </c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-9.532000000000005</v>
      </c>
      <c r="N138" s="1" t="str">
        <f t="shared" si="5"/>
        <v>327.218</v>
      </c>
      <c r="O138" s="1">
        <v>126.0</v>
      </c>
      <c r="P138" s="1"/>
      <c r="Q138" s="1" t="str">
        <f t="shared" si="3"/>
        <v>327</v>
      </c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drawing r:id="rId1"/>
</worksheet>
</file>