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48bbc669687159f/Desktop/New folder/Projects/Stock Price Prediction/"/>
    </mc:Choice>
  </mc:AlternateContent>
  <xr:revisionPtr revIDLastSave="1" documentId="11_0BEA5048E1DC417DE1C6F639B0C0D7C9C72C70EF" xr6:coauthVersionLast="47" xr6:coauthVersionMax="47" xr10:uidLastSave="{C8E453F2-093C-459D-ABE2-72035CCC777C}"/>
  <bookViews>
    <workbookView xWindow="-108" yWindow="-108" windowWidth="23256" windowHeight="12456" xr2:uid="{00000000-000D-0000-FFFF-FFFF00000000}"/>
  </bookViews>
  <sheets>
    <sheet name="Sheet1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2" i="1" l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haredStrings.xml><?xml version="1.0" encoding="utf-8"?>
<sst xmlns="http://schemas.openxmlformats.org/spreadsheetml/2006/main" count="16" uniqueCount="16">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</sst>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.00;\(#,##0.00\)"/>
    <numFmt numFmtId="166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 applyAlignment="1"/>
    <xf numFmtId="165" fontId="1" fillId="0" borderId="0" xfId="0" applyNumberFormat="1" applyFont="1"/>
    <xf numFmtId="0" fontId="1" fillId="0" borderId="0" xfId="0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Sheet1!$A$2:$A$282</c:f>
              <c:numCache>
                <c:formatCode>m/d/yyyy</c:formatCode>
                <c:ptCount val="281"/>
                <c:pt idx="0">
                  <c:v>43906.666666666599</c:v>
                </c:pt>
                <c:pt idx="1">
                  <c:v>43907.666666666599</c:v>
                </c:pt>
                <c:pt idx="2">
                  <c:v>43908.666666666599</c:v>
                </c:pt>
                <c:pt idx="3">
                  <c:v>43909.666666666599</c:v>
                </c:pt>
                <c:pt idx="4">
                  <c:v>43910.666666666599</c:v>
                </c:pt>
                <c:pt idx="5">
                  <c:v>43913.666666666599</c:v>
                </c:pt>
                <c:pt idx="6">
                  <c:v>43914.666666666599</c:v>
                </c:pt>
                <c:pt idx="7">
                  <c:v>43915.666666666599</c:v>
                </c:pt>
                <c:pt idx="8">
                  <c:v>43916.666666666599</c:v>
                </c:pt>
                <c:pt idx="9">
                  <c:v>43917.666666666599</c:v>
                </c:pt>
                <c:pt idx="10">
                  <c:v>43920.666666666599</c:v>
                </c:pt>
                <c:pt idx="11">
                  <c:v>43921.666666666599</c:v>
                </c:pt>
                <c:pt idx="12">
                  <c:v>43922.666666666599</c:v>
                </c:pt>
                <c:pt idx="13">
                  <c:v>43923.666666666599</c:v>
                </c:pt>
                <c:pt idx="14">
                  <c:v>43924.666666666599</c:v>
                </c:pt>
                <c:pt idx="15">
                  <c:v>43927.666666666599</c:v>
                </c:pt>
                <c:pt idx="16">
                  <c:v>43928.666666666599</c:v>
                </c:pt>
                <c:pt idx="17">
                  <c:v>43929.666666666599</c:v>
                </c:pt>
                <c:pt idx="18">
                  <c:v>43930.666666666599</c:v>
                </c:pt>
                <c:pt idx="19">
                  <c:v>43934.666666666599</c:v>
                </c:pt>
                <c:pt idx="20">
                  <c:v>43935.666666666599</c:v>
                </c:pt>
                <c:pt idx="21">
                  <c:v>43936.666666666599</c:v>
                </c:pt>
                <c:pt idx="22">
                  <c:v>43937.666666666599</c:v>
                </c:pt>
                <c:pt idx="23">
                  <c:v>43938.666666666599</c:v>
                </c:pt>
                <c:pt idx="24">
                  <c:v>43941.666666666599</c:v>
                </c:pt>
                <c:pt idx="25">
                  <c:v>43942.666666666599</c:v>
                </c:pt>
                <c:pt idx="26">
                  <c:v>43943.666666666599</c:v>
                </c:pt>
                <c:pt idx="27">
                  <c:v>43944.666666666599</c:v>
                </c:pt>
                <c:pt idx="28">
                  <c:v>43945.666666666599</c:v>
                </c:pt>
                <c:pt idx="29">
                  <c:v>43948.666666666599</c:v>
                </c:pt>
                <c:pt idx="30">
                  <c:v>43949.666666666599</c:v>
                </c:pt>
                <c:pt idx="31">
                  <c:v>43950.666666666599</c:v>
                </c:pt>
                <c:pt idx="32">
                  <c:v>43951.666666666599</c:v>
                </c:pt>
                <c:pt idx="33">
                  <c:v>43952.666666666599</c:v>
                </c:pt>
                <c:pt idx="34">
                  <c:v>43955.666666666599</c:v>
                </c:pt>
                <c:pt idx="35">
                  <c:v>43956.666666666599</c:v>
                </c:pt>
                <c:pt idx="36">
                  <c:v>43957.666666666599</c:v>
                </c:pt>
                <c:pt idx="37">
                  <c:v>43958.666666666599</c:v>
                </c:pt>
                <c:pt idx="38">
                  <c:v>43959.666666666599</c:v>
                </c:pt>
                <c:pt idx="39">
                  <c:v>43962.666666666599</c:v>
                </c:pt>
                <c:pt idx="40">
                  <c:v>43963.666666666599</c:v>
                </c:pt>
                <c:pt idx="41">
                  <c:v>43964.666666666599</c:v>
                </c:pt>
                <c:pt idx="42">
                  <c:v>43965.666666666599</c:v>
                </c:pt>
                <c:pt idx="43">
                  <c:v>43966.666666666599</c:v>
                </c:pt>
                <c:pt idx="44">
                  <c:v>43969.666666666599</c:v>
                </c:pt>
                <c:pt idx="45">
                  <c:v>43970.666666666599</c:v>
                </c:pt>
                <c:pt idx="46">
                  <c:v>43971.666666666599</c:v>
                </c:pt>
                <c:pt idx="47">
                  <c:v>43972.666666666599</c:v>
                </c:pt>
                <c:pt idx="48">
                  <c:v>43973.666666666599</c:v>
                </c:pt>
                <c:pt idx="49">
                  <c:v>43977.666666666599</c:v>
                </c:pt>
                <c:pt idx="50">
                  <c:v>43978.666666666599</c:v>
                </c:pt>
                <c:pt idx="51">
                  <c:v>43979.666666666599</c:v>
                </c:pt>
                <c:pt idx="52">
                  <c:v>43980.666666666599</c:v>
                </c:pt>
                <c:pt idx="53">
                  <c:v>43983.666666666599</c:v>
                </c:pt>
                <c:pt idx="54">
                  <c:v>43984.666666666599</c:v>
                </c:pt>
                <c:pt idx="55">
                  <c:v>43985.666666666599</c:v>
                </c:pt>
                <c:pt idx="56">
                  <c:v>43986.666666666599</c:v>
                </c:pt>
                <c:pt idx="57">
                  <c:v>43987.666666666599</c:v>
                </c:pt>
                <c:pt idx="58">
                  <c:v>43990.666666666599</c:v>
                </c:pt>
                <c:pt idx="59">
                  <c:v>43991.666666666599</c:v>
                </c:pt>
                <c:pt idx="60">
                  <c:v>43992.666666666599</c:v>
                </c:pt>
                <c:pt idx="61">
                  <c:v>43993.666666666599</c:v>
                </c:pt>
                <c:pt idx="62">
                  <c:v>43994.666666666599</c:v>
                </c:pt>
                <c:pt idx="63">
                  <c:v>43997.666666666599</c:v>
                </c:pt>
                <c:pt idx="64">
                  <c:v>43998.666666666599</c:v>
                </c:pt>
                <c:pt idx="65">
                  <c:v>43999.666666666599</c:v>
                </c:pt>
                <c:pt idx="66">
                  <c:v>44000.666666666599</c:v>
                </c:pt>
                <c:pt idx="67">
                  <c:v>44001.666666666599</c:v>
                </c:pt>
                <c:pt idx="68">
                  <c:v>44004.666666666599</c:v>
                </c:pt>
                <c:pt idx="69">
                  <c:v>44005.666666666599</c:v>
                </c:pt>
                <c:pt idx="70">
                  <c:v>44006.666666666599</c:v>
                </c:pt>
                <c:pt idx="71">
                  <c:v>44007.666666666599</c:v>
                </c:pt>
                <c:pt idx="72">
                  <c:v>44008.666666666599</c:v>
                </c:pt>
                <c:pt idx="73">
                  <c:v>44011.666666666599</c:v>
                </c:pt>
                <c:pt idx="74">
                  <c:v>44012.666666666599</c:v>
                </c:pt>
                <c:pt idx="75">
                  <c:v>44013.666666666599</c:v>
                </c:pt>
                <c:pt idx="76">
                  <c:v>44014.666666666599</c:v>
                </c:pt>
                <c:pt idx="77">
                  <c:v>44018.666666666599</c:v>
                </c:pt>
                <c:pt idx="78">
                  <c:v>44019.666666666599</c:v>
                </c:pt>
                <c:pt idx="79">
                  <c:v>44020.666666666599</c:v>
                </c:pt>
                <c:pt idx="80">
                  <c:v>44021.666666666599</c:v>
                </c:pt>
                <c:pt idx="81">
                  <c:v>44022.666666666599</c:v>
                </c:pt>
                <c:pt idx="82">
                  <c:v>44025.666666666599</c:v>
                </c:pt>
                <c:pt idx="83">
                  <c:v>44026.666666666599</c:v>
                </c:pt>
                <c:pt idx="84">
                  <c:v>44027.666666666599</c:v>
                </c:pt>
                <c:pt idx="85">
                  <c:v>44028.666666666599</c:v>
                </c:pt>
                <c:pt idx="86">
                  <c:v>44029.666666666599</c:v>
                </c:pt>
                <c:pt idx="87">
                  <c:v>44032.666666666599</c:v>
                </c:pt>
                <c:pt idx="88">
                  <c:v>44033.666666666599</c:v>
                </c:pt>
                <c:pt idx="89">
                  <c:v>44034.666666666599</c:v>
                </c:pt>
                <c:pt idx="90">
                  <c:v>44035.666666666599</c:v>
                </c:pt>
                <c:pt idx="91">
                  <c:v>44036.666666666599</c:v>
                </c:pt>
                <c:pt idx="92">
                  <c:v>44039.666666666599</c:v>
                </c:pt>
                <c:pt idx="93">
                  <c:v>44040.666666666599</c:v>
                </c:pt>
                <c:pt idx="94">
                  <c:v>44041.666666666599</c:v>
                </c:pt>
                <c:pt idx="95">
                  <c:v>44042.666666666599</c:v>
                </c:pt>
                <c:pt idx="96">
                  <c:v>44043.666666666599</c:v>
                </c:pt>
                <c:pt idx="97">
                  <c:v>44046.666666666599</c:v>
                </c:pt>
                <c:pt idx="98">
                  <c:v>44047.666666666599</c:v>
                </c:pt>
                <c:pt idx="99">
                  <c:v>44048.666666666599</c:v>
                </c:pt>
                <c:pt idx="100">
                  <c:v>44049.666666666599</c:v>
                </c:pt>
                <c:pt idx="101">
                  <c:v>44050.666666666599</c:v>
                </c:pt>
                <c:pt idx="102">
                  <c:v>44053.666666666599</c:v>
                </c:pt>
                <c:pt idx="103">
                  <c:v>44054.666666666599</c:v>
                </c:pt>
                <c:pt idx="104">
                  <c:v>44055.666666666599</c:v>
                </c:pt>
                <c:pt idx="105">
                  <c:v>44056.666666666599</c:v>
                </c:pt>
                <c:pt idx="106">
                  <c:v>44057.666666666599</c:v>
                </c:pt>
                <c:pt idx="107">
                  <c:v>44060.666666666599</c:v>
                </c:pt>
                <c:pt idx="108">
                  <c:v>44061.666666666599</c:v>
                </c:pt>
                <c:pt idx="109">
                  <c:v>44062.666666666599</c:v>
                </c:pt>
                <c:pt idx="110">
                  <c:v>44063.666666666599</c:v>
                </c:pt>
                <c:pt idx="111">
                  <c:v>44064.666666666599</c:v>
                </c:pt>
                <c:pt idx="112">
                  <c:v>44067.666666666599</c:v>
                </c:pt>
                <c:pt idx="113">
                  <c:v>44068.666666666599</c:v>
                </c:pt>
                <c:pt idx="114">
                  <c:v>44069.666666666599</c:v>
                </c:pt>
                <c:pt idx="115">
                  <c:v>44070.666666666599</c:v>
                </c:pt>
                <c:pt idx="116">
                  <c:v>44071.666666666599</c:v>
                </c:pt>
                <c:pt idx="117">
                  <c:v>44074.666666666599</c:v>
                </c:pt>
                <c:pt idx="118">
                  <c:v>44075.666666666599</c:v>
                </c:pt>
                <c:pt idx="119">
                  <c:v>44076.666666666599</c:v>
                </c:pt>
                <c:pt idx="120">
                  <c:v>44077.666666666599</c:v>
                </c:pt>
                <c:pt idx="121">
                  <c:v>44078.666666666599</c:v>
                </c:pt>
                <c:pt idx="122">
                  <c:v>44082.666666666599</c:v>
                </c:pt>
                <c:pt idx="123">
                  <c:v>44083.666666666599</c:v>
                </c:pt>
                <c:pt idx="124">
                  <c:v>44084.666666666599</c:v>
                </c:pt>
                <c:pt idx="125">
                  <c:v>44085.666666666599</c:v>
                </c:pt>
                <c:pt idx="126">
                  <c:v>44088.666666666599</c:v>
                </c:pt>
                <c:pt idx="127">
                  <c:v>44089.666666666599</c:v>
                </c:pt>
                <c:pt idx="128">
                  <c:v>44090.666666666599</c:v>
                </c:pt>
                <c:pt idx="129">
                  <c:v>44091.666666666599</c:v>
                </c:pt>
                <c:pt idx="130">
                  <c:v>44092.666666666599</c:v>
                </c:pt>
                <c:pt idx="131">
                  <c:v>44095.666666666599</c:v>
                </c:pt>
                <c:pt idx="132">
                  <c:v>44096.666666666599</c:v>
                </c:pt>
                <c:pt idx="133">
                  <c:v>44097.666666666599</c:v>
                </c:pt>
                <c:pt idx="134">
                  <c:v>44098.666666666599</c:v>
                </c:pt>
                <c:pt idx="135">
                  <c:v>44099.666666666599</c:v>
                </c:pt>
                <c:pt idx="136">
                  <c:v>44102.666666666599</c:v>
                </c:pt>
                <c:pt idx="137">
                  <c:v>44103.666666666599</c:v>
                </c:pt>
                <c:pt idx="138">
                  <c:v>44104.666666666599</c:v>
                </c:pt>
                <c:pt idx="139">
                  <c:v>44105.666666666599</c:v>
                </c:pt>
                <c:pt idx="140">
                  <c:v>44106.666666666599</c:v>
                </c:pt>
                <c:pt idx="141">
                  <c:v>44109.666666666599</c:v>
                </c:pt>
                <c:pt idx="142">
                  <c:v>44110.666666666599</c:v>
                </c:pt>
                <c:pt idx="143">
                  <c:v>44111.666666666599</c:v>
                </c:pt>
                <c:pt idx="144">
                  <c:v>44112.666666666599</c:v>
                </c:pt>
                <c:pt idx="145">
                  <c:v>44113.666666666599</c:v>
                </c:pt>
                <c:pt idx="146">
                  <c:v>44116.666666666599</c:v>
                </c:pt>
                <c:pt idx="147">
                  <c:v>44117.666666666599</c:v>
                </c:pt>
                <c:pt idx="148">
                  <c:v>44118.666666666599</c:v>
                </c:pt>
                <c:pt idx="149">
                  <c:v>44119.666666666599</c:v>
                </c:pt>
                <c:pt idx="150">
                  <c:v>44120.666666666599</c:v>
                </c:pt>
                <c:pt idx="151">
                  <c:v>44123.666666666599</c:v>
                </c:pt>
                <c:pt idx="152">
                  <c:v>44124.666666666599</c:v>
                </c:pt>
                <c:pt idx="153">
                  <c:v>44125.666666666599</c:v>
                </c:pt>
                <c:pt idx="154">
                  <c:v>44126.666666666599</c:v>
                </c:pt>
                <c:pt idx="155">
                  <c:v>44127.666666666599</c:v>
                </c:pt>
                <c:pt idx="156">
                  <c:v>44130.666666666599</c:v>
                </c:pt>
                <c:pt idx="157">
                  <c:v>44131.666666666599</c:v>
                </c:pt>
                <c:pt idx="158">
                  <c:v>44132.666666666599</c:v>
                </c:pt>
                <c:pt idx="159">
                  <c:v>44133.666666666599</c:v>
                </c:pt>
                <c:pt idx="160">
                  <c:v>44134.666666666599</c:v>
                </c:pt>
                <c:pt idx="161">
                  <c:v>44137.666666666599</c:v>
                </c:pt>
                <c:pt idx="162">
                  <c:v>44138.666666666599</c:v>
                </c:pt>
                <c:pt idx="163">
                  <c:v>44139.666666666599</c:v>
                </c:pt>
                <c:pt idx="164">
                  <c:v>44140.666666666599</c:v>
                </c:pt>
                <c:pt idx="165">
                  <c:v>44141.666666666599</c:v>
                </c:pt>
                <c:pt idx="166">
                  <c:v>44144.666666666599</c:v>
                </c:pt>
                <c:pt idx="167">
                  <c:v>44145.666666666599</c:v>
                </c:pt>
                <c:pt idx="168">
                  <c:v>44146.666666666599</c:v>
                </c:pt>
                <c:pt idx="169">
                  <c:v>44147.666666666599</c:v>
                </c:pt>
                <c:pt idx="170">
                  <c:v>44148.666666666599</c:v>
                </c:pt>
                <c:pt idx="171">
                  <c:v>44151.666666666599</c:v>
                </c:pt>
                <c:pt idx="172">
                  <c:v>44152.666666666599</c:v>
                </c:pt>
                <c:pt idx="173">
                  <c:v>44153.666666666599</c:v>
                </c:pt>
                <c:pt idx="174">
                  <c:v>44154.666666666599</c:v>
                </c:pt>
                <c:pt idx="175">
                  <c:v>44155.666666666599</c:v>
                </c:pt>
                <c:pt idx="176">
                  <c:v>44158.666666666599</c:v>
                </c:pt>
                <c:pt idx="177">
                  <c:v>44159.666666666599</c:v>
                </c:pt>
                <c:pt idx="178">
                  <c:v>44160.666666666599</c:v>
                </c:pt>
                <c:pt idx="179">
                  <c:v>44162.541666666599</c:v>
                </c:pt>
                <c:pt idx="180">
                  <c:v>44165.666666666599</c:v>
                </c:pt>
                <c:pt idx="181">
                  <c:v>44166.666666666599</c:v>
                </c:pt>
                <c:pt idx="182">
                  <c:v>44167.666666666599</c:v>
                </c:pt>
                <c:pt idx="183">
                  <c:v>44168.666666666599</c:v>
                </c:pt>
                <c:pt idx="184">
                  <c:v>44169.666666666599</c:v>
                </c:pt>
                <c:pt idx="185">
                  <c:v>44172.666666666599</c:v>
                </c:pt>
                <c:pt idx="186">
                  <c:v>44173.666666666599</c:v>
                </c:pt>
                <c:pt idx="187">
                  <c:v>44174.666666666599</c:v>
                </c:pt>
                <c:pt idx="188">
                  <c:v>44175.666666666599</c:v>
                </c:pt>
                <c:pt idx="189">
                  <c:v>44176.666666666599</c:v>
                </c:pt>
                <c:pt idx="190">
                  <c:v>44179.666666666599</c:v>
                </c:pt>
                <c:pt idx="191">
                  <c:v>44180.666666666599</c:v>
                </c:pt>
                <c:pt idx="192">
                  <c:v>44181.666666666599</c:v>
                </c:pt>
                <c:pt idx="193">
                  <c:v>44182.666666666599</c:v>
                </c:pt>
                <c:pt idx="194">
                  <c:v>44183.666666666599</c:v>
                </c:pt>
                <c:pt idx="195">
                  <c:v>44186.666666666599</c:v>
                </c:pt>
                <c:pt idx="196">
                  <c:v>44187.666666666599</c:v>
                </c:pt>
                <c:pt idx="197">
                  <c:v>44188.666666666599</c:v>
                </c:pt>
                <c:pt idx="198">
                  <c:v>44189.541666666599</c:v>
                </c:pt>
                <c:pt idx="199">
                  <c:v>44193.666666666599</c:v>
                </c:pt>
                <c:pt idx="200">
                  <c:v>44194.666666666599</c:v>
                </c:pt>
                <c:pt idx="201">
                  <c:v>44195.666666666599</c:v>
                </c:pt>
                <c:pt idx="202">
                  <c:v>44196.666666666599</c:v>
                </c:pt>
                <c:pt idx="203">
                  <c:v>44200.666666666599</c:v>
                </c:pt>
                <c:pt idx="204">
                  <c:v>44201.666666666599</c:v>
                </c:pt>
                <c:pt idx="205">
                  <c:v>44202.666666666599</c:v>
                </c:pt>
                <c:pt idx="206">
                  <c:v>44203.666666666599</c:v>
                </c:pt>
                <c:pt idx="207">
                  <c:v>44204.666666666599</c:v>
                </c:pt>
                <c:pt idx="208">
                  <c:v>44207.666666666599</c:v>
                </c:pt>
                <c:pt idx="209">
                  <c:v>44208.666666666599</c:v>
                </c:pt>
                <c:pt idx="210">
                  <c:v>44209.666666666599</c:v>
                </c:pt>
                <c:pt idx="211">
                  <c:v>44210.666666666599</c:v>
                </c:pt>
                <c:pt idx="212">
                  <c:v>44211.666666666599</c:v>
                </c:pt>
                <c:pt idx="213">
                  <c:v>44215.666666666599</c:v>
                </c:pt>
                <c:pt idx="214">
                  <c:v>44216.666666666599</c:v>
                </c:pt>
                <c:pt idx="215">
                  <c:v>44217.666666666599</c:v>
                </c:pt>
                <c:pt idx="216">
                  <c:v>44218.666666666599</c:v>
                </c:pt>
                <c:pt idx="217">
                  <c:v>44221.666666666599</c:v>
                </c:pt>
                <c:pt idx="218">
                  <c:v>44222.666666666599</c:v>
                </c:pt>
                <c:pt idx="219">
                  <c:v>44223.666666666599</c:v>
                </c:pt>
                <c:pt idx="220">
                  <c:v>44224.666666666599</c:v>
                </c:pt>
                <c:pt idx="221">
                  <c:v>44225.666666666599</c:v>
                </c:pt>
                <c:pt idx="222">
                  <c:v>44228.666666666599</c:v>
                </c:pt>
                <c:pt idx="223">
                  <c:v>44229.666666666599</c:v>
                </c:pt>
                <c:pt idx="224">
                  <c:v>44230.666666666599</c:v>
                </c:pt>
                <c:pt idx="225">
                  <c:v>44231.666666666599</c:v>
                </c:pt>
                <c:pt idx="226">
                  <c:v>44232.666666666599</c:v>
                </c:pt>
                <c:pt idx="227">
                  <c:v>44235.666666666599</c:v>
                </c:pt>
                <c:pt idx="228">
                  <c:v>44236.666666666599</c:v>
                </c:pt>
                <c:pt idx="229">
                  <c:v>44237.666666666599</c:v>
                </c:pt>
                <c:pt idx="230">
                  <c:v>44238.666666666599</c:v>
                </c:pt>
                <c:pt idx="231">
                  <c:v>44239.666666666599</c:v>
                </c:pt>
                <c:pt idx="232">
                  <c:v>44243.666666666599</c:v>
                </c:pt>
                <c:pt idx="233">
                  <c:v>44244.666666666599</c:v>
                </c:pt>
                <c:pt idx="234">
                  <c:v>44245.666666666599</c:v>
                </c:pt>
                <c:pt idx="235">
                  <c:v>44246.666666666599</c:v>
                </c:pt>
                <c:pt idx="236">
                  <c:v>44249.666666666599</c:v>
                </c:pt>
                <c:pt idx="237">
                  <c:v>44250.666666666599</c:v>
                </c:pt>
                <c:pt idx="238">
                  <c:v>44251.666666666599</c:v>
                </c:pt>
                <c:pt idx="239">
                  <c:v>44252.666666666599</c:v>
                </c:pt>
                <c:pt idx="240">
                  <c:v>44253.666666666599</c:v>
                </c:pt>
                <c:pt idx="241">
                  <c:v>44256.666666666599</c:v>
                </c:pt>
                <c:pt idx="242">
                  <c:v>44257.666666666599</c:v>
                </c:pt>
                <c:pt idx="243">
                  <c:v>44258.666666666599</c:v>
                </c:pt>
                <c:pt idx="244">
                  <c:v>44259.666666666599</c:v>
                </c:pt>
                <c:pt idx="245">
                  <c:v>44260.666666666599</c:v>
                </c:pt>
                <c:pt idx="246">
                  <c:v>44263.666666666599</c:v>
                </c:pt>
                <c:pt idx="247">
                  <c:v>44264.666666666599</c:v>
                </c:pt>
                <c:pt idx="248">
                  <c:v>44265.666666666599</c:v>
                </c:pt>
                <c:pt idx="249">
                  <c:v>44266.666666666599</c:v>
                </c:pt>
                <c:pt idx="250">
                  <c:v>44267.666666666599</c:v>
                </c:pt>
              </c:numCache>
            </c:numRef>
          </c:cat>
          <c:val>
            <c:numRef>
              <c:f>Sheet1!$B$2:$B$282</c:f>
              <c:numCache>
                <c:formatCode>General</c:formatCode>
                <c:ptCount val="281"/>
                <c:pt idx="0">
                  <c:v>89.01</c:v>
                </c:pt>
                <c:pt idx="1">
                  <c:v>86.04</c:v>
                </c:pt>
                <c:pt idx="2">
                  <c:v>72.239999999999995</c:v>
                </c:pt>
                <c:pt idx="3">
                  <c:v>85.53</c:v>
                </c:pt>
                <c:pt idx="4">
                  <c:v>85.51</c:v>
                </c:pt>
                <c:pt idx="5">
                  <c:v>86.86</c:v>
                </c:pt>
                <c:pt idx="6">
                  <c:v>101</c:v>
                </c:pt>
                <c:pt idx="7">
                  <c:v>107.85</c:v>
                </c:pt>
                <c:pt idx="8">
                  <c:v>105.63</c:v>
                </c:pt>
                <c:pt idx="9">
                  <c:v>102.87</c:v>
                </c:pt>
                <c:pt idx="10">
                  <c:v>100.43</c:v>
                </c:pt>
                <c:pt idx="11">
                  <c:v>104.8</c:v>
                </c:pt>
                <c:pt idx="12">
                  <c:v>96.31</c:v>
                </c:pt>
                <c:pt idx="13">
                  <c:v>90.89</c:v>
                </c:pt>
                <c:pt idx="14">
                  <c:v>96</c:v>
                </c:pt>
                <c:pt idx="15">
                  <c:v>103.25</c:v>
                </c:pt>
                <c:pt idx="16">
                  <c:v>109.09</c:v>
                </c:pt>
                <c:pt idx="17">
                  <c:v>109.77</c:v>
                </c:pt>
                <c:pt idx="18">
                  <c:v>114.6</c:v>
                </c:pt>
                <c:pt idx="19">
                  <c:v>130.19</c:v>
                </c:pt>
                <c:pt idx="20">
                  <c:v>141.97999999999999</c:v>
                </c:pt>
                <c:pt idx="21">
                  <c:v>145.97</c:v>
                </c:pt>
                <c:pt idx="22">
                  <c:v>149.04</c:v>
                </c:pt>
                <c:pt idx="23">
                  <c:v>150.78</c:v>
                </c:pt>
                <c:pt idx="24">
                  <c:v>149.27000000000001</c:v>
                </c:pt>
                <c:pt idx="25">
                  <c:v>137.34</c:v>
                </c:pt>
                <c:pt idx="26">
                  <c:v>146.41999999999999</c:v>
                </c:pt>
                <c:pt idx="27">
                  <c:v>141.13</c:v>
                </c:pt>
                <c:pt idx="28">
                  <c:v>145.03</c:v>
                </c:pt>
                <c:pt idx="29">
                  <c:v>159.75</c:v>
                </c:pt>
                <c:pt idx="30">
                  <c:v>153.82</c:v>
                </c:pt>
                <c:pt idx="31">
                  <c:v>160.1</c:v>
                </c:pt>
                <c:pt idx="32">
                  <c:v>156.38</c:v>
                </c:pt>
                <c:pt idx="33">
                  <c:v>140.26</c:v>
                </c:pt>
                <c:pt idx="34">
                  <c:v>152.24</c:v>
                </c:pt>
                <c:pt idx="35">
                  <c:v>153.63999999999999</c:v>
                </c:pt>
                <c:pt idx="36">
                  <c:v>156.52000000000001</c:v>
                </c:pt>
                <c:pt idx="37">
                  <c:v>156.01</c:v>
                </c:pt>
                <c:pt idx="38">
                  <c:v>163.88</c:v>
                </c:pt>
                <c:pt idx="39">
                  <c:v>162.26</c:v>
                </c:pt>
                <c:pt idx="40">
                  <c:v>161.88</c:v>
                </c:pt>
                <c:pt idx="41">
                  <c:v>158.19</c:v>
                </c:pt>
                <c:pt idx="42">
                  <c:v>160.66999999999999</c:v>
                </c:pt>
                <c:pt idx="43">
                  <c:v>159.83000000000001</c:v>
                </c:pt>
                <c:pt idx="44">
                  <c:v>162.72999999999999</c:v>
                </c:pt>
                <c:pt idx="45">
                  <c:v>161.6</c:v>
                </c:pt>
                <c:pt idx="46">
                  <c:v>163.11000000000001</c:v>
                </c:pt>
                <c:pt idx="47">
                  <c:v>165.52</c:v>
                </c:pt>
                <c:pt idx="48">
                  <c:v>163.38</c:v>
                </c:pt>
                <c:pt idx="49">
                  <c:v>163.77000000000001</c:v>
                </c:pt>
                <c:pt idx="50">
                  <c:v>164.05</c:v>
                </c:pt>
                <c:pt idx="51">
                  <c:v>161.16</c:v>
                </c:pt>
                <c:pt idx="52">
                  <c:v>167</c:v>
                </c:pt>
                <c:pt idx="53">
                  <c:v>179.62</c:v>
                </c:pt>
                <c:pt idx="54">
                  <c:v>176.31</c:v>
                </c:pt>
                <c:pt idx="55">
                  <c:v>176.59</c:v>
                </c:pt>
                <c:pt idx="56">
                  <c:v>172.88</c:v>
                </c:pt>
                <c:pt idx="57">
                  <c:v>177.13</c:v>
                </c:pt>
                <c:pt idx="58">
                  <c:v>189.98</c:v>
                </c:pt>
                <c:pt idx="59">
                  <c:v>188.13</c:v>
                </c:pt>
                <c:pt idx="60">
                  <c:v>205.01</c:v>
                </c:pt>
                <c:pt idx="61">
                  <c:v>194.57</c:v>
                </c:pt>
                <c:pt idx="62">
                  <c:v>187.06</c:v>
                </c:pt>
                <c:pt idx="63">
                  <c:v>198.18</c:v>
                </c:pt>
                <c:pt idx="64">
                  <c:v>196.43</c:v>
                </c:pt>
                <c:pt idx="65">
                  <c:v>198.36</c:v>
                </c:pt>
                <c:pt idx="66">
                  <c:v>200.79</c:v>
                </c:pt>
                <c:pt idx="67">
                  <c:v>200.18</c:v>
                </c:pt>
                <c:pt idx="68">
                  <c:v>198.86</c:v>
                </c:pt>
                <c:pt idx="69">
                  <c:v>200.36</c:v>
                </c:pt>
                <c:pt idx="70">
                  <c:v>192.17</c:v>
                </c:pt>
                <c:pt idx="71">
                  <c:v>197.2</c:v>
                </c:pt>
                <c:pt idx="72">
                  <c:v>191.95</c:v>
                </c:pt>
                <c:pt idx="73">
                  <c:v>201.87</c:v>
                </c:pt>
                <c:pt idx="74">
                  <c:v>215.96</c:v>
                </c:pt>
                <c:pt idx="75">
                  <c:v>223.93</c:v>
                </c:pt>
                <c:pt idx="76">
                  <c:v>241.73</c:v>
                </c:pt>
                <c:pt idx="77">
                  <c:v>274.32</c:v>
                </c:pt>
                <c:pt idx="78">
                  <c:v>277.97000000000003</c:v>
                </c:pt>
                <c:pt idx="79">
                  <c:v>273.18</c:v>
                </c:pt>
                <c:pt idx="80">
                  <c:v>278.86</c:v>
                </c:pt>
                <c:pt idx="81">
                  <c:v>308.93</c:v>
                </c:pt>
                <c:pt idx="82">
                  <c:v>299.41000000000003</c:v>
                </c:pt>
                <c:pt idx="83">
                  <c:v>303.36</c:v>
                </c:pt>
                <c:pt idx="84">
                  <c:v>309.2</c:v>
                </c:pt>
                <c:pt idx="85">
                  <c:v>300.13</c:v>
                </c:pt>
                <c:pt idx="86">
                  <c:v>300.17</c:v>
                </c:pt>
                <c:pt idx="87">
                  <c:v>328.6</c:v>
                </c:pt>
                <c:pt idx="88">
                  <c:v>313.67</c:v>
                </c:pt>
                <c:pt idx="89">
                  <c:v>318.47000000000003</c:v>
                </c:pt>
                <c:pt idx="90">
                  <c:v>302.61</c:v>
                </c:pt>
                <c:pt idx="91">
                  <c:v>283.39999999999998</c:v>
                </c:pt>
                <c:pt idx="92">
                  <c:v>307.92</c:v>
                </c:pt>
                <c:pt idx="93">
                  <c:v>295.3</c:v>
                </c:pt>
                <c:pt idx="94">
                  <c:v>299.82</c:v>
                </c:pt>
                <c:pt idx="95">
                  <c:v>297.5</c:v>
                </c:pt>
                <c:pt idx="96">
                  <c:v>286.14999999999998</c:v>
                </c:pt>
                <c:pt idx="97">
                  <c:v>297</c:v>
                </c:pt>
                <c:pt idx="98">
                  <c:v>297.39999999999998</c:v>
                </c:pt>
                <c:pt idx="99">
                  <c:v>297</c:v>
                </c:pt>
                <c:pt idx="100">
                  <c:v>297.92</c:v>
                </c:pt>
                <c:pt idx="101">
                  <c:v>290.54000000000002</c:v>
                </c:pt>
                <c:pt idx="102">
                  <c:v>283.70999999999998</c:v>
                </c:pt>
                <c:pt idx="103">
                  <c:v>274.88</c:v>
                </c:pt>
                <c:pt idx="104">
                  <c:v>310.95</c:v>
                </c:pt>
                <c:pt idx="105">
                  <c:v>324.2</c:v>
                </c:pt>
                <c:pt idx="106">
                  <c:v>330.14</c:v>
                </c:pt>
                <c:pt idx="107">
                  <c:v>367.13</c:v>
                </c:pt>
                <c:pt idx="108">
                  <c:v>377.42</c:v>
                </c:pt>
                <c:pt idx="109">
                  <c:v>375.71</c:v>
                </c:pt>
                <c:pt idx="110">
                  <c:v>400.37</c:v>
                </c:pt>
                <c:pt idx="111">
                  <c:v>410</c:v>
                </c:pt>
                <c:pt idx="112">
                  <c:v>402.84</c:v>
                </c:pt>
                <c:pt idx="113">
                  <c:v>404.67</c:v>
                </c:pt>
                <c:pt idx="114">
                  <c:v>430.63</c:v>
                </c:pt>
                <c:pt idx="115">
                  <c:v>447.75</c:v>
                </c:pt>
                <c:pt idx="116">
                  <c:v>442.68</c:v>
                </c:pt>
                <c:pt idx="117">
                  <c:v>498.32</c:v>
                </c:pt>
                <c:pt idx="118">
                  <c:v>475.05</c:v>
                </c:pt>
                <c:pt idx="119">
                  <c:v>447.37</c:v>
                </c:pt>
                <c:pt idx="120">
                  <c:v>407</c:v>
                </c:pt>
                <c:pt idx="121">
                  <c:v>418.32</c:v>
                </c:pt>
                <c:pt idx="122">
                  <c:v>330.21</c:v>
                </c:pt>
                <c:pt idx="123">
                  <c:v>366.28</c:v>
                </c:pt>
                <c:pt idx="124">
                  <c:v>371.34</c:v>
                </c:pt>
                <c:pt idx="125">
                  <c:v>372.72</c:v>
                </c:pt>
                <c:pt idx="126">
                  <c:v>419.62</c:v>
                </c:pt>
                <c:pt idx="127">
                  <c:v>449.76</c:v>
                </c:pt>
                <c:pt idx="128">
                  <c:v>441.76</c:v>
                </c:pt>
                <c:pt idx="129">
                  <c:v>423.43</c:v>
                </c:pt>
                <c:pt idx="130">
                  <c:v>442.15</c:v>
                </c:pt>
                <c:pt idx="131">
                  <c:v>449.39</c:v>
                </c:pt>
                <c:pt idx="132">
                  <c:v>424.23</c:v>
                </c:pt>
                <c:pt idx="133">
                  <c:v>380.36</c:v>
                </c:pt>
                <c:pt idx="134">
                  <c:v>387.79</c:v>
                </c:pt>
                <c:pt idx="135">
                  <c:v>407.34</c:v>
                </c:pt>
                <c:pt idx="136">
                  <c:v>421.2</c:v>
                </c:pt>
                <c:pt idx="137">
                  <c:v>419.07</c:v>
                </c:pt>
                <c:pt idx="138">
                  <c:v>429.01</c:v>
                </c:pt>
                <c:pt idx="139">
                  <c:v>448.16</c:v>
                </c:pt>
                <c:pt idx="140">
                  <c:v>415.09</c:v>
                </c:pt>
                <c:pt idx="141">
                  <c:v>425.68</c:v>
                </c:pt>
                <c:pt idx="142">
                  <c:v>413.98</c:v>
                </c:pt>
                <c:pt idx="143">
                  <c:v>425.3</c:v>
                </c:pt>
                <c:pt idx="144">
                  <c:v>425.92</c:v>
                </c:pt>
                <c:pt idx="145">
                  <c:v>434</c:v>
                </c:pt>
                <c:pt idx="146">
                  <c:v>442.3</c:v>
                </c:pt>
                <c:pt idx="147">
                  <c:v>446.65</c:v>
                </c:pt>
                <c:pt idx="148">
                  <c:v>461.3</c:v>
                </c:pt>
                <c:pt idx="149">
                  <c:v>448.88</c:v>
                </c:pt>
                <c:pt idx="150">
                  <c:v>439.67</c:v>
                </c:pt>
                <c:pt idx="151">
                  <c:v>430.83</c:v>
                </c:pt>
                <c:pt idx="152">
                  <c:v>421.94</c:v>
                </c:pt>
                <c:pt idx="153">
                  <c:v>422.64</c:v>
                </c:pt>
                <c:pt idx="154">
                  <c:v>425.79</c:v>
                </c:pt>
                <c:pt idx="155">
                  <c:v>420.63</c:v>
                </c:pt>
                <c:pt idx="156">
                  <c:v>420.28</c:v>
                </c:pt>
                <c:pt idx="157">
                  <c:v>424.68</c:v>
                </c:pt>
                <c:pt idx="158">
                  <c:v>406.02</c:v>
                </c:pt>
                <c:pt idx="159">
                  <c:v>410.83</c:v>
                </c:pt>
                <c:pt idx="160">
                  <c:v>388.04</c:v>
                </c:pt>
                <c:pt idx="161">
                  <c:v>400.51</c:v>
                </c:pt>
                <c:pt idx="162">
                  <c:v>423.9</c:v>
                </c:pt>
                <c:pt idx="163">
                  <c:v>420.98</c:v>
                </c:pt>
                <c:pt idx="164">
                  <c:v>438.09</c:v>
                </c:pt>
                <c:pt idx="165">
                  <c:v>429.95</c:v>
                </c:pt>
                <c:pt idx="166">
                  <c:v>421.26</c:v>
                </c:pt>
                <c:pt idx="167">
                  <c:v>410.36</c:v>
                </c:pt>
                <c:pt idx="168">
                  <c:v>417.13</c:v>
                </c:pt>
                <c:pt idx="169">
                  <c:v>411.76</c:v>
                </c:pt>
                <c:pt idx="170">
                  <c:v>408.5</c:v>
                </c:pt>
                <c:pt idx="171">
                  <c:v>408.09</c:v>
                </c:pt>
                <c:pt idx="172">
                  <c:v>441.61</c:v>
                </c:pt>
                <c:pt idx="173">
                  <c:v>486.64</c:v>
                </c:pt>
                <c:pt idx="174">
                  <c:v>499.27</c:v>
                </c:pt>
                <c:pt idx="175">
                  <c:v>489.61</c:v>
                </c:pt>
                <c:pt idx="176">
                  <c:v>521.85</c:v>
                </c:pt>
                <c:pt idx="177">
                  <c:v>555.38</c:v>
                </c:pt>
                <c:pt idx="178">
                  <c:v>574</c:v>
                </c:pt>
                <c:pt idx="179">
                  <c:v>585.76</c:v>
                </c:pt>
                <c:pt idx="180">
                  <c:v>567.6</c:v>
                </c:pt>
                <c:pt idx="181">
                  <c:v>584.76</c:v>
                </c:pt>
                <c:pt idx="182">
                  <c:v>568.82000000000005</c:v>
                </c:pt>
                <c:pt idx="183">
                  <c:v>593.38</c:v>
                </c:pt>
                <c:pt idx="184">
                  <c:v>599.04</c:v>
                </c:pt>
                <c:pt idx="185">
                  <c:v>641.76</c:v>
                </c:pt>
                <c:pt idx="186">
                  <c:v>649.88</c:v>
                </c:pt>
                <c:pt idx="187">
                  <c:v>604.48</c:v>
                </c:pt>
                <c:pt idx="188">
                  <c:v>627.07000000000005</c:v>
                </c:pt>
                <c:pt idx="189">
                  <c:v>609.99</c:v>
                </c:pt>
                <c:pt idx="190">
                  <c:v>639.83000000000004</c:v>
                </c:pt>
                <c:pt idx="191">
                  <c:v>633.25</c:v>
                </c:pt>
                <c:pt idx="192">
                  <c:v>622.77</c:v>
                </c:pt>
                <c:pt idx="193">
                  <c:v>655.9</c:v>
                </c:pt>
                <c:pt idx="194">
                  <c:v>695</c:v>
                </c:pt>
                <c:pt idx="195">
                  <c:v>649.86</c:v>
                </c:pt>
                <c:pt idx="196">
                  <c:v>640.34</c:v>
                </c:pt>
                <c:pt idx="197">
                  <c:v>645.98</c:v>
                </c:pt>
                <c:pt idx="198">
                  <c:v>661.77</c:v>
                </c:pt>
                <c:pt idx="199">
                  <c:v>663.69</c:v>
                </c:pt>
                <c:pt idx="200">
                  <c:v>665.99</c:v>
                </c:pt>
                <c:pt idx="201">
                  <c:v>694.78</c:v>
                </c:pt>
                <c:pt idx="202">
                  <c:v>705.67</c:v>
                </c:pt>
                <c:pt idx="203">
                  <c:v>729.77</c:v>
                </c:pt>
                <c:pt idx="204">
                  <c:v>735.11</c:v>
                </c:pt>
                <c:pt idx="205">
                  <c:v>755.98</c:v>
                </c:pt>
                <c:pt idx="206">
                  <c:v>816.04</c:v>
                </c:pt>
                <c:pt idx="207">
                  <c:v>880.02</c:v>
                </c:pt>
                <c:pt idx="208">
                  <c:v>811.19</c:v>
                </c:pt>
                <c:pt idx="209">
                  <c:v>849.44</c:v>
                </c:pt>
                <c:pt idx="210">
                  <c:v>854.41</c:v>
                </c:pt>
                <c:pt idx="211">
                  <c:v>845</c:v>
                </c:pt>
                <c:pt idx="212">
                  <c:v>826.16</c:v>
                </c:pt>
                <c:pt idx="213">
                  <c:v>844.55</c:v>
                </c:pt>
                <c:pt idx="214">
                  <c:v>850.45</c:v>
                </c:pt>
                <c:pt idx="215">
                  <c:v>844.99</c:v>
                </c:pt>
                <c:pt idx="216">
                  <c:v>846.64</c:v>
                </c:pt>
                <c:pt idx="217">
                  <c:v>880.8</c:v>
                </c:pt>
                <c:pt idx="218">
                  <c:v>883.09</c:v>
                </c:pt>
                <c:pt idx="219">
                  <c:v>864.16</c:v>
                </c:pt>
                <c:pt idx="220">
                  <c:v>835.43</c:v>
                </c:pt>
                <c:pt idx="221">
                  <c:v>793.53</c:v>
                </c:pt>
                <c:pt idx="222">
                  <c:v>839.81</c:v>
                </c:pt>
                <c:pt idx="223">
                  <c:v>872.79</c:v>
                </c:pt>
                <c:pt idx="224">
                  <c:v>854.69</c:v>
                </c:pt>
                <c:pt idx="225">
                  <c:v>849.99</c:v>
                </c:pt>
                <c:pt idx="226">
                  <c:v>852.23</c:v>
                </c:pt>
                <c:pt idx="227">
                  <c:v>863.42</c:v>
                </c:pt>
                <c:pt idx="228">
                  <c:v>849.46</c:v>
                </c:pt>
                <c:pt idx="229">
                  <c:v>804.82</c:v>
                </c:pt>
                <c:pt idx="230">
                  <c:v>811.66</c:v>
                </c:pt>
                <c:pt idx="231">
                  <c:v>816.12</c:v>
                </c:pt>
                <c:pt idx="232">
                  <c:v>796.22</c:v>
                </c:pt>
                <c:pt idx="233">
                  <c:v>798.15</c:v>
                </c:pt>
                <c:pt idx="234">
                  <c:v>787.38</c:v>
                </c:pt>
                <c:pt idx="235">
                  <c:v>781.3</c:v>
                </c:pt>
                <c:pt idx="236">
                  <c:v>714.5</c:v>
                </c:pt>
                <c:pt idx="237">
                  <c:v>698.84</c:v>
                </c:pt>
                <c:pt idx="238">
                  <c:v>742.02</c:v>
                </c:pt>
                <c:pt idx="239">
                  <c:v>682.22</c:v>
                </c:pt>
                <c:pt idx="240">
                  <c:v>675.5</c:v>
                </c:pt>
                <c:pt idx="241">
                  <c:v>718.43</c:v>
                </c:pt>
                <c:pt idx="242">
                  <c:v>686.44</c:v>
                </c:pt>
                <c:pt idx="243">
                  <c:v>653.20000000000005</c:v>
                </c:pt>
                <c:pt idx="244">
                  <c:v>621.44000000000005</c:v>
                </c:pt>
                <c:pt idx="245">
                  <c:v>597.95000000000005</c:v>
                </c:pt>
                <c:pt idx="246">
                  <c:v>563</c:v>
                </c:pt>
                <c:pt idx="247">
                  <c:v>673.58</c:v>
                </c:pt>
                <c:pt idx="248">
                  <c:v>668.06</c:v>
                </c:pt>
                <c:pt idx="249">
                  <c:v>699.6</c:v>
                </c:pt>
                <c:pt idx="250">
                  <c:v>693.73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F-4AD2-9A0A-EF4539F045D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yhat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Sheet1!$A$2:$A$282</c:f>
              <c:numCache>
                <c:formatCode>m/d/yyyy</c:formatCode>
                <c:ptCount val="281"/>
                <c:pt idx="0">
                  <c:v>43906.666666666599</c:v>
                </c:pt>
                <c:pt idx="1">
                  <c:v>43907.666666666599</c:v>
                </c:pt>
                <c:pt idx="2">
                  <c:v>43908.666666666599</c:v>
                </c:pt>
                <c:pt idx="3">
                  <c:v>43909.666666666599</c:v>
                </c:pt>
                <c:pt idx="4">
                  <c:v>43910.666666666599</c:v>
                </c:pt>
                <c:pt idx="5">
                  <c:v>43913.666666666599</c:v>
                </c:pt>
                <c:pt idx="6">
                  <c:v>43914.666666666599</c:v>
                </c:pt>
                <c:pt idx="7">
                  <c:v>43915.666666666599</c:v>
                </c:pt>
                <c:pt idx="8">
                  <c:v>43916.666666666599</c:v>
                </c:pt>
                <c:pt idx="9">
                  <c:v>43917.666666666599</c:v>
                </c:pt>
                <c:pt idx="10">
                  <c:v>43920.666666666599</c:v>
                </c:pt>
                <c:pt idx="11">
                  <c:v>43921.666666666599</c:v>
                </c:pt>
                <c:pt idx="12">
                  <c:v>43922.666666666599</c:v>
                </c:pt>
                <c:pt idx="13">
                  <c:v>43923.666666666599</c:v>
                </c:pt>
                <c:pt idx="14">
                  <c:v>43924.666666666599</c:v>
                </c:pt>
                <c:pt idx="15">
                  <c:v>43927.666666666599</c:v>
                </c:pt>
                <c:pt idx="16">
                  <c:v>43928.666666666599</c:v>
                </c:pt>
                <c:pt idx="17">
                  <c:v>43929.666666666599</c:v>
                </c:pt>
                <c:pt idx="18">
                  <c:v>43930.666666666599</c:v>
                </c:pt>
                <c:pt idx="19">
                  <c:v>43934.666666666599</c:v>
                </c:pt>
                <c:pt idx="20">
                  <c:v>43935.666666666599</c:v>
                </c:pt>
                <c:pt idx="21">
                  <c:v>43936.666666666599</c:v>
                </c:pt>
                <c:pt idx="22">
                  <c:v>43937.666666666599</c:v>
                </c:pt>
                <c:pt idx="23">
                  <c:v>43938.666666666599</c:v>
                </c:pt>
                <c:pt idx="24">
                  <c:v>43941.666666666599</c:v>
                </c:pt>
                <c:pt idx="25">
                  <c:v>43942.666666666599</c:v>
                </c:pt>
                <c:pt idx="26">
                  <c:v>43943.666666666599</c:v>
                </c:pt>
                <c:pt idx="27">
                  <c:v>43944.666666666599</c:v>
                </c:pt>
                <c:pt idx="28">
                  <c:v>43945.666666666599</c:v>
                </c:pt>
                <c:pt idx="29">
                  <c:v>43948.666666666599</c:v>
                </c:pt>
                <c:pt idx="30">
                  <c:v>43949.666666666599</c:v>
                </c:pt>
                <c:pt idx="31">
                  <c:v>43950.666666666599</c:v>
                </c:pt>
                <c:pt idx="32">
                  <c:v>43951.666666666599</c:v>
                </c:pt>
                <c:pt idx="33">
                  <c:v>43952.666666666599</c:v>
                </c:pt>
                <c:pt idx="34">
                  <c:v>43955.666666666599</c:v>
                </c:pt>
                <c:pt idx="35">
                  <c:v>43956.666666666599</c:v>
                </c:pt>
                <c:pt idx="36">
                  <c:v>43957.666666666599</c:v>
                </c:pt>
                <c:pt idx="37">
                  <c:v>43958.666666666599</c:v>
                </c:pt>
                <c:pt idx="38">
                  <c:v>43959.666666666599</c:v>
                </c:pt>
                <c:pt idx="39">
                  <c:v>43962.666666666599</c:v>
                </c:pt>
                <c:pt idx="40">
                  <c:v>43963.666666666599</c:v>
                </c:pt>
                <c:pt idx="41">
                  <c:v>43964.666666666599</c:v>
                </c:pt>
                <c:pt idx="42">
                  <c:v>43965.666666666599</c:v>
                </c:pt>
                <c:pt idx="43">
                  <c:v>43966.666666666599</c:v>
                </c:pt>
                <c:pt idx="44">
                  <c:v>43969.666666666599</c:v>
                </c:pt>
                <c:pt idx="45">
                  <c:v>43970.666666666599</c:v>
                </c:pt>
                <c:pt idx="46">
                  <c:v>43971.666666666599</c:v>
                </c:pt>
                <c:pt idx="47">
                  <c:v>43972.666666666599</c:v>
                </c:pt>
                <c:pt idx="48">
                  <c:v>43973.666666666599</c:v>
                </c:pt>
                <c:pt idx="49">
                  <c:v>43977.666666666599</c:v>
                </c:pt>
                <c:pt idx="50">
                  <c:v>43978.666666666599</c:v>
                </c:pt>
                <c:pt idx="51">
                  <c:v>43979.666666666599</c:v>
                </c:pt>
                <c:pt idx="52">
                  <c:v>43980.666666666599</c:v>
                </c:pt>
                <c:pt idx="53">
                  <c:v>43983.666666666599</c:v>
                </c:pt>
                <c:pt idx="54">
                  <c:v>43984.666666666599</c:v>
                </c:pt>
                <c:pt idx="55">
                  <c:v>43985.666666666599</c:v>
                </c:pt>
                <c:pt idx="56">
                  <c:v>43986.666666666599</c:v>
                </c:pt>
                <c:pt idx="57">
                  <c:v>43987.666666666599</c:v>
                </c:pt>
                <c:pt idx="58">
                  <c:v>43990.666666666599</c:v>
                </c:pt>
                <c:pt idx="59">
                  <c:v>43991.666666666599</c:v>
                </c:pt>
                <c:pt idx="60">
                  <c:v>43992.666666666599</c:v>
                </c:pt>
                <c:pt idx="61">
                  <c:v>43993.666666666599</c:v>
                </c:pt>
                <c:pt idx="62">
                  <c:v>43994.666666666599</c:v>
                </c:pt>
                <c:pt idx="63">
                  <c:v>43997.666666666599</c:v>
                </c:pt>
                <c:pt idx="64">
                  <c:v>43998.666666666599</c:v>
                </c:pt>
                <c:pt idx="65">
                  <c:v>43999.666666666599</c:v>
                </c:pt>
                <c:pt idx="66">
                  <c:v>44000.666666666599</c:v>
                </c:pt>
                <c:pt idx="67">
                  <c:v>44001.666666666599</c:v>
                </c:pt>
                <c:pt idx="68">
                  <c:v>44004.666666666599</c:v>
                </c:pt>
                <c:pt idx="69">
                  <c:v>44005.666666666599</c:v>
                </c:pt>
                <c:pt idx="70">
                  <c:v>44006.666666666599</c:v>
                </c:pt>
                <c:pt idx="71">
                  <c:v>44007.666666666599</c:v>
                </c:pt>
                <c:pt idx="72">
                  <c:v>44008.666666666599</c:v>
                </c:pt>
                <c:pt idx="73">
                  <c:v>44011.666666666599</c:v>
                </c:pt>
                <c:pt idx="74">
                  <c:v>44012.666666666599</c:v>
                </c:pt>
                <c:pt idx="75">
                  <c:v>44013.666666666599</c:v>
                </c:pt>
                <c:pt idx="76">
                  <c:v>44014.666666666599</c:v>
                </c:pt>
                <c:pt idx="77">
                  <c:v>44018.666666666599</c:v>
                </c:pt>
                <c:pt idx="78">
                  <c:v>44019.666666666599</c:v>
                </c:pt>
                <c:pt idx="79">
                  <c:v>44020.666666666599</c:v>
                </c:pt>
                <c:pt idx="80">
                  <c:v>44021.666666666599</c:v>
                </c:pt>
                <c:pt idx="81">
                  <c:v>44022.666666666599</c:v>
                </c:pt>
                <c:pt idx="82">
                  <c:v>44025.666666666599</c:v>
                </c:pt>
                <c:pt idx="83">
                  <c:v>44026.666666666599</c:v>
                </c:pt>
                <c:pt idx="84">
                  <c:v>44027.666666666599</c:v>
                </c:pt>
                <c:pt idx="85">
                  <c:v>44028.666666666599</c:v>
                </c:pt>
                <c:pt idx="86">
                  <c:v>44029.666666666599</c:v>
                </c:pt>
                <c:pt idx="87">
                  <c:v>44032.666666666599</c:v>
                </c:pt>
                <c:pt idx="88">
                  <c:v>44033.666666666599</c:v>
                </c:pt>
                <c:pt idx="89">
                  <c:v>44034.666666666599</c:v>
                </c:pt>
                <c:pt idx="90">
                  <c:v>44035.666666666599</c:v>
                </c:pt>
                <c:pt idx="91">
                  <c:v>44036.666666666599</c:v>
                </c:pt>
                <c:pt idx="92">
                  <c:v>44039.666666666599</c:v>
                </c:pt>
                <c:pt idx="93">
                  <c:v>44040.666666666599</c:v>
                </c:pt>
                <c:pt idx="94">
                  <c:v>44041.666666666599</c:v>
                </c:pt>
                <c:pt idx="95">
                  <c:v>44042.666666666599</c:v>
                </c:pt>
                <c:pt idx="96">
                  <c:v>44043.666666666599</c:v>
                </c:pt>
                <c:pt idx="97">
                  <c:v>44046.666666666599</c:v>
                </c:pt>
                <c:pt idx="98">
                  <c:v>44047.666666666599</c:v>
                </c:pt>
                <c:pt idx="99">
                  <c:v>44048.666666666599</c:v>
                </c:pt>
                <c:pt idx="100">
                  <c:v>44049.666666666599</c:v>
                </c:pt>
                <c:pt idx="101">
                  <c:v>44050.666666666599</c:v>
                </c:pt>
                <c:pt idx="102">
                  <c:v>44053.666666666599</c:v>
                </c:pt>
                <c:pt idx="103">
                  <c:v>44054.666666666599</c:v>
                </c:pt>
                <c:pt idx="104">
                  <c:v>44055.666666666599</c:v>
                </c:pt>
                <c:pt idx="105">
                  <c:v>44056.666666666599</c:v>
                </c:pt>
                <c:pt idx="106">
                  <c:v>44057.666666666599</c:v>
                </c:pt>
                <c:pt idx="107">
                  <c:v>44060.666666666599</c:v>
                </c:pt>
                <c:pt idx="108">
                  <c:v>44061.666666666599</c:v>
                </c:pt>
                <c:pt idx="109">
                  <c:v>44062.666666666599</c:v>
                </c:pt>
                <c:pt idx="110">
                  <c:v>44063.666666666599</c:v>
                </c:pt>
                <c:pt idx="111">
                  <c:v>44064.666666666599</c:v>
                </c:pt>
                <c:pt idx="112">
                  <c:v>44067.666666666599</c:v>
                </c:pt>
                <c:pt idx="113">
                  <c:v>44068.666666666599</c:v>
                </c:pt>
                <c:pt idx="114">
                  <c:v>44069.666666666599</c:v>
                </c:pt>
                <c:pt idx="115">
                  <c:v>44070.666666666599</c:v>
                </c:pt>
                <c:pt idx="116">
                  <c:v>44071.666666666599</c:v>
                </c:pt>
                <c:pt idx="117">
                  <c:v>44074.666666666599</c:v>
                </c:pt>
                <c:pt idx="118">
                  <c:v>44075.666666666599</c:v>
                </c:pt>
                <c:pt idx="119">
                  <c:v>44076.666666666599</c:v>
                </c:pt>
                <c:pt idx="120">
                  <c:v>44077.666666666599</c:v>
                </c:pt>
                <c:pt idx="121">
                  <c:v>44078.666666666599</c:v>
                </c:pt>
                <c:pt idx="122">
                  <c:v>44082.666666666599</c:v>
                </c:pt>
                <c:pt idx="123">
                  <c:v>44083.666666666599</c:v>
                </c:pt>
                <c:pt idx="124">
                  <c:v>44084.666666666599</c:v>
                </c:pt>
                <c:pt idx="125">
                  <c:v>44085.666666666599</c:v>
                </c:pt>
                <c:pt idx="126">
                  <c:v>44088.666666666599</c:v>
                </c:pt>
                <c:pt idx="127">
                  <c:v>44089.666666666599</c:v>
                </c:pt>
                <c:pt idx="128">
                  <c:v>44090.666666666599</c:v>
                </c:pt>
                <c:pt idx="129">
                  <c:v>44091.666666666599</c:v>
                </c:pt>
                <c:pt idx="130">
                  <c:v>44092.666666666599</c:v>
                </c:pt>
                <c:pt idx="131">
                  <c:v>44095.666666666599</c:v>
                </c:pt>
                <c:pt idx="132">
                  <c:v>44096.666666666599</c:v>
                </c:pt>
                <c:pt idx="133">
                  <c:v>44097.666666666599</c:v>
                </c:pt>
                <c:pt idx="134">
                  <c:v>44098.666666666599</c:v>
                </c:pt>
                <c:pt idx="135">
                  <c:v>44099.666666666599</c:v>
                </c:pt>
                <c:pt idx="136">
                  <c:v>44102.666666666599</c:v>
                </c:pt>
                <c:pt idx="137">
                  <c:v>44103.666666666599</c:v>
                </c:pt>
                <c:pt idx="138">
                  <c:v>44104.666666666599</c:v>
                </c:pt>
                <c:pt idx="139">
                  <c:v>44105.666666666599</c:v>
                </c:pt>
                <c:pt idx="140">
                  <c:v>44106.666666666599</c:v>
                </c:pt>
                <c:pt idx="141">
                  <c:v>44109.666666666599</c:v>
                </c:pt>
                <c:pt idx="142">
                  <c:v>44110.666666666599</c:v>
                </c:pt>
                <c:pt idx="143">
                  <c:v>44111.666666666599</c:v>
                </c:pt>
                <c:pt idx="144">
                  <c:v>44112.666666666599</c:v>
                </c:pt>
                <c:pt idx="145">
                  <c:v>44113.666666666599</c:v>
                </c:pt>
                <c:pt idx="146">
                  <c:v>44116.666666666599</c:v>
                </c:pt>
                <c:pt idx="147">
                  <c:v>44117.666666666599</c:v>
                </c:pt>
                <c:pt idx="148">
                  <c:v>44118.666666666599</c:v>
                </c:pt>
                <c:pt idx="149">
                  <c:v>44119.666666666599</c:v>
                </c:pt>
                <c:pt idx="150">
                  <c:v>44120.666666666599</c:v>
                </c:pt>
                <c:pt idx="151">
                  <c:v>44123.666666666599</c:v>
                </c:pt>
                <c:pt idx="152">
                  <c:v>44124.666666666599</c:v>
                </c:pt>
                <c:pt idx="153">
                  <c:v>44125.666666666599</c:v>
                </c:pt>
                <c:pt idx="154">
                  <c:v>44126.666666666599</c:v>
                </c:pt>
                <c:pt idx="155">
                  <c:v>44127.666666666599</c:v>
                </c:pt>
                <c:pt idx="156">
                  <c:v>44130.666666666599</c:v>
                </c:pt>
                <c:pt idx="157">
                  <c:v>44131.666666666599</c:v>
                </c:pt>
                <c:pt idx="158">
                  <c:v>44132.666666666599</c:v>
                </c:pt>
                <c:pt idx="159">
                  <c:v>44133.666666666599</c:v>
                </c:pt>
                <c:pt idx="160">
                  <c:v>44134.666666666599</c:v>
                </c:pt>
                <c:pt idx="161">
                  <c:v>44137.666666666599</c:v>
                </c:pt>
                <c:pt idx="162">
                  <c:v>44138.666666666599</c:v>
                </c:pt>
                <c:pt idx="163">
                  <c:v>44139.666666666599</c:v>
                </c:pt>
                <c:pt idx="164">
                  <c:v>44140.666666666599</c:v>
                </c:pt>
                <c:pt idx="165">
                  <c:v>44141.666666666599</c:v>
                </c:pt>
                <c:pt idx="166">
                  <c:v>44144.666666666599</c:v>
                </c:pt>
                <c:pt idx="167">
                  <c:v>44145.666666666599</c:v>
                </c:pt>
                <c:pt idx="168">
                  <c:v>44146.666666666599</c:v>
                </c:pt>
                <c:pt idx="169">
                  <c:v>44147.666666666599</c:v>
                </c:pt>
                <c:pt idx="170">
                  <c:v>44148.666666666599</c:v>
                </c:pt>
                <c:pt idx="171">
                  <c:v>44151.666666666599</c:v>
                </c:pt>
                <c:pt idx="172">
                  <c:v>44152.666666666599</c:v>
                </c:pt>
                <c:pt idx="173">
                  <c:v>44153.666666666599</c:v>
                </c:pt>
                <c:pt idx="174">
                  <c:v>44154.666666666599</c:v>
                </c:pt>
                <c:pt idx="175">
                  <c:v>44155.666666666599</c:v>
                </c:pt>
                <c:pt idx="176">
                  <c:v>44158.666666666599</c:v>
                </c:pt>
                <c:pt idx="177">
                  <c:v>44159.666666666599</c:v>
                </c:pt>
                <c:pt idx="178">
                  <c:v>44160.666666666599</c:v>
                </c:pt>
                <c:pt idx="179">
                  <c:v>44162.541666666599</c:v>
                </c:pt>
                <c:pt idx="180">
                  <c:v>44165.666666666599</c:v>
                </c:pt>
                <c:pt idx="181">
                  <c:v>44166.666666666599</c:v>
                </c:pt>
                <c:pt idx="182">
                  <c:v>44167.666666666599</c:v>
                </c:pt>
                <c:pt idx="183">
                  <c:v>44168.666666666599</c:v>
                </c:pt>
                <c:pt idx="184">
                  <c:v>44169.666666666599</c:v>
                </c:pt>
                <c:pt idx="185">
                  <c:v>44172.666666666599</c:v>
                </c:pt>
                <c:pt idx="186">
                  <c:v>44173.666666666599</c:v>
                </c:pt>
                <c:pt idx="187">
                  <c:v>44174.666666666599</c:v>
                </c:pt>
                <c:pt idx="188">
                  <c:v>44175.666666666599</c:v>
                </c:pt>
                <c:pt idx="189">
                  <c:v>44176.666666666599</c:v>
                </c:pt>
                <c:pt idx="190">
                  <c:v>44179.666666666599</c:v>
                </c:pt>
                <c:pt idx="191">
                  <c:v>44180.666666666599</c:v>
                </c:pt>
                <c:pt idx="192">
                  <c:v>44181.666666666599</c:v>
                </c:pt>
                <c:pt idx="193">
                  <c:v>44182.666666666599</c:v>
                </c:pt>
                <c:pt idx="194">
                  <c:v>44183.666666666599</c:v>
                </c:pt>
                <c:pt idx="195">
                  <c:v>44186.666666666599</c:v>
                </c:pt>
                <c:pt idx="196">
                  <c:v>44187.666666666599</c:v>
                </c:pt>
                <c:pt idx="197">
                  <c:v>44188.666666666599</c:v>
                </c:pt>
                <c:pt idx="198">
                  <c:v>44189.541666666599</c:v>
                </c:pt>
                <c:pt idx="199">
                  <c:v>44193.666666666599</c:v>
                </c:pt>
                <c:pt idx="200">
                  <c:v>44194.666666666599</c:v>
                </c:pt>
                <c:pt idx="201">
                  <c:v>44195.666666666599</c:v>
                </c:pt>
                <c:pt idx="202">
                  <c:v>44196.666666666599</c:v>
                </c:pt>
                <c:pt idx="203">
                  <c:v>44200.666666666599</c:v>
                </c:pt>
                <c:pt idx="204">
                  <c:v>44201.666666666599</c:v>
                </c:pt>
                <c:pt idx="205">
                  <c:v>44202.666666666599</c:v>
                </c:pt>
                <c:pt idx="206">
                  <c:v>44203.666666666599</c:v>
                </c:pt>
                <c:pt idx="207">
                  <c:v>44204.666666666599</c:v>
                </c:pt>
                <c:pt idx="208">
                  <c:v>44207.666666666599</c:v>
                </c:pt>
                <c:pt idx="209">
                  <c:v>44208.666666666599</c:v>
                </c:pt>
                <c:pt idx="210">
                  <c:v>44209.666666666599</c:v>
                </c:pt>
                <c:pt idx="211">
                  <c:v>44210.666666666599</c:v>
                </c:pt>
                <c:pt idx="212">
                  <c:v>44211.666666666599</c:v>
                </c:pt>
                <c:pt idx="213">
                  <c:v>44215.666666666599</c:v>
                </c:pt>
                <c:pt idx="214">
                  <c:v>44216.666666666599</c:v>
                </c:pt>
                <c:pt idx="215">
                  <c:v>44217.666666666599</c:v>
                </c:pt>
                <c:pt idx="216">
                  <c:v>44218.666666666599</c:v>
                </c:pt>
                <c:pt idx="217">
                  <c:v>44221.666666666599</c:v>
                </c:pt>
                <c:pt idx="218">
                  <c:v>44222.666666666599</c:v>
                </c:pt>
                <c:pt idx="219">
                  <c:v>44223.666666666599</c:v>
                </c:pt>
                <c:pt idx="220">
                  <c:v>44224.666666666599</c:v>
                </c:pt>
                <c:pt idx="221">
                  <c:v>44225.666666666599</c:v>
                </c:pt>
                <c:pt idx="222">
                  <c:v>44228.666666666599</c:v>
                </c:pt>
                <c:pt idx="223">
                  <c:v>44229.666666666599</c:v>
                </c:pt>
                <c:pt idx="224">
                  <c:v>44230.666666666599</c:v>
                </c:pt>
                <c:pt idx="225">
                  <c:v>44231.666666666599</c:v>
                </c:pt>
                <c:pt idx="226">
                  <c:v>44232.666666666599</c:v>
                </c:pt>
                <c:pt idx="227">
                  <c:v>44235.666666666599</c:v>
                </c:pt>
                <c:pt idx="228">
                  <c:v>44236.666666666599</c:v>
                </c:pt>
                <c:pt idx="229">
                  <c:v>44237.666666666599</c:v>
                </c:pt>
                <c:pt idx="230">
                  <c:v>44238.666666666599</c:v>
                </c:pt>
                <c:pt idx="231">
                  <c:v>44239.666666666599</c:v>
                </c:pt>
                <c:pt idx="232">
                  <c:v>44243.666666666599</c:v>
                </c:pt>
                <c:pt idx="233">
                  <c:v>44244.666666666599</c:v>
                </c:pt>
                <c:pt idx="234">
                  <c:v>44245.666666666599</c:v>
                </c:pt>
                <c:pt idx="235">
                  <c:v>44246.666666666599</c:v>
                </c:pt>
                <c:pt idx="236">
                  <c:v>44249.666666666599</c:v>
                </c:pt>
                <c:pt idx="237">
                  <c:v>44250.666666666599</c:v>
                </c:pt>
                <c:pt idx="238">
                  <c:v>44251.666666666599</c:v>
                </c:pt>
                <c:pt idx="239">
                  <c:v>44252.666666666599</c:v>
                </c:pt>
                <c:pt idx="240">
                  <c:v>44253.666666666599</c:v>
                </c:pt>
                <c:pt idx="241">
                  <c:v>44256.666666666599</c:v>
                </c:pt>
                <c:pt idx="242">
                  <c:v>44257.666666666599</c:v>
                </c:pt>
                <c:pt idx="243">
                  <c:v>44258.666666666599</c:v>
                </c:pt>
                <c:pt idx="244">
                  <c:v>44259.666666666599</c:v>
                </c:pt>
                <c:pt idx="245">
                  <c:v>44260.666666666599</c:v>
                </c:pt>
                <c:pt idx="246">
                  <c:v>44263.666666666599</c:v>
                </c:pt>
                <c:pt idx="247">
                  <c:v>44264.666666666599</c:v>
                </c:pt>
                <c:pt idx="248">
                  <c:v>44265.666666666599</c:v>
                </c:pt>
                <c:pt idx="249">
                  <c:v>44266.666666666599</c:v>
                </c:pt>
                <c:pt idx="250">
                  <c:v>44267.666666666599</c:v>
                </c:pt>
              </c:numCache>
            </c:numRef>
          </c:cat>
          <c:val>
            <c:numRef>
              <c:f>Sheet1!$C$2:$C$282</c:f>
              <c:numCache>
                <c:formatCode>#,##0.00;\(#,##0.00\)</c:formatCode>
                <c:ptCount val="281"/>
                <c:pt idx="0">
                  <c:v>59.726872700436601</c:v>
                </c:pt>
                <c:pt idx="1">
                  <c:v>64.999165307133396</c:v>
                </c:pt>
                <c:pt idx="2">
                  <c:v>65.687255504314606</c:v>
                </c:pt>
                <c:pt idx="3">
                  <c:v>67.133917065207399</c:v>
                </c:pt>
                <c:pt idx="4">
                  <c:v>65.013650169417701</c:v>
                </c:pt>
                <c:pt idx="5">
                  <c:v>72.295071495070701</c:v>
                </c:pt>
                <c:pt idx="6">
                  <c:v>77.567364101780299</c:v>
                </c:pt>
                <c:pt idx="7">
                  <c:v>78.255454298946603</c:v>
                </c:pt>
                <c:pt idx="8">
                  <c:v>79.702115859817994</c:v>
                </c:pt>
                <c:pt idx="9">
                  <c:v>77.581848952329906</c:v>
                </c:pt>
                <c:pt idx="10">
                  <c:v>84.863270242752904</c:v>
                </c:pt>
                <c:pt idx="11">
                  <c:v>90.135562837735307</c:v>
                </c:pt>
                <c:pt idx="12">
                  <c:v>90.8236530232045</c:v>
                </c:pt>
                <c:pt idx="13">
                  <c:v>92.270314572350301</c:v>
                </c:pt>
                <c:pt idx="14">
                  <c:v>90.150047664856402</c:v>
                </c:pt>
                <c:pt idx="15">
                  <c:v>97.431468955291095</c:v>
                </c:pt>
                <c:pt idx="16">
                  <c:v>102.703761550274</c:v>
                </c:pt>
                <c:pt idx="17">
                  <c:v>103.391851749856</c:v>
                </c:pt>
                <c:pt idx="18">
                  <c:v>104.83851331311701</c:v>
                </c:pt>
                <c:pt idx="19">
                  <c:v>109.99966775255901</c:v>
                </c:pt>
                <c:pt idx="20">
                  <c:v>115.27196036166499</c:v>
                </c:pt>
                <c:pt idx="21">
                  <c:v>115.96005056123801</c:v>
                </c:pt>
                <c:pt idx="22">
                  <c:v>117.40671212452401</c:v>
                </c:pt>
                <c:pt idx="23">
                  <c:v>115.28644523116201</c:v>
                </c:pt>
                <c:pt idx="24">
                  <c:v>122.56786656393</c:v>
                </c:pt>
                <c:pt idx="25">
                  <c:v>127.84015943173</c:v>
                </c:pt>
                <c:pt idx="26">
                  <c:v>128.52824989002499</c:v>
                </c:pt>
                <c:pt idx="27">
                  <c:v>129.974911712004</c:v>
                </c:pt>
                <c:pt idx="28">
                  <c:v>127.854645077347</c:v>
                </c:pt>
                <c:pt idx="29">
                  <c:v>135.136067186258</c:v>
                </c:pt>
                <c:pt idx="30">
                  <c:v>140.40836005401999</c:v>
                </c:pt>
                <c:pt idx="31">
                  <c:v>141.09645051231701</c:v>
                </c:pt>
                <c:pt idx="32">
                  <c:v>142.54311233429999</c:v>
                </c:pt>
                <c:pt idx="33">
                  <c:v>140.42284601679799</c:v>
                </c:pt>
                <c:pt idx="34">
                  <c:v>147.70426907724101</c:v>
                </c:pt>
                <c:pt idx="35">
                  <c:v>152.97656226221201</c:v>
                </c:pt>
                <c:pt idx="36">
                  <c:v>153.664653037665</c:v>
                </c:pt>
                <c:pt idx="37">
                  <c:v>155.111315176815</c:v>
                </c:pt>
                <c:pt idx="38">
                  <c:v>152.99104885931601</c:v>
                </c:pt>
                <c:pt idx="39">
                  <c:v>160.27247191977099</c:v>
                </c:pt>
                <c:pt idx="40">
                  <c:v>165.54476510473</c:v>
                </c:pt>
                <c:pt idx="41">
                  <c:v>166.23285638700801</c:v>
                </c:pt>
                <c:pt idx="42">
                  <c:v>167.679519032965</c:v>
                </c:pt>
                <c:pt idx="43">
                  <c:v>165.55925322230399</c:v>
                </c:pt>
                <c:pt idx="44">
                  <c:v>172.84067780321101</c:v>
                </c:pt>
                <c:pt idx="45">
                  <c:v>178.11297149497099</c:v>
                </c:pt>
                <c:pt idx="46">
                  <c:v>178.80106277725099</c:v>
                </c:pt>
                <c:pt idx="47">
                  <c:v>180.24772542320201</c:v>
                </c:pt>
                <c:pt idx="48">
                  <c:v>178.12745961256201</c:v>
                </c:pt>
                <c:pt idx="49">
                  <c:v>190.681210340912</c:v>
                </c:pt>
                <c:pt idx="50">
                  <c:v>191.369309737105</c:v>
                </c:pt>
                <c:pt idx="51">
                  <c:v>192.815980497011</c:v>
                </c:pt>
                <c:pt idx="52">
                  <c:v>190.69572280022399</c:v>
                </c:pt>
                <c:pt idx="53">
                  <c:v>197.97717172291601</c:v>
                </c:pt>
                <c:pt idx="54">
                  <c:v>203.24947352861901</c:v>
                </c:pt>
                <c:pt idx="55">
                  <c:v>203.93757292480501</c:v>
                </c:pt>
                <c:pt idx="56">
                  <c:v>205.38424368469401</c:v>
                </c:pt>
                <c:pt idx="57">
                  <c:v>203.28632798119099</c:v>
                </c:pt>
                <c:pt idx="58">
                  <c:v>210.63480288368899</c:v>
                </c:pt>
                <c:pt idx="59">
                  <c:v>215.92944668265599</c:v>
                </c:pt>
                <c:pt idx="60">
                  <c:v>216.63988807213099</c:v>
                </c:pt>
                <c:pt idx="61">
                  <c:v>218.10890082529599</c:v>
                </c:pt>
                <c:pt idx="62">
                  <c:v>216.01098512180499</c:v>
                </c:pt>
                <c:pt idx="63">
                  <c:v>223.35946002427599</c:v>
                </c:pt>
                <c:pt idx="64">
                  <c:v>228.654103823253</c:v>
                </c:pt>
                <c:pt idx="65">
                  <c:v>229.41982949517401</c:v>
                </c:pt>
                <c:pt idx="66">
                  <c:v>230.944126530771</c:v>
                </c:pt>
                <c:pt idx="67">
                  <c:v>228.90149510974101</c:v>
                </c:pt>
                <c:pt idx="68">
                  <c:v>236.41582285953001</c:v>
                </c:pt>
                <c:pt idx="69">
                  <c:v>241.76575094096</c:v>
                </c:pt>
                <c:pt idx="70">
                  <c:v>242.53147661286101</c:v>
                </c:pt>
                <c:pt idx="71">
                  <c:v>244.05577364848199</c:v>
                </c:pt>
                <c:pt idx="72">
                  <c:v>242.01314222744099</c:v>
                </c:pt>
                <c:pt idx="73">
                  <c:v>249.69152560735901</c:v>
                </c:pt>
                <c:pt idx="74">
                  <c:v>255.09613889885</c:v>
                </c:pt>
                <c:pt idx="75">
                  <c:v>255.91654978081101</c:v>
                </c:pt>
                <c:pt idx="76">
                  <c:v>257.49553202647201</c:v>
                </c:pt>
                <c:pt idx="77">
                  <c:v>263.185969195442</c:v>
                </c:pt>
                <c:pt idx="78">
                  <c:v>268.59058248690798</c:v>
                </c:pt>
                <c:pt idx="79">
                  <c:v>269.41099336885901</c:v>
                </c:pt>
                <c:pt idx="80">
                  <c:v>270.98997561452302</c:v>
                </c:pt>
                <c:pt idx="81">
                  <c:v>269.00960818368299</c:v>
                </c:pt>
                <c:pt idx="82">
                  <c:v>276.71072790394402</c:v>
                </c:pt>
                <c:pt idx="83">
                  <c:v>282.12291997554598</c:v>
                </c:pt>
                <c:pt idx="84">
                  <c:v>282.95090963760498</c:v>
                </c:pt>
                <c:pt idx="85">
                  <c:v>284.53747066338701</c:v>
                </c:pt>
                <c:pt idx="86">
                  <c:v>282.55710323249201</c:v>
                </c:pt>
                <c:pt idx="87">
                  <c:v>290.25822295281398</c:v>
                </c:pt>
                <c:pt idx="88">
                  <c:v>295.67041502441703</c:v>
                </c:pt>
                <c:pt idx="89">
                  <c:v>296.498405252856</c:v>
                </c:pt>
                <c:pt idx="90">
                  <c:v>298.08496684499897</c:v>
                </c:pt>
                <c:pt idx="91">
                  <c:v>296.10459998051601</c:v>
                </c:pt>
                <c:pt idx="92">
                  <c:v>303.80572139994001</c:v>
                </c:pt>
                <c:pt idx="93">
                  <c:v>309.21791403792599</c:v>
                </c:pt>
                <c:pt idx="94">
                  <c:v>310.04590426639299</c:v>
                </c:pt>
                <c:pt idx="95">
                  <c:v>311.63246585854102</c:v>
                </c:pt>
                <c:pt idx="96">
                  <c:v>309.65209899406898</c:v>
                </c:pt>
                <c:pt idx="97">
                  <c:v>317.35322209130698</c:v>
                </c:pt>
                <c:pt idx="98">
                  <c:v>322.76541528856598</c:v>
                </c:pt>
                <c:pt idx="99">
                  <c:v>323.59340607630003</c:v>
                </c:pt>
                <c:pt idx="100">
                  <c:v>325.179968227713</c:v>
                </c:pt>
                <c:pt idx="101">
                  <c:v>323.19960192253501</c:v>
                </c:pt>
                <c:pt idx="102">
                  <c:v>330.90072501976601</c:v>
                </c:pt>
                <c:pt idx="103">
                  <c:v>336.312918217027</c:v>
                </c:pt>
                <c:pt idx="104">
                  <c:v>337.14090943354103</c:v>
                </c:pt>
                <c:pt idx="105">
                  <c:v>338.727472013767</c:v>
                </c:pt>
                <c:pt idx="106">
                  <c:v>336.74710613730099</c:v>
                </c:pt>
                <c:pt idx="107">
                  <c:v>344.44823052092102</c:v>
                </c:pt>
                <c:pt idx="108">
                  <c:v>349.86042414698301</c:v>
                </c:pt>
                <c:pt idx="109">
                  <c:v>350.68841536351601</c:v>
                </c:pt>
                <c:pt idx="110">
                  <c:v>352.27497794373602</c:v>
                </c:pt>
                <c:pt idx="111">
                  <c:v>350.29461206727302</c:v>
                </c:pt>
                <c:pt idx="112">
                  <c:v>357.99573930648</c:v>
                </c:pt>
                <c:pt idx="113">
                  <c:v>363.407933884329</c:v>
                </c:pt>
                <c:pt idx="114">
                  <c:v>364.23592605270801</c:v>
                </c:pt>
                <c:pt idx="115">
                  <c:v>365.822489584773</c:v>
                </c:pt>
                <c:pt idx="116">
                  <c:v>363.842124660183</c:v>
                </c:pt>
                <c:pt idx="117">
                  <c:v>371.54325189934599</c:v>
                </c:pt>
                <c:pt idx="118">
                  <c:v>376.95544647722801</c:v>
                </c:pt>
                <c:pt idx="119">
                  <c:v>377.78343864558701</c:v>
                </c:pt>
                <c:pt idx="120">
                  <c:v>379.37000223390498</c:v>
                </c:pt>
                <c:pt idx="121">
                  <c:v>377.389637365596</c:v>
                </c:pt>
                <c:pt idx="122">
                  <c:v>390.50295940772003</c:v>
                </c:pt>
                <c:pt idx="123">
                  <c:v>391.330951632356</c:v>
                </c:pt>
                <c:pt idx="124">
                  <c:v>392.91751522070302</c:v>
                </c:pt>
                <c:pt idx="125">
                  <c:v>390.937150352375</c:v>
                </c:pt>
                <c:pt idx="126">
                  <c:v>398.63827776035998</c:v>
                </c:pt>
                <c:pt idx="127">
                  <c:v>404.05047239448197</c:v>
                </c:pt>
                <c:pt idx="128">
                  <c:v>404.87847062537298</c:v>
                </c:pt>
                <c:pt idx="129">
                  <c:v>406.46504021996498</c:v>
                </c:pt>
                <c:pt idx="130">
                  <c:v>404.48468135790898</c:v>
                </c:pt>
                <c:pt idx="131">
                  <c:v>412.18582678464202</c:v>
                </c:pt>
                <c:pt idx="132">
                  <c:v>417.59802742502802</c:v>
                </c:pt>
                <c:pt idx="133">
                  <c:v>418.42602565589902</c:v>
                </c:pt>
                <c:pt idx="134">
                  <c:v>420.01259525049301</c:v>
                </c:pt>
                <c:pt idx="135">
                  <c:v>418.03223638839899</c:v>
                </c:pt>
                <c:pt idx="136">
                  <c:v>425.943878642367</c:v>
                </c:pt>
                <c:pt idx="137">
                  <c:v>431.42624489183203</c:v>
                </c:pt>
                <c:pt idx="138">
                  <c:v>432.32440873177802</c:v>
                </c:pt>
                <c:pt idx="139">
                  <c:v>433.98114393542602</c:v>
                </c:pt>
                <c:pt idx="140">
                  <c:v>432.07095068241398</c:v>
                </c:pt>
                <c:pt idx="141">
                  <c:v>439.98259293637398</c:v>
                </c:pt>
                <c:pt idx="142">
                  <c:v>445.46495918583202</c:v>
                </c:pt>
                <c:pt idx="143">
                  <c:v>446.36312302579501</c:v>
                </c:pt>
                <c:pt idx="144">
                  <c:v>448.16393973595802</c:v>
                </c:pt>
                <c:pt idx="145">
                  <c:v>446.39782798948801</c:v>
                </c:pt>
                <c:pt idx="146">
                  <c:v>454.74171476293901</c:v>
                </c:pt>
                <c:pt idx="147">
                  <c:v>460.36816251891702</c:v>
                </c:pt>
                <c:pt idx="148">
                  <c:v>461.410407865401</c:v>
                </c:pt>
                <c:pt idx="149">
                  <c:v>463.21122457555202</c:v>
                </c:pt>
                <c:pt idx="150">
                  <c:v>461.445112829084</c:v>
                </c:pt>
                <c:pt idx="151">
                  <c:v>469.78899960254699</c:v>
                </c:pt>
                <c:pt idx="152">
                  <c:v>475.60729935655502</c:v>
                </c:pt>
                <c:pt idx="153">
                  <c:v>476.84139670103502</c:v>
                </c:pt>
                <c:pt idx="154">
                  <c:v>478.83406540922499</c:v>
                </c:pt>
                <c:pt idx="155">
                  <c:v>477.25980566076402</c:v>
                </c:pt>
                <c:pt idx="156">
                  <c:v>486.17924842822902</c:v>
                </c:pt>
                <c:pt idx="157">
                  <c:v>491.99754818226501</c:v>
                </c:pt>
                <c:pt idx="158">
                  <c:v>493.231645526747</c:v>
                </c:pt>
                <c:pt idx="159">
                  <c:v>495.22431423493202</c:v>
                </c:pt>
                <c:pt idx="160">
                  <c:v>493.83866824133798</c:v>
                </c:pt>
                <c:pt idx="161">
                  <c:v>503.32395227345199</c:v>
                </c:pt>
                <c:pt idx="162">
                  <c:v>509.330865782307</c:v>
                </c:pt>
                <c:pt idx="163">
                  <c:v>510.75357688164502</c:v>
                </c:pt>
                <c:pt idx="164">
                  <c:v>512.93485934469504</c:v>
                </c:pt>
                <c:pt idx="165">
                  <c:v>511.54921335112999</c:v>
                </c:pt>
                <c:pt idx="166">
                  <c:v>521.03449738320001</c:v>
                </c:pt>
                <c:pt idx="167">
                  <c:v>527.04141089204802</c:v>
                </c:pt>
                <c:pt idx="168">
                  <c:v>528.54091964094403</c:v>
                </c:pt>
                <c:pt idx="169">
                  <c:v>530.79899975351702</c:v>
                </c:pt>
                <c:pt idx="170">
                  <c:v>529.49015140945301</c:v>
                </c:pt>
                <c:pt idx="171">
                  <c:v>539.20582839020199</c:v>
                </c:pt>
                <c:pt idx="172">
                  <c:v>545.28953954859003</c:v>
                </c:pt>
                <c:pt idx="173">
                  <c:v>546.78904829748296</c:v>
                </c:pt>
                <c:pt idx="174">
                  <c:v>549.04712841005198</c:v>
                </c:pt>
                <c:pt idx="175">
                  <c:v>547.73828006600002</c:v>
                </c:pt>
                <c:pt idx="176">
                  <c:v>557.45395727332095</c:v>
                </c:pt>
                <c:pt idx="177">
                  <c:v>563.53766850727595</c:v>
                </c:pt>
                <c:pt idx="178">
                  <c:v>565.03717733171004</c:v>
                </c:pt>
                <c:pt idx="179">
                  <c:v>565.98640925132202</c:v>
                </c:pt>
                <c:pt idx="180">
                  <c:v>575.70208645863704</c:v>
                </c:pt>
                <c:pt idx="181">
                  <c:v>581.785797692605</c:v>
                </c:pt>
                <c:pt idx="182">
                  <c:v>583.28530651701897</c:v>
                </c:pt>
                <c:pt idx="183">
                  <c:v>585.54338670511504</c:v>
                </c:pt>
                <c:pt idx="184">
                  <c:v>584.23453847750102</c:v>
                </c:pt>
                <c:pt idx="185">
                  <c:v>593.95021580762705</c:v>
                </c:pt>
                <c:pt idx="186">
                  <c:v>600.03392708244496</c:v>
                </c:pt>
                <c:pt idx="187">
                  <c:v>601.53343594776902</c:v>
                </c:pt>
                <c:pt idx="188">
                  <c:v>603.79151617680498</c:v>
                </c:pt>
                <c:pt idx="189">
                  <c:v>602.48266794915401</c:v>
                </c:pt>
                <c:pt idx="190">
                  <c:v>612.19834527925195</c:v>
                </c:pt>
                <c:pt idx="191">
                  <c:v>618.28205655408203</c:v>
                </c:pt>
                <c:pt idx="192">
                  <c:v>619.78156487818399</c:v>
                </c:pt>
                <c:pt idx="193">
                  <c:v>622.039644565971</c:v>
                </c:pt>
                <c:pt idx="194">
                  <c:v>620.730795797116</c:v>
                </c:pt>
                <c:pt idx="195">
                  <c:v>630.44647150346395</c:v>
                </c:pt>
                <c:pt idx="196">
                  <c:v>636.53018223703998</c:v>
                </c:pt>
                <c:pt idx="197">
                  <c:v>638.02969056114398</c:v>
                </c:pt>
                <c:pt idx="198">
                  <c:v>640.28777024893395</c:v>
                </c:pt>
                <c:pt idx="199">
                  <c:v>648.69459718641201</c:v>
                </c:pt>
                <c:pt idx="200">
                  <c:v>654.62844953002502</c:v>
                </c:pt>
                <c:pt idx="201">
                  <c:v>655.97809946411201</c:v>
                </c:pt>
                <c:pt idx="202">
                  <c:v>658.08632076191896</c:v>
                </c:pt>
                <c:pt idx="203">
                  <c:v>665.89371413937897</c:v>
                </c:pt>
                <c:pt idx="204">
                  <c:v>671.82756648300006</c:v>
                </c:pt>
                <c:pt idx="205">
                  <c:v>673.17721641709295</c:v>
                </c:pt>
                <c:pt idx="206">
                  <c:v>675.28543771489899</c:v>
                </c:pt>
                <c:pt idx="207">
                  <c:v>673.82673055603402</c:v>
                </c:pt>
                <c:pt idx="208">
                  <c:v>683.09283109239198</c:v>
                </c:pt>
                <c:pt idx="209">
                  <c:v>689.02668343597497</c:v>
                </c:pt>
                <c:pt idx="210">
                  <c:v>690.37633337007298</c:v>
                </c:pt>
                <c:pt idx="211">
                  <c:v>692.48455466787095</c:v>
                </c:pt>
                <c:pt idx="212">
                  <c:v>691.02584750902702</c:v>
                </c:pt>
                <c:pt idx="213">
                  <c:v>706.22580038897502</c:v>
                </c:pt>
                <c:pt idx="214">
                  <c:v>707.575450323052</c:v>
                </c:pt>
                <c:pt idx="215">
                  <c:v>709.68367162084303</c:v>
                </c:pt>
                <c:pt idx="216">
                  <c:v>708.22496446196897</c:v>
                </c:pt>
                <c:pt idx="217">
                  <c:v>717.491064998345</c:v>
                </c:pt>
                <c:pt idx="218">
                  <c:v>723.42491734195005</c:v>
                </c:pt>
                <c:pt idx="219">
                  <c:v>724.77456727603601</c:v>
                </c:pt>
                <c:pt idx="220">
                  <c:v>726.88278857381499</c:v>
                </c:pt>
                <c:pt idx="221">
                  <c:v>725.424081414944</c:v>
                </c:pt>
                <c:pt idx="222">
                  <c:v>734.69018195131196</c:v>
                </c:pt>
                <c:pt idx="223">
                  <c:v>740.62403429490996</c:v>
                </c:pt>
                <c:pt idx="224">
                  <c:v>741.97368422901297</c:v>
                </c:pt>
                <c:pt idx="225">
                  <c:v>744.08190552679605</c:v>
                </c:pt>
                <c:pt idx="226">
                  <c:v>742.62319836795496</c:v>
                </c:pt>
                <c:pt idx="227">
                  <c:v>751.88929890427903</c:v>
                </c:pt>
                <c:pt idx="228">
                  <c:v>757.82315124789704</c:v>
                </c:pt>
                <c:pt idx="229">
                  <c:v>759.17280118199301</c:v>
                </c:pt>
                <c:pt idx="230">
                  <c:v>761.28102247975903</c:v>
                </c:pt>
                <c:pt idx="231">
                  <c:v>759.82231532092999</c:v>
                </c:pt>
                <c:pt idx="232">
                  <c:v>775.02226820088401</c:v>
                </c:pt>
                <c:pt idx="233">
                  <c:v>776.37191813497304</c:v>
                </c:pt>
                <c:pt idx="234">
                  <c:v>778.48013943277101</c:v>
                </c:pt>
                <c:pt idx="235">
                  <c:v>777.02143227392196</c:v>
                </c:pt>
                <c:pt idx="236">
                  <c:v>786.28753281021204</c:v>
                </c:pt>
                <c:pt idx="237">
                  <c:v>792.22138515383199</c:v>
                </c:pt>
                <c:pt idx="238">
                  <c:v>793.57103508795001</c:v>
                </c:pt>
                <c:pt idx="239">
                  <c:v>795.67925638574297</c:v>
                </c:pt>
                <c:pt idx="240">
                  <c:v>794.22054922691495</c:v>
                </c:pt>
                <c:pt idx="241">
                  <c:v>803.48664976324505</c:v>
                </c:pt>
                <c:pt idx="242">
                  <c:v>809.42050210681896</c:v>
                </c:pt>
                <c:pt idx="243">
                  <c:v>810.77015204093004</c:v>
                </c:pt>
                <c:pt idx="244">
                  <c:v>812.87837333872301</c:v>
                </c:pt>
                <c:pt idx="245">
                  <c:v>811.41966617985804</c:v>
                </c:pt>
                <c:pt idx="246">
                  <c:v>820.68576671621099</c:v>
                </c:pt>
                <c:pt idx="247">
                  <c:v>826.61961905980695</c:v>
                </c:pt>
                <c:pt idx="248">
                  <c:v>827.96926899390803</c:v>
                </c:pt>
                <c:pt idx="249">
                  <c:v>830.07749029168701</c:v>
                </c:pt>
                <c:pt idx="250">
                  <c:v>828.61878313283296</c:v>
                </c:pt>
                <c:pt idx="251">
                  <c:v>850.51417648782899</c:v>
                </c:pt>
                <c:pt idx="252">
                  <c:v>852.97119319795604</c:v>
                </c:pt>
                <c:pt idx="253">
                  <c:v>837.88488366917795</c:v>
                </c:pt>
                <c:pt idx="254">
                  <c:v>843.81873601279403</c:v>
                </c:pt>
                <c:pt idx="255">
                  <c:v>845.16838594689102</c:v>
                </c:pt>
                <c:pt idx="256">
                  <c:v>847.27660724466705</c:v>
                </c:pt>
                <c:pt idx="257">
                  <c:v>845.81790008582595</c:v>
                </c:pt>
                <c:pt idx="258">
                  <c:v>867.71329344083597</c:v>
                </c:pt>
                <c:pt idx="259">
                  <c:v>870.17031015093198</c:v>
                </c:pt>
                <c:pt idx="260">
                  <c:v>855.08400062219096</c:v>
                </c:pt>
                <c:pt idx="261">
                  <c:v>861.01785296576895</c:v>
                </c:pt>
                <c:pt idx="262">
                  <c:v>862.36750289986901</c:v>
                </c:pt>
                <c:pt idx="263">
                  <c:v>864.47572419764799</c:v>
                </c:pt>
                <c:pt idx="264">
                  <c:v>863.01701703881804</c:v>
                </c:pt>
                <c:pt idx="265">
                  <c:v>884.91241039381998</c:v>
                </c:pt>
                <c:pt idx="266">
                  <c:v>887.36942710395704</c:v>
                </c:pt>
                <c:pt idx="267">
                  <c:v>872.28311757517804</c:v>
                </c:pt>
                <c:pt idx="268">
                  <c:v>878.216969918769</c:v>
                </c:pt>
                <c:pt idx="269">
                  <c:v>879.56661985284995</c:v>
                </c:pt>
                <c:pt idx="270">
                  <c:v>881.67484115061097</c:v>
                </c:pt>
                <c:pt idx="271">
                  <c:v>880.21613399176101</c:v>
                </c:pt>
                <c:pt idx="272">
                  <c:v>902.111527346804</c:v>
                </c:pt>
                <c:pt idx="273">
                  <c:v>904.56854405693298</c:v>
                </c:pt>
                <c:pt idx="274">
                  <c:v>889.48223452812397</c:v>
                </c:pt>
                <c:pt idx="275">
                  <c:v>895.41608687174403</c:v>
                </c:pt>
                <c:pt idx="276">
                  <c:v>896.76573680582806</c:v>
                </c:pt>
                <c:pt idx="277">
                  <c:v>898.87395810362295</c:v>
                </c:pt>
                <c:pt idx="278">
                  <c:v>897.41525094473604</c:v>
                </c:pt>
                <c:pt idx="279">
                  <c:v>919.31064429978801</c:v>
                </c:pt>
                <c:pt idx="280">
                  <c:v>921.76766100988596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F-4AD2-9A0A-EF4539F0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61220"/>
        <c:axId val="866171049"/>
      </c:lineChart>
      <c:dateAx>
        <c:axId val="1303561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6171049"/>
        <c:crosses val="autoZero"/>
        <c:auto val="1"/>
        <c:lblOffset val="100"/>
        <c:baseTimeUnit val="days"/>
      </c:dateAx>
      <c:valAx>
        <c:axId val="866171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5612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737235</xdr:colOff>
      <xdr:row>4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0"/>
  <sheetViews>
    <sheetView tabSelected="1" workbookViewId="0"/>
  </sheetViews>
  <sheetFormatPr defaultColWidth="12.6640625" defaultRowHeight="15.75" customHeight="1" x14ac:dyDescent="0.25"/>
  <sheetData>
    <row r="1" spans="1:3" x14ac:dyDescent="0.25">
      <c r="A1" s="1" t="str">
        <f ca="1">IFERROR(__xludf.DUMMYFUNCTION("GOOGLEFINANCE(""TSLA"",""price"",DATE(2020,3,15),DATE(2021,3,15))"),"Date")</f>
        <v>Date</v>
      </c>
      <c r="B1" s="2" t="str">
        <f ca="1">IFERROR(__xludf.DUMMYFUNCTION("""COMPUTED_VALUE"""),"Close")</f>
        <v>Close</v>
      </c>
      <c r="C1" s="3" t="s">
        <v>0</v>
      </c>
    </row>
    <row r="2" spans="1:3" x14ac:dyDescent="0.25">
      <c r="A2" s="1">
        <f ca="1">IFERROR(__xludf.DUMMYFUNCTION("""COMPUTED_VALUE"""),43906.6666666666)</f>
        <v>43906.666666666599</v>
      </c>
      <c r="B2" s="2">
        <f ca="1">IFERROR(__xludf.DUMMYFUNCTION("""COMPUTED_VALUE"""),89.01)</f>
        <v>89.01</v>
      </c>
      <c r="C2" s="3">
        <v>59.726872700436601</v>
      </c>
    </row>
    <row r="3" spans="1:3" x14ac:dyDescent="0.25">
      <c r="A3" s="1">
        <f ca="1">IFERROR(__xludf.DUMMYFUNCTION("""COMPUTED_VALUE"""),43907.6666666666)</f>
        <v>43907.666666666599</v>
      </c>
      <c r="B3" s="2">
        <f ca="1">IFERROR(__xludf.DUMMYFUNCTION("""COMPUTED_VALUE"""),86.04)</f>
        <v>86.04</v>
      </c>
      <c r="C3" s="3">
        <v>64.999165307133396</v>
      </c>
    </row>
    <row r="4" spans="1:3" x14ac:dyDescent="0.25">
      <c r="A4" s="1">
        <f ca="1">IFERROR(__xludf.DUMMYFUNCTION("""COMPUTED_VALUE"""),43908.6666666666)</f>
        <v>43908.666666666599</v>
      </c>
      <c r="B4" s="2">
        <f ca="1">IFERROR(__xludf.DUMMYFUNCTION("""COMPUTED_VALUE"""),72.24)</f>
        <v>72.239999999999995</v>
      </c>
      <c r="C4" s="3">
        <v>65.687255504314606</v>
      </c>
    </row>
    <row r="5" spans="1:3" x14ac:dyDescent="0.25">
      <c r="A5" s="1">
        <f ca="1">IFERROR(__xludf.DUMMYFUNCTION("""COMPUTED_VALUE"""),43909.6666666666)</f>
        <v>43909.666666666599</v>
      </c>
      <c r="B5" s="2">
        <f ca="1">IFERROR(__xludf.DUMMYFUNCTION("""COMPUTED_VALUE"""),85.53)</f>
        <v>85.53</v>
      </c>
      <c r="C5" s="3">
        <v>67.133917065207399</v>
      </c>
    </row>
    <row r="6" spans="1:3" x14ac:dyDescent="0.25">
      <c r="A6" s="1">
        <f ca="1">IFERROR(__xludf.DUMMYFUNCTION("""COMPUTED_VALUE"""),43910.6666666666)</f>
        <v>43910.666666666599</v>
      </c>
      <c r="B6" s="2">
        <f ca="1">IFERROR(__xludf.DUMMYFUNCTION("""COMPUTED_VALUE"""),85.51)</f>
        <v>85.51</v>
      </c>
      <c r="C6" s="3">
        <v>65.013650169417701</v>
      </c>
    </row>
    <row r="7" spans="1:3" x14ac:dyDescent="0.25">
      <c r="A7" s="1">
        <f ca="1">IFERROR(__xludf.DUMMYFUNCTION("""COMPUTED_VALUE"""),43913.6666666666)</f>
        <v>43913.666666666599</v>
      </c>
      <c r="B7" s="2">
        <f ca="1">IFERROR(__xludf.DUMMYFUNCTION("""COMPUTED_VALUE"""),86.86)</f>
        <v>86.86</v>
      </c>
      <c r="C7" s="3">
        <v>72.295071495070701</v>
      </c>
    </row>
    <row r="8" spans="1:3" x14ac:dyDescent="0.25">
      <c r="A8" s="1">
        <f ca="1">IFERROR(__xludf.DUMMYFUNCTION("""COMPUTED_VALUE"""),43914.6666666666)</f>
        <v>43914.666666666599</v>
      </c>
      <c r="B8" s="2">
        <f ca="1">IFERROR(__xludf.DUMMYFUNCTION("""COMPUTED_VALUE"""),101)</f>
        <v>101</v>
      </c>
      <c r="C8" s="3">
        <v>77.567364101780299</v>
      </c>
    </row>
    <row r="9" spans="1:3" x14ac:dyDescent="0.25">
      <c r="A9" s="1">
        <f ca="1">IFERROR(__xludf.DUMMYFUNCTION("""COMPUTED_VALUE"""),43915.6666666666)</f>
        <v>43915.666666666599</v>
      </c>
      <c r="B9" s="2">
        <f ca="1">IFERROR(__xludf.DUMMYFUNCTION("""COMPUTED_VALUE"""),107.85)</f>
        <v>107.85</v>
      </c>
      <c r="C9" s="3">
        <v>78.255454298946603</v>
      </c>
    </row>
    <row r="10" spans="1:3" x14ac:dyDescent="0.25">
      <c r="A10" s="1">
        <f ca="1">IFERROR(__xludf.DUMMYFUNCTION("""COMPUTED_VALUE"""),43916.6666666666)</f>
        <v>43916.666666666599</v>
      </c>
      <c r="B10" s="2">
        <f ca="1">IFERROR(__xludf.DUMMYFUNCTION("""COMPUTED_VALUE"""),105.63)</f>
        <v>105.63</v>
      </c>
      <c r="C10" s="3">
        <v>79.702115859817994</v>
      </c>
    </row>
    <row r="11" spans="1:3" x14ac:dyDescent="0.25">
      <c r="A11" s="1">
        <f ca="1">IFERROR(__xludf.DUMMYFUNCTION("""COMPUTED_VALUE"""),43917.6666666666)</f>
        <v>43917.666666666599</v>
      </c>
      <c r="B11" s="2">
        <f ca="1">IFERROR(__xludf.DUMMYFUNCTION("""COMPUTED_VALUE"""),102.87)</f>
        <v>102.87</v>
      </c>
      <c r="C11" s="3">
        <v>77.581848952329906</v>
      </c>
    </row>
    <row r="12" spans="1:3" x14ac:dyDescent="0.25">
      <c r="A12" s="1">
        <f ca="1">IFERROR(__xludf.DUMMYFUNCTION("""COMPUTED_VALUE"""),43920.6666666666)</f>
        <v>43920.666666666599</v>
      </c>
      <c r="B12" s="2">
        <f ca="1">IFERROR(__xludf.DUMMYFUNCTION("""COMPUTED_VALUE"""),100.43)</f>
        <v>100.43</v>
      </c>
      <c r="C12" s="3">
        <v>84.863270242752904</v>
      </c>
    </row>
    <row r="13" spans="1:3" x14ac:dyDescent="0.25">
      <c r="A13" s="1">
        <f ca="1">IFERROR(__xludf.DUMMYFUNCTION("""COMPUTED_VALUE"""),43921.6666666666)</f>
        <v>43921.666666666599</v>
      </c>
      <c r="B13" s="2">
        <f ca="1">IFERROR(__xludf.DUMMYFUNCTION("""COMPUTED_VALUE"""),104.8)</f>
        <v>104.8</v>
      </c>
      <c r="C13" s="3">
        <v>90.135562837735307</v>
      </c>
    </row>
    <row r="14" spans="1:3" x14ac:dyDescent="0.25">
      <c r="A14" s="1">
        <f ca="1">IFERROR(__xludf.DUMMYFUNCTION("""COMPUTED_VALUE"""),43922.6666666666)</f>
        <v>43922.666666666599</v>
      </c>
      <c r="B14" s="2">
        <f ca="1">IFERROR(__xludf.DUMMYFUNCTION("""COMPUTED_VALUE"""),96.31)</f>
        <v>96.31</v>
      </c>
      <c r="C14" s="3">
        <v>90.8236530232045</v>
      </c>
    </row>
    <row r="15" spans="1:3" x14ac:dyDescent="0.25">
      <c r="A15" s="1">
        <f ca="1">IFERROR(__xludf.DUMMYFUNCTION("""COMPUTED_VALUE"""),43923.6666666666)</f>
        <v>43923.666666666599</v>
      </c>
      <c r="B15" s="2">
        <f ca="1">IFERROR(__xludf.DUMMYFUNCTION("""COMPUTED_VALUE"""),90.89)</f>
        <v>90.89</v>
      </c>
      <c r="C15" s="3">
        <v>92.270314572350301</v>
      </c>
    </row>
    <row r="16" spans="1:3" x14ac:dyDescent="0.25">
      <c r="A16" s="1">
        <f ca="1">IFERROR(__xludf.DUMMYFUNCTION("""COMPUTED_VALUE"""),43924.6666666666)</f>
        <v>43924.666666666599</v>
      </c>
      <c r="B16" s="2">
        <f ca="1">IFERROR(__xludf.DUMMYFUNCTION("""COMPUTED_VALUE"""),96)</f>
        <v>96</v>
      </c>
      <c r="C16" s="3">
        <v>90.150047664856402</v>
      </c>
    </row>
    <row r="17" spans="1:3" x14ac:dyDescent="0.25">
      <c r="A17" s="1">
        <f ca="1">IFERROR(__xludf.DUMMYFUNCTION("""COMPUTED_VALUE"""),43927.6666666666)</f>
        <v>43927.666666666599</v>
      </c>
      <c r="B17" s="2">
        <f ca="1">IFERROR(__xludf.DUMMYFUNCTION("""COMPUTED_VALUE"""),103.25)</f>
        <v>103.25</v>
      </c>
      <c r="C17" s="3">
        <v>97.431468955291095</v>
      </c>
    </row>
    <row r="18" spans="1:3" x14ac:dyDescent="0.25">
      <c r="A18" s="1">
        <f ca="1">IFERROR(__xludf.DUMMYFUNCTION("""COMPUTED_VALUE"""),43928.6666666666)</f>
        <v>43928.666666666599</v>
      </c>
      <c r="B18" s="2">
        <f ca="1">IFERROR(__xludf.DUMMYFUNCTION("""COMPUTED_VALUE"""),109.09)</f>
        <v>109.09</v>
      </c>
      <c r="C18" s="3">
        <v>102.703761550274</v>
      </c>
    </row>
    <row r="19" spans="1:3" x14ac:dyDescent="0.25">
      <c r="A19" s="1">
        <f ca="1">IFERROR(__xludf.DUMMYFUNCTION("""COMPUTED_VALUE"""),43929.6666666666)</f>
        <v>43929.666666666599</v>
      </c>
      <c r="B19" s="2">
        <f ca="1">IFERROR(__xludf.DUMMYFUNCTION("""COMPUTED_VALUE"""),109.77)</f>
        <v>109.77</v>
      </c>
      <c r="C19" s="3">
        <v>103.391851749856</v>
      </c>
    </row>
    <row r="20" spans="1:3" x14ac:dyDescent="0.25">
      <c r="A20" s="1">
        <f ca="1">IFERROR(__xludf.DUMMYFUNCTION("""COMPUTED_VALUE"""),43930.6666666666)</f>
        <v>43930.666666666599</v>
      </c>
      <c r="B20" s="2">
        <f ca="1">IFERROR(__xludf.DUMMYFUNCTION("""COMPUTED_VALUE"""),114.6)</f>
        <v>114.6</v>
      </c>
      <c r="C20" s="3">
        <v>104.83851331311701</v>
      </c>
    </row>
    <row r="21" spans="1:3" x14ac:dyDescent="0.25">
      <c r="A21" s="1">
        <f ca="1">IFERROR(__xludf.DUMMYFUNCTION("""COMPUTED_VALUE"""),43934.6666666666)</f>
        <v>43934.666666666599</v>
      </c>
      <c r="B21" s="2">
        <f ca="1">IFERROR(__xludf.DUMMYFUNCTION("""COMPUTED_VALUE"""),130.19)</f>
        <v>130.19</v>
      </c>
      <c r="C21" s="3">
        <v>109.99966775255901</v>
      </c>
    </row>
    <row r="22" spans="1:3" x14ac:dyDescent="0.25">
      <c r="A22" s="1">
        <f ca="1">IFERROR(__xludf.DUMMYFUNCTION("""COMPUTED_VALUE"""),43935.6666666666)</f>
        <v>43935.666666666599</v>
      </c>
      <c r="B22" s="2">
        <f ca="1">IFERROR(__xludf.DUMMYFUNCTION("""COMPUTED_VALUE"""),141.98)</f>
        <v>141.97999999999999</v>
      </c>
      <c r="C22" s="3">
        <v>115.27196036166499</v>
      </c>
    </row>
    <row r="23" spans="1:3" x14ac:dyDescent="0.25">
      <c r="A23" s="1">
        <f ca="1">IFERROR(__xludf.DUMMYFUNCTION("""COMPUTED_VALUE"""),43936.6666666666)</f>
        <v>43936.666666666599</v>
      </c>
      <c r="B23" s="2">
        <f ca="1">IFERROR(__xludf.DUMMYFUNCTION("""COMPUTED_VALUE"""),145.97)</f>
        <v>145.97</v>
      </c>
      <c r="C23" s="3">
        <v>115.96005056123801</v>
      </c>
    </row>
    <row r="24" spans="1:3" x14ac:dyDescent="0.25">
      <c r="A24" s="1">
        <f ca="1">IFERROR(__xludf.DUMMYFUNCTION("""COMPUTED_VALUE"""),43937.6666666666)</f>
        <v>43937.666666666599</v>
      </c>
      <c r="B24" s="2">
        <f ca="1">IFERROR(__xludf.DUMMYFUNCTION("""COMPUTED_VALUE"""),149.04)</f>
        <v>149.04</v>
      </c>
      <c r="C24" s="3">
        <v>117.40671212452401</v>
      </c>
    </row>
    <row r="25" spans="1:3" x14ac:dyDescent="0.25">
      <c r="A25" s="1">
        <f ca="1">IFERROR(__xludf.DUMMYFUNCTION("""COMPUTED_VALUE"""),43938.6666666666)</f>
        <v>43938.666666666599</v>
      </c>
      <c r="B25" s="2">
        <f ca="1">IFERROR(__xludf.DUMMYFUNCTION("""COMPUTED_VALUE"""),150.78)</f>
        <v>150.78</v>
      </c>
      <c r="C25" s="3">
        <v>115.28644523116201</v>
      </c>
    </row>
    <row r="26" spans="1:3" x14ac:dyDescent="0.25">
      <c r="A26" s="1">
        <f ca="1">IFERROR(__xludf.DUMMYFUNCTION("""COMPUTED_VALUE"""),43941.6666666666)</f>
        <v>43941.666666666599</v>
      </c>
      <c r="B26" s="2">
        <f ca="1">IFERROR(__xludf.DUMMYFUNCTION("""COMPUTED_VALUE"""),149.27)</f>
        <v>149.27000000000001</v>
      </c>
      <c r="C26" s="3">
        <v>122.56786656393</v>
      </c>
    </row>
    <row r="27" spans="1:3" x14ac:dyDescent="0.25">
      <c r="A27" s="1">
        <f ca="1">IFERROR(__xludf.DUMMYFUNCTION("""COMPUTED_VALUE"""),43942.6666666666)</f>
        <v>43942.666666666599</v>
      </c>
      <c r="B27" s="2">
        <f ca="1">IFERROR(__xludf.DUMMYFUNCTION("""COMPUTED_VALUE"""),137.34)</f>
        <v>137.34</v>
      </c>
      <c r="C27" s="3">
        <v>127.84015943173</v>
      </c>
    </row>
    <row r="28" spans="1:3" x14ac:dyDescent="0.25">
      <c r="A28" s="1">
        <f ca="1">IFERROR(__xludf.DUMMYFUNCTION("""COMPUTED_VALUE"""),43943.6666666666)</f>
        <v>43943.666666666599</v>
      </c>
      <c r="B28" s="2">
        <f ca="1">IFERROR(__xludf.DUMMYFUNCTION("""COMPUTED_VALUE"""),146.42)</f>
        <v>146.41999999999999</v>
      </c>
      <c r="C28" s="3">
        <v>128.52824989002499</v>
      </c>
    </row>
    <row r="29" spans="1:3" x14ac:dyDescent="0.25">
      <c r="A29" s="1">
        <f ca="1">IFERROR(__xludf.DUMMYFUNCTION("""COMPUTED_VALUE"""),43944.6666666666)</f>
        <v>43944.666666666599</v>
      </c>
      <c r="B29" s="2">
        <f ca="1">IFERROR(__xludf.DUMMYFUNCTION("""COMPUTED_VALUE"""),141.13)</f>
        <v>141.13</v>
      </c>
      <c r="C29" s="3">
        <v>129.974911712004</v>
      </c>
    </row>
    <row r="30" spans="1:3" x14ac:dyDescent="0.25">
      <c r="A30" s="1">
        <f ca="1">IFERROR(__xludf.DUMMYFUNCTION("""COMPUTED_VALUE"""),43945.6666666666)</f>
        <v>43945.666666666599</v>
      </c>
      <c r="B30" s="2">
        <f ca="1">IFERROR(__xludf.DUMMYFUNCTION("""COMPUTED_VALUE"""),145.03)</f>
        <v>145.03</v>
      </c>
      <c r="C30" s="3">
        <v>127.854645077347</v>
      </c>
    </row>
    <row r="31" spans="1:3" x14ac:dyDescent="0.25">
      <c r="A31" s="1">
        <f ca="1">IFERROR(__xludf.DUMMYFUNCTION("""COMPUTED_VALUE"""),43948.6666666666)</f>
        <v>43948.666666666599</v>
      </c>
      <c r="B31" s="2">
        <f ca="1">IFERROR(__xludf.DUMMYFUNCTION("""COMPUTED_VALUE"""),159.75)</f>
        <v>159.75</v>
      </c>
      <c r="C31" s="3">
        <v>135.136067186258</v>
      </c>
    </row>
    <row r="32" spans="1:3" x14ac:dyDescent="0.25">
      <c r="A32" s="1">
        <f ca="1">IFERROR(__xludf.DUMMYFUNCTION("""COMPUTED_VALUE"""),43949.6666666666)</f>
        <v>43949.666666666599</v>
      </c>
      <c r="B32" s="2">
        <f ca="1">IFERROR(__xludf.DUMMYFUNCTION("""COMPUTED_VALUE"""),153.82)</f>
        <v>153.82</v>
      </c>
      <c r="C32" s="3">
        <v>140.40836005401999</v>
      </c>
    </row>
    <row r="33" spans="1:3" x14ac:dyDescent="0.25">
      <c r="A33" s="1">
        <f ca="1">IFERROR(__xludf.DUMMYFUNCTION("""COMPUTED_VALUE"""),43950.6666666666)</f>
        <v>43950.666666666599</v>
      </c>
      <c r="B33" s="2">
        <f ca="1">IFERROR(__xludf.DUMMYFUNCTION("""COMPUTED_VALUE"""),160.1)</f>
        <v>160.1</v>
      </c>
      <c r="C33" s="3">
        <v>141.09645051231701</v>
      </c>
    </row>
    <row r="34" spans="1:3" x14ac:dyDescent="0.25">
      <c r="A34" s="1">
        <f ca="1">IFERROR(__xludf.DUMMYFUNCTION("""COMPUTED_VALUE"""),43951.6666666666)</f>
        <v>43951.666666666599</v>
      </c>
      <c r="B34" s="2">
        <f ca="1">IFERROR(__xludf.DUMMYFUNCTION("""COMPUTED_VALUE"""),156.38)</f>
        <v>156.38</v>
      </c>
      <c r="C34" s="3">
        <v>142.54311233429999</v>
      </c>
    </row>
    <row r="35" spans="1:3" x14ac:dyDescent="0.25">
      <c r="A35" s="1">
        <f ca="1">IFERROR(__xludf.DUMMYFUNCTION("""COMPUTED_VALUE"""),43952.6666666666)</f>
        <v>43952.666666666599</v>
      </c>
      <c r="B35" s="2">
        <f ca="1">IFERROR(__xludf.DUMMYFUNCTION("""COMPUTED_VALUE"""),140.26)</f>
        <v>140.26</v>
      </c>
      <c r="C35" s="3">
        <v>140.42284601679799</v>
      </c>
    </row>
    <row r="36" spans="1:3" x14ac:dyDescent="0.25">
      <c r="A36" s="1">
        <f ca="1">IFERROR(__xludf.DUMMYFUNCTION("""COMPUTED_VALUE"""),43955.6666666666)</f>
        <v>43955.666666666599</v>
      </c>
      <c r="B36" s="2">
        <f ca="1">IFERROR(__xludf.DUMMYFUNCTION("""COMPUTED_VALUE"""),152.24)</f>
        <v>152.24</v>
      </c>
      <c r="C36" s="3">
        <v>147.70426907724101</v>
      </c>
    </row>
    <row r="37" spans="1:3" x14ac:dyDescent="0.25">
      <c r="A37" s="1">
        <f ca="1">IFERROR(__xludf.DUMMYFUNCTION("""COMPUTED_VALUE"""),43956.6666666666)</f>
        <v>43956.666666666599</v>
      </c>
      <c r="B37" s="2">
        <f ca="1">IFERROR(__xludf.DUMMYFUNCTION("""COMPUTED_VALUE"""),153.64)</f>
        <v>153.63999999999999</v>
      </c>
      <c r="C37" s="3">
        <v>152.97656226221201</v>
      </c>
    </row>
    <row r="38" spans="1:3" x14ac:dyDescent="0.25">
      <c r="A38" s="1">
        <f ca="1">IFERROR(__xludf.DUMMYFUNCTION("""COMPUTED_VALUE"""),43957.6666666666)</f>
        <v>43957.666666666599</v>
      </c>
      <c r="B38" s="2">
        <f ca="1">IFERROR(__xludf.DUMMYFUNCTION("""COMPUTED_VALUE"""),156.52)</f>
        <v>156.52000000000001</v>
      </c>
      <c r="C38" s="3">
        <v>153.664653037665</v>
      </c>
    </row>
    <row r="39" spans="1:3" x14ac:dyDescent="0.25">
      <c r="A39" s="1">
        <f ca="1">IFERROR(__xludf.DUMMYFUNCTION("""COMPUTED_VALUE"""),43958.6666666666)</f>
        <v>43958.666666666599</v>
      </c>
      <c r="B39" s="2">
        <f ca="1">IFERROR(__xludf.DUMMYFUNCTION("""COMPUTED_VALUE"""),156.01)</f>
        <v>156.01</v>
      </c>
      <c r="C39" s="3">
        <v>155.111315176815</v>
      </c>
    </row>
    <row r="40" spans="1:3" x14ac:dyDescent="0.25">
      <c r="A40" s="1">
        <f ca="1">IFERROR(__xludf.DUMMYFUNCTION("""COMPUTED_VALUE"""),43959.6666666666)</f>
        <v>43959.666666666599</v>
      </c>
      <c r="B40" s="2">
        <f ca="1">IFERROR(__xludf.DUMMYFUNCTION("""COMPUTED_VALUE"""),163.88)</f>
        <v>163.88</v>
      </c>
      <c r="C40" s="3">
        <v>152.99104885931601</v>
      </c>
    </row>
    <row r="41" spans="1:3" x14ac:dyDescent="0.25">
      <c r="A41" s="1">
        <f ca="1">IFERROR(__xludf.DUMMYFUNCTION("""COMPUTED_VALUE"""),43962.6666666666)</f>
        <v>43962.666666666599</v>
      </c>
      <c r="B41" s="2">
        <f ca="1">IFERROR(__xludf.DUMMYFUNCTION("""COMPUTED_VALUE"""),162.26)</f>
        <v>162.26</v>
      </c>
      <c r="C41" s="3">
        <v>160.27247191977099</v>
      </c>
    </row>
    <row r="42" spans="1:3" x14ac:dyDescent="0.25">
      <c r="A42" s="1">
        <f ca="1">IFERROR(__xludf.DUMMYFUNCTION("""COMPUTED_VALUE"""),43963.6666666666)</f>
        <v>43963.666666666599</v>
      </c>
      <c r="B42" s="2">
        <f ca="1">IFERROR(__xludf.DUMMYFUNCTION("""COMPUTED_VALUE"""),161.88)</f>
        <v>161.88</v>
      </c>
      <c r="C42" s="3">
        <v>165.54476510473</v>
      </c>
    </row>
    <row r="43" spans="1:3" x14ac:dyDescent="0.25">
      <c r="A43" s="1">
        <f ca="1">IFERROR(__xludf.DUMMYFUNCTION("""COMPUTED_VALUE"""),43964.6666666666)</f>
        <v>43964.666666666599</v>
      </c>
      <c r="B43" s="2">
        <f ca="1">IFERROR(__xludf.DUMMYFUNCTION("""COMPUTED_VALUE"""),158.19)</f>
        <v>158.19</v>
      </c>
      <c r="C43" s="3">
        <v>166.23285638700801</v>
      </c>
    </row>
    <row r="44" spans="1:3" x14ac:dyDescent="0.25">
      <c r="A44" s="1">
        <f ca="1">IFERROR(__xludf.DUMMYFUNCTION("""COMPUTED_VALUE"""),43965.6666666666)</f>
        <v>43965.666666666599</v>
      </c>
      <c r="B44" s="2">
        <f ca="1">IFERROR(__xludf.DUMMYFUNCTION("""COMPUTED_VALUE"""),160.67)</f>
        <v>160.66999999999999</v>
      </c>
      <c r="C44" s="3">
        <v>167.679519032965</v>
      </c>
    </row>
    <row r="45" spans="1:3" x14ac:dyDescent="0.25">
      <c r="A45" s="1">
        <f ca="1">IFERROR(__xludf.DUMMYFUNCTION("""COMPUTED_VALUE"""),43966.6666666666)</f>
        <v>43966.666666666599</v>
      </c>
      <c r="B45" s="2">
        <f ca="1">IFERROR(__xludf.DUMMYFUNCTION("""COMPUTED_VALUE"""),159.83)</f>
        <v>159.83000000000001</v>
      </c>
      <c r="C45" s="3">
        <v>165.55925322230399</v>
      </c>
    </row>
    <row r="46" spans="1:3" x14ac:dyDescent="0.25">
      <c r="A46" s="1">
        <f ca="1">IFERROR(__xludf.DUMMYFUNCTION("""COMPUTED_VALUE"""),43969.6666666666)</f>
        <v>43969.666666666599</v>
      </c>
      <c r="B46" s="2">
        <f ca="1">IFERROR(__xludf.DUMMYFUNCTION("""COMPUTED_VALUE"""),162.73)</f>
        <v>162.72999999999999</v>
      </c>
      <c r="C46" s="3">
        <v>172.84067780321101</v>
      </c>
    </row>
    <row r="47" spans="1:3" x14ac:dyDescent="0.25">
      <c r="A47" s="1">
        <f ca="1">IFERROR(__xludf.DUMMYFUNCTION("""COMPUTED_VALUE"""),43970.6666666666)</f>
        <v>43970.666666666599</v>
      </c>
      <c r="B47" s="2">
        <f ca="1">IFERROR(__xludf.DUMMYFUNCTION("""COMPUTED_VALUE"""),161.6)</f>
        <v>161.6</v>
      </c>
      <c r="C47" s="3">
        <v>178.11297149497099</v>
      </c>
    </row>
    <row r="48" spans="1:3" x14ac:dyDescent="0.25">
      <c r="A48" s="1">
        <f ca="1">IFERROR(__xludf.DUMMYFUNCTION("""COMPUTED_VALUE"""),43971.6666666666)</f>
        <v>43971.666666666599</v>
      </c>
      <c r="B48" s="2">
        <f ca="1">IFERROR(__xludf.DUMMYFUNCTION("""COMPUTED_VALUE"""),163.11)</f>
        <v>163.11000000000001</v>
      </c>
      <c r="C48" s="3">
        <v>178.80106277725099</v>
      </c>
    </row>
    <row r="49" spans="1:3" x14ac:dyDescent="0.25">
      <c r="A49" s="1">
        <f ca="1">IFERROR(__xludf.DUMMYFUNCTION("""COMPUTED_VALUE"""),43972.6666666666)</f>
        <v>43972.666666666599</v>
      </c>
      <c r="B49" s="2">
        <f ca="1">IFERROR(__xludf.DUMMYFUNCTION("""COMPUTED_VALUE"""),165.52)</f>
        <v>165.52</v>
      </c>
      <c r="C49" s="3">
        <v>180.24772542320201</v>
      </c>
    </row>
    <row r="50" spans="1:3" x14ac:dyDescent="0.25">
      <c r="A50" s="1">
        <f ca="1">IFERROR(__xludf.DUMMYFUNCTION("""COMPUTED_VALUE"""),43973.6666666666)</f>
        <v>43973.666666666599</v>
      </c>
      <c r="B50" s="2">
        <f ca="1">IFERROR(__xludf.DUMMYFUNCTION("""COMPUTED_VALUE"""),163.38)</f>
        <v>163.38</v>
      </c>
      <c r="C50" s="3">
        <v>178.12745961256201</v>
      </c>
    </row>
    <row r="51" spans="1:3" x14ac:dyDescent="0.25">
      <c r="A51" s="1">
        <f ca="1">IFERROR(__xludf.DUMMYFUNCTION("""COMPUTED_VALUE"""),43977.6666666666)</f>
        <v>43977.666666666599</v>
      </c>
      <c r="B51" s="2">
        <f ca="1">IFERROR(__xludf.DUMMYFUNCTION("""COMPUTED_VALUE"""),163.77)</f>
        <v>163.77000000000001</v>
      </c>
      <c r="C51" s="3">
        <v>190.681210340912</v>
      </c>
    </row>
    <row r="52" spans="1:3" x14ac:dyDescent="0.25">
      <c r="A52" s="1">
        <f ca="1">IFERROR(__xludf.DUMMYFUNCTION("""COMPUTED_VALUE"""),43978.6666666666)</f>
        <v>43978.666666666599</v>
      </c>
      <c r="B52" s="2">
        <f ca="1">IFERROR(__xludf.DUMMYFUNCTION("""COMPUTED_VALUE"""),164.05)</f>
        <v>164.05</v>
      </c>
      <c r="C52" s="3">
        <v>191.369309737105</v>
      </c>
    </row>
    <row r="53" spans="1:3" x14ac:dyDescent="0.25">
      <c r="A53" s="1">
        <f ca="1">IFERROR(__xludf.DUMMYFUNCTION("""COMPUTED_VALUE"""),43979.6666666666)</f>
        <v>43979.666666666599</v>
      </c>
      <c r="B53" s="2">
        <f ca="1">IFERROR(__xludf.DUMMYFUNCTION("""COMPUTED_VALUE"""),161.16)</f>
        <v>161.16</v>
      </c>
      <c r="C53" s="3">
        <v>192.815980497011</v>
      </c>
    </row>
    <row r="54" spans="1:3" x14ac:dyDescent="0.25">
      <c r="A54" s="1">
        <f ca="1">IFERROR(__xludf.DUMMYFUNCTION("""COMPUTED_VALUE"""),43980.6666666666)</f>
        <v>43980.666666666599</v>
      </c>
      <c r="B54" s="2">
        <f ca="1">IFERROR(__xludf.DUMMYFUNCTION("""COMPUTED_VALUE"""),167)</f>
        <v>167</v>
      </c>
      <c r="C54" s="3">
        <v>190.69572280022399</v>
      </c>
    </row>
    <row r="55" spans="1:3" x14ac:dyDescent="0.25">
      <c r="A55" s="1">
        <f ca="1">IFERROR(__xludf.DUMMYFUNCTION("""COMPUTED_VALUE"""),43983.6666666666)</f>
        <v>43983.666666666599</v>
      </c>
      <c r="B55" s="2">
        <f ca="1">IFERROR(__xludf.DUMMYFUNCTION("""COMPUTED_VALUE"""),179.62)</f>
        <v>179.62</v>
      </c>
      <c r="C55" s="3">
        <v>197.97717172291601</v>
      </c>
    </row>
    <row r="56" spans="1:3" x14ac:dyDescent="0.25">
      <c r="A56" s="1">
        <f ca="1">IFERROR(__xludf.DUMMYFUNCTION("""COMPUTED_VALUE"""),43984.6666666666)</f>
        <v>43984.666666666599</v>
      </c>
      <c r="B56" s="2">
        <f ca="1">IFERROR(__xludf.DUMMYFUNCTION("""COMPUTED_VALUE"""),176.31)</f>
        <v>176.31</v>
      </c>
      <c r="C56" s="3">
        <v>203.24947352861901</v>
      </c>
    </row>
    <row r="57" spans="1:3" x14ac:dyDescent="0.25">
      <c r="A57" s="1">
        <f ca="1">IFERROR(__xludf.DUMMYFUNCTION("""COMPUTED_VALUE"""),43985.6666666666)</f>
        <v>43985.666666666599</v>
      </c>
      <c r="B57" s="2">
        <f ca="1">IFERROR(__xludf.DUMMYFUNCTION("""COMPUTED_VALUE"""),176.59)</f>
        <v>176.59</v>
      </c>
      <c r="C57" s="3">
        <v>203.93757292480501</v>
      </c>
    </row>
    <row r="58" spans="1:3" x14ac:dyDescent="0.25">
      <c r="A58" s="1">
        <f ca="1">IFERROR(__xludf.DUMMYFUNCTION("""COMPUTED_VALUE"""),43986.6666666666)</f>
        <v>43986.666666666599</v>
      </c>
      <c r="B58" s="2">
        <f ca="1">IFERROR(__xludf.DUMMYFUNCTION("""COMPUTED_VALUE"""),172.88)</f>
        <v>172.88</v>
      </c>
      <c r="C58" s="3">
        <v>205.38424368469401</v>
      </c>
    </row>
    <row r="59" spans="1:3" x14ac:dyDescent="0.25">
      <c r="A59" s="1">
        <f ca="1">IFERROR(__xludf.DUMMYFUNCTION("""COMPUTED_VALUE"""),43987.6666666666)</f>
        <v>43987.666666666599</v>
      </c>
      <c r="B59" s="2">
        <f ca="1">IFERROR(__xludf.DUMMYFUNCTION("""COMPUTED_VALUE"""),177.13)</f>
        <v>177.13</v>
      </c>
      <c r="C59" s="3">
        <v>203.28632798119099</v>
      </c>
    </row>
    <row r="60" spans="1:3" x14ac:dyDescent="0.25">
      <c r="A60" s="1">
        <f ca="1">IFERROR(__xludf.DUMMYFUNCTION("""COMPUTED_VALUE"""),43990.6666666666)</f>
        <v>43990.666666666599</v>
      </c>
      <c r="B60" s="2">
        <f ca="1">IFERROR(__xludf.DUMMYFUNCTION("""COMPUTED_VALUE"""),189.98)</f>
        <v>189.98</v>
      </c>
      <c r="C60" s="3">
        <v>210.63480288368899</v>
      </c>
    </row>
    <row r="61" spans="1:3" x14ac:dyDescent="0.25">
      <c r="A61" s="1">
        <f ca="1">IFERROR(__xludf.DUMMYFUNCTION("""COMPUTED_VALUE"""),43991.6666666666)</f>
        <v>43991.666666666599</v>
      </c>
      <c r="B61" s="2">
        <f ca="1">IFERROR(__xludf.DUMMYFUNCTION("""COMPUTED_VALUE"""),188.13)</f>
        <v>188.13</v>
      </c>
      <c r="C61" s="3">
        <v>215.92944668265599</v>
      </c>
    </row>
    <row r="62" spans="1:3" x14ac:dyDescent="0.25">
      <c r="A62" s="1">
        <f ca="1">IFERROR(__xludf.DUMMYFUNCTION("""COMPUTED_VALUE"""),43992.6666666666)</f>
        <v>43992.666666666599</v>
      </c>
      <c r="B62" s="2">
        <f ca="1">IFERROR(__xludf.DUMMYFUNCTION("""COMPUTED_VALUE"""),205.01)</f>
        <v>205.01</v>
      </c>
      <c r="C62" s="3">
        <v>216.63988807213099</v>
      </c>
    </row>
    <row r="63" spans="1:3" x14ac:dyDescent="0.25">
      <c r="A63" s="1">
        <f ca="1">IFERROR(__xludf.DUMMYFUNCTION("""COMPUTED_VALUE"""),43993.6666666666)</f>
        <v>43993.666666666599</v>
      </c>
      <c r="B63" s="2">
        <f ca="1">IFERROR(__xludf.DUMMYFUNCTION("""COMPUTED_VALUE"""),194.57)</f>
        <v>194.57</v>
      </c>
      <c r="C63" s="3">
        <v>218.10890082529599</v>
      </c>
    </row>
    <row r="64" spans="1:3" x14ac:dyDescent="0.25">
      <c r="A64" s="1">
        <f ca="1">IFERROR(__xludf.DUMMYFUNCTION("""COMPUTED_VALUE"""),43994.6666666666)</f>
        <v>43994.666666666599</v>
      </c>
      <c r="B64" s="2">
        <f ca="1">IFERROR(__xludf.DUMMYFUNCTION("""COMPUTED_VALUE"""),187.06)</f>
        <v>187.06</v>
      </c>
      <c r="C64" s="3">
        <v>216.01098512180499</v>
      </c>
    </row>
    <row r="65" spans="1:3" x14ac:dyDescent="0.25">
      <c r="A65" s="1">
        <f ca="1">IFERROR(__xludf.DUMMYFUNCTION("""COMPUTED_VALUE"""),43997.6666666666)</f>
        <v>43997.666666666599</v>
      </c>
      <c r="B65" s="2">
        <f ca="1">IFERROR(__xludf.DUMMYFUNCTION("""COMPUTED_VALUE"""),198.18)</f>
        <v>198.18</v>
      </c>
      <c r="C65" s="3">
        <v>223.35946002427599</v>
      </c>
    </row>
    <row r="66" spans="1:3" x14ac:dyDescent="0.25">
      <c r="A66" s="1">
        <f ca="1">IFERROR(__xludf.DUMMYFUNCTION("""COMPUTED_VALUE"""),43998.6666666666)</f>
        <v>43998.666666666599</v>
      </c>
      <c r="B66" s="2">
        <f ca="1">IFERROR(__xludf.DUMMYFUNCTION("""COMPUTED_VALUE"""),196.43)</f>
        <v>196.43</v>
      </c>
      <c r="C66" s="3">
        <v>228.654103823253</v>
      </c>
    </row>
    <row r="67" spans="1:3" x14ac:dyDescent="0.25">
      <c r="A67" s="1">
        <f ca="1">IFERROR(__xludf.DUMMYFUNCTION("""COMPUTED_VALUE"""),43999.6666666666)</f>
        <v>43999.666666666599</v>
      </c>
      <c r="B67" s="2">
        <f ca="1">IFERROR(__xludf.DUMMYFUNCTION("""COMPUTED_VALUE"""),198.36)</f>
        <v>198.36</v>
      </c>
      <c r="C67" s="3">
        <v>229.41982949517401</v>
      </c>
    </row>
    <row r="68" spans="1:3" x14ac:dyDescent="0.25">
      <c r="A68" s="1">
        <f ca="1">IFERROR(__xludf.DUMMYFUNCTION("""COMPUTED_VALUE"""),44000.6666666666)</f>
        <v>44000.666666666599</v>
      </c>
      <c r="B68" s="2">
        <f ca="1">IFERROR(__xludf.DUMMYFUNCTION("""COMPUTED_VALUE"""),200.79)</f>
        <v>200.79</v>
      </c>
      <c r="C68" s="3">
        <v>230.944126530771</v>
      </c>
    </row>
    <row r="69" spans="1:3" x14ac:dyDescent="0.25">
      <c r="A69" s="1">
        <f ca="1">IFERROR(__xludf.DUMMYFUNCTION("""COMPUTED_VALUE"""),44001.6666666666)</f>
        <v>44001.666666666599</v>
      </c>
      <c r="B69" s="2">
        <f ca="1">IFERROR(__xludf.DUMMYFUNCTION("""COMPUTED_VALUE"""),200.18)</f>
        <v>200.18</v>
      </c>
      <c r="C69" s="3">
        <v>228.90149510974101</v>
      </c>
    </row>
    <row r="70" spans="1:3" x14ac:dyDescent="0.25">
      <c r="A70" s="1">
        <f ca="1">IFERROR(__xludf.DUMMYFUNCTION("""COMPUTED_VALUE"""),44004.6666666666)</f>
        <v>44004.666666666599</v>
      </c>
      <c r="B70" s="2">
        <f ca="1">IFERROR(__xludf.DUMMYFUNCTION("""COMPUTED_VALUE"""),198.86)</f>
        <v>198.86</v>
      </c>
      <c r="C70" s="3">
        <v>236.41582285953001</v>
      </c>
    </row>
    <row r="71" spans="1:3" x14ac:dyDescent="0.25">
      <c r="A71" s="1">
        <f ca="1">IFERROR(__xludf.DUMMYFUNCTION("""COMPUTED_VALUE"""),44005.6666666666)</f>
        <v>44005.666666666599</v>
      </c>
      <c r="B71" s="2">
        <f ca="1">IFERROR(__xludf.DUMMYFUNCTION("""COMPUTED_VALUE"""),200.36)</f>
        <v>200.36</v>
      </c>
      <c r="C71" s="3">
        <v>241.76575094096</v>
      </c>
    </row>
    <row r="72" spans="1:3" x14ac:dyDescent="0.25">
      <c r="A72" s="1">
        <f ca="1">IFERROR(__xludf.DUMMYFUNCTION("""COMPUTED_VALUE"""),44006.6666666666)</f>
        <v>44006.666666666599</v>
      </c>
      <c r="B72" s="2">
        <f ca="1">IFERROR(__xludf.DUMMYFUNCTION("""COMPUTED_VALUE"""),192.17)</f>
        <v>192.17</v>
      </c>
      <c r="C72" s="3">
        <v>242.53147661286101</v>
      </c>
    </row>
    <row r="73" spans="1:3" x14ac:dyDescent="0.25">
      <c r="A73" s="1">
        <f ca="1">IFERROR(__xludf.DUMMYFUNCTION("""COMPUTED_VALUE"""),44007.6666666666)</f>
        <v>44007.666666666599</v>
      </c>
      <c r="B73" s="2">
        <f ca="1">IFERROR(__xludf.DUMMYFUNCTION("""COMPUTED_VALUE"""),197.2)</f>
        <v>197.2</v>
      </c>
      <c r="C73" s="3">
        <v>244.05577364848199</v>
      </c>
    </row>
    <row r="74" spans="1:3" x14ac:dyDescent="0.25">
      <c r="A74" s="1">
        <f ca="1">IFERROR(__xludf.DUMMYFUNCTION("""COMPUTED_VALUE"""),44008.6666666666)</f>
        <v>44008.666666666599</v>
      </c>
      <c r="B74" s="2">
        <f ca="1">IFERROR(__xludf.DUMMYFUNCTION("""COMPUTED_VALUE"""),191.95)</f>
        <v>191.95</v>
      </c>
      <c r="C74" s="3">
        <v>242.01314222744099</v>
      </c>
    </row>
    <row r="75" spans="1:3" x14ac:dyDescent="0.25">
      <c r="A75" s="1">
        <f ca="1">IFERROR(__xludf.DUMMYFUNCTION("""COMPUTED_VALUE"""),44011.6666666666)</f>
        <v>44011.666666666599</v>
      </c>
      <c r="B75" s="2">
        <f ca="1">IFERROR(__xludf.DUMMYFUNCTION("""COMPUTED_VALUE"""),201.87)</f>
        <v>201.87</v>
      </c>
      <c r="C75" s="3">
        <v>249.69152560735901</v>
      </c>
    </row>
    <row r="76" spans="1:3" x14ac:dyDescent="0.25">
      <c r="A76" s="1">
        <f ca="1">IFERROR(__xludf.DUMMYFUNCTION("""COMPUTED_VALUE"""),44012.6666666666)</f>
        <v>44012.666666666599</v>
      </c>
      <c r="B76" s="2">
        <f ca="1">IFERROR(__xludf.DUMMYFUNCTION("""COMPUTED_VALUE"""),215.96)</f>
        <v>215.96</v>
      </c>
      <c r="C76" s="3">
        <v>255.09613889885</v>
      </c>
    </row>
    <row r="77" spans="1:3" x14ac:dyDescent="0.25">
      <c r="A77" s="1">
        <f ca="1">IFERROR(__xludf.DUMMYFUNCTION("""COMPUTED_VALUE"""),44013.6666666666)</f>
        <v>44013.666666666599</v>
      </c>
      <c r="B77" s="2">
        <f ca="1">IFERROR(__xludf.DUMMYFUNCTION("""COMPUTED_VALUE"""),223.93)</f>
        <v>223.93</v>
      </c>
      <c r="C77" s="3">
        <v>255.91654978081101</v>
      </c>
    </row>
    <row r="78" spans="1:3" x14ac:dyDescent="0.25">
      <c r="A78" s="1">
        <f ca="1">IFERROR(__xludf.DUMMYFUNCTION("""COMPUTED_VALUE"""),44014.6666666666)</f>
        <v>44014.666666666599</v>
      </c>
      <c r="B78" s="2">
        <f ca="1">IFERROR(__xludf.DUMMYFUNCTION("""COMPUTED_VALUE"""),241.73)</f>
        <v>241.73</v>
      </c>
      <c r="C78" s="3">
        <v>257.49553202647201</v>
      </c>
    </row>
    <row r="79" spans="1:3" x14ac:dyDescent="0.25">
      <c r="A79" s="1">
        <f ca="1">IFERROR(__xludf.DUMMYFUNCTION("""COMPUTED_VALUE"""),44018.6666666666)</f>
        <v>44018.666666666599</v>
      </c>
      <c r="B79" s="2">
        <f ca="1">IFERROR(__xludf.DUMMYFUNCTION("""COMPUTED_VALUE"""),274.32)</f>
        <v>274.32</v>
      </c>
      <c r="C79" s="3">
        <v>263.185969195442</v>
      </c>
    </row>
    <row r="80" spans="1:3" x14ac:dyDescent="0.25">
      <c r="A80" s="1">
        <f ca="1">IFERROR(__xludf.DUMMYFUNCTION("""COMPUTED_VALUE"""),44019.6666666666)</f>
        <v>44019.666666666599</v>
      </c>
      <c r="B80" s="2">
        <f ca="1">IFERROR(__xludf.DUMMYFUNCTION("""COMPUTED_VALUE"""),277.97)</f>
        <v>277.97000000000003</v>
      </c>
      <c r="C80" s="3">
        <v>268.59058248690798</v>
      </c>
    </row>
    <row r="81" spans="1:3" x14ac:dyDescent="0.25">
      <c r="A81" s="1">
        <f ca="1">IFERROR(__xludf.DUMMYFUNCTION("""COMPUTED_VALUE"""),44020.6666666666)</f>
        <v>44020.666666666599</v>
      </c>
      <c r="B81" s="2">
        <f ca="1">IFERROR(__xludf.DUMMYFUNCTION("""COMPUTED_VALUE"""),273.18)</f>
        <v>273.18</v>
      </c>
      <c r="C81" s="3">
        <v>269.41099336885901</v>
      </c>
    </row>
    <row r="82" spans="1:3" x14ac:dyDescent="0.25">
      <c r="A82" s="1">
        <f ca="1">IFERROR(__xludf.DUMMYFUNCTION("""COMPUTED_VALUE"""),44021.6666666666)</f>
        <v>44021.666666666599</v>
      </c>
      <c r="B82" s="2">
        <f ca="1">IFERROR(__xludf.DUMMYFUNCTION("""COMPUTED_VALUE"""),278.86)</f>
        <v>278.86</v>
      </c>
      <c r="C82" s="3">
        <v>270.98997561452302</v>
      </c>
    </row>
    <row r="83" spans="1:3" x14ac:dyDescent="0.25">
      <c r="A83" s="1">
        <f ca="1">IFERROR(__xludf.DUMMYFUNCTION("""COMPUTED_VALUE"""),44022.6666666666)</f>
        <v>44022.666666666599</v>
      </c>
      <c r="B83" s="2">
        <f ca="1">IFERROR(__xludf.DUMMYFUNCTION("""COMPUTED_VALUE"""),308.93)</f>
        <v>308.93</v>
      </c>
      <c r="C83" s="3">
        <v>269.00960818368299</v>
      </c>
    </row>
    <row r="84" spans="1:3" x14ac:dyDescent="0.25">
      <c r="A84" s="1">
        <f ca="1">IFERROR(__xludf.DUMMYFUNCTION("""COMPUTED_VALUE"""),44025.6666666666)</f>
        <v>44025.666666666599</v>
      </c>
      <c r="B84" s="2">
        <f ca="1">IFERROR(__xludf.DUMMYFUNCTION("""COMPUTED_VALUE"""),299.41)</f>
        <v>299.41000000000003</v>
      </c>
      <c r="C84" s="3">
        <v>276.71072790394402</v>
      </c>
    </row>
    <row r="85" spans="1:3" x14ac:dyDescent="0.25">
      <c r="A85" s="1">
        <f ca="1">IFERROR(__xludf.DUMMYFUNCTION("""COMPUTED_VALUE"""),44026.6666666666)</f>
        <v>44026.666666666599</v>
      </c>
      <c r="B85" s="2">
        <f ca="1">IFERROR(__xludf.DUMMYFUNCTION("""COMPUTED_VALUE"""),303.36)</f>
        <v>303.36</v>
      </c>
      <c r="C85" s="3">
        <v>282.12291997554598</v>
      </c>
    </row>
    <row r="86" spans="1:3" x14ac:dyDescent="0.25">
      <c r="A86" s="1">
        <f ca="1">IFERROR(__xludf.DUMMYFUNCTION("""COMPUTED_VALUE"""),44027.6666666666)</f>
        <v>44027.666666666599</v>
      </c>
      <c r="B86" s="2">
        <f ca="1">IFERROR(__xludf.DUMMYFUNCTION("""COMPUTED_VALUE"""),309.2)</f>
        <v>309.2</v>
      </c>
      <c r="C86" s="3">
        <v>282.95090963760498</v>
      </c>
    </row>
    <row r="87" spans="1:3" x14ac:dyDescent="0.25">
      <c r="A87" s="1">
        <f ca="1">IFERROR(__xludf.DUMMYFUNCTION("""COMPUTED_VALUE"""),44028.6666666666)</f>
        <v>44028.666666666599</v>
      </c>
      <c r="B87" s="2">
        <f ca="1">IFERROR(__xludf.DUMMYFUNCTION("""COMPUTED_VALUE"""),300.13)</f>
        <v>300.13</v>
      </c>
      <c r="C87" s="3">
        <v>284.53747066338701</v>
      </c>
    </row>
    <row r="88" spans="1:3" x14ac:dyDescent="0.25">
      <c r="A88" s="1">
        <f ca="1">IFERROR(__xludf.DUMMYFUNCTION("""COMPUTED_VALUE"""),44029.6666666666)</f>
        <v>44029.666666666599</v>
      </c>
      <c r="B88" s="2">
        <f ca="1">IFERROR(__xludf.DUMMYFUNCTION("""COMPUTED_VALUE"""),300.17)</f>
        <v>300.17</v>
      </c>
      <c r="C88" s="3">
        <v>282.55710323249201</v>
      </c>
    </row>
    <row r="89" spans="1:3" x14ac:dyDescent="0.25">
      <c r="A89" s="1">
        <f ca="1">IFERROR(__xludf.DUMMYFUNCTION("""COMPUTED_VALUE"""),44032.6666666666)</f>
        <v>44032.666666666599</v>
      </c>
      <c r="B89" s="2">
        <f ca="1">IFERROR(__xludf.DUMMYFUNCTION("""COMPUTED_VALUE"""),328.6)</f>
        <v>328.6</v>
      </c>
      <c r="C89" s="3">
        <v>290.25822295281398</v>
      </c>
    </row>
    <row r="90" spans="1:3" x14ac:dyDescent="0.25">
      <c r="A90" s="1">
        <f ca="1">IFERROR(__xludf.DUMMYFUNCTION("""COMPUTED_VALUE"""),44033.6666666666)</f>
        <v>44033.666666666599</v>
      </c>
      <c r="B90" s="2">
        <f ca="1">IFERROR(__xludf.DUMMYFUNCTION("""COMPUTED_VALUE"""),313.67)</f>
        <v>313.67</v>
      </c>
      <c r="C90" s="3">
        <v>295.67041502441703</v>
      </c>
    </row>
    <row r="91" spans="1:3" x14ac:dyDescent="0.25">
      <c r="A91" s="1">
        <f ca="1">IFERROR(__xludf.DUMMYFUNCTION("""COMPUTED_VALUE"""),44034.6666666666)</f>
        <v>44034.666666666599</v>
      </c>
      <c r="B91" s="2">
        <f ca="1">IFERROR(__xludf.DUMMYFUNCTION("""COMPUTED_VALUE"""),318.47)</f>
        <v>318.47000000000003</v>
      </c>
      <c r="C91" s="3">
        <v>296.498405252856</v>
      </c>
    </row>
    <row r="92" spans="1:3" x14ac:dyDescent="0.25">
      <c r="A92" s="1">
        <f ca="1">IFERROR(__xludf.DUMMYFUNCTION("""COMPUTED_VALUE"""),44035.6666666666)</f>
        <v>44035.666666666599</v>
      </c>
      <c r="B92" s="2">
        <f ca="1">IFERROR(__xludf.DUMMYFUNCTION("""COMPUTED_VALUE"""),302.61)</f>
        <v>302.61</v>
      </c>
      <c r="C92" s="3">
        <v>298.08496684499897</v>
      </c>
    </row>
    <row r="93" spans="1:3" x14ac:dyDescent="0.25">
      <c r="A93" s="1">
        <f ca="1">IFERROR(__xludf.DUMMYFUNCTION("""COMPUTED_VALUE"""),44036.6666666666)</f>
        <v>44036.666666666599</v>
      </c>
      <c r="B93" s="2">
        <f ca="1">IFERROR(__xludf.DUMMYFUNCTION("""COMPUTED_VALUE"""),283.4)</f>
        <v>283.39999999999998</v>
      </c>
      <c r="C93" s="3">
        <v>296.10459998051601</v>
      </c>
    </row>
    <row r="94" spans="1:3" x14ac:dyDescent="0.25">
      <c r="A94" s="1">
        <f ca="1">IFERROR(__xludf.DUMMYFUNCTION("""COMPUTED_VALUE"""),44039.6666666666)</f>
        <v>44039.666666666599</v>
      </c>
      <c r="B94" s="2">
        <f ca="1">IFERROR(__xludf.DUMMYFUNCTION("""COMPUTED_VALUE"""),307.92)</f>
        <v>307.92</v>
      </c>
      <c r="C94" s="3">
        <v>303.80572139994001</v>
      </c>
    </row>
    <row r="95" spans="1:3" x14ac:dyDescent="0.25">
      <c r="A95" s="1">
        <f ca="1">IFERROR(__xludf.DUMMYFUNCTION("""COMPUTED_VALUE"""),44040.6666666666)</f>
        <v>44040.666666666599</v>
      </c>
      <c r="B95" s="2">
        <f ca="1">IFERROR(__xludf.DUMMYFUNCTION("""COMPUTED_VALUE"""),295.3)</f>
        <v>295.3</v>
      </c>
      <c r="C95" s="3">
        <v>309.21791403792599</v>
      </c>
    </row>
    <row r="96" spans="1:3" x14ac:dyDescent="0.25">
      <c r="A96" s="1">
        <f ca="1">IFERROR(__xludf.DUMMYFUNCTION("""COMPUTED_VALUE"""),44041.6666666666)</f>
        <v>44041.666666666599</v>
      </c>
      <c r="B96" s="2">
        <f ca="1">IFERROR(__xludf.DUMMYFUNCTION("""COMPUTED_VALUE"""),299.82)</f>
        <v>299.82</v>
      </c>
      <c r="C96" s="3">
        <v>310.04590426639299</v>
      </c>
    </row>
    <row r="97" spans="1:3" x14ac:dyDescent="0.25">
      <c r="A97" s="1">
        <f ca="1">IFERROR(__xludf.DUMMYFUNCTION("""COMPUTED_VALUE"""),44042.6666666666)</f>
        <v>44042.666666666599</v>
      </c>
      <c r="B97" s="2">
        <f ca="1">IFERROR(__xludf.DUMMYFUNCTION("""COMPUTED_VALUE"""),297.5)</f>
        <v>297.5</v>
      </c>
      <c r="C97" s="3">
        <v>311.63246585854102</v>
      </c>
    </row>
    <row r="98" spans="1:3" x14ac:dyDescent="0.25">
      <c r="A98" s="1">
        <f ca="1">IFERROR(__xludf.DUMMYFUNCTION("""COMPUTED_VALUE"""),44043.6666666666)</f>
        <v>44043.666666666599</v>
      </c>
      <c r="B98" s="2">
        <f ca="1">IFERROR(__xludf.DUMMYFUNCTION("""COMPUTED_VALUE"""),286.15)</f>
        <v>286.14999999999998</v>
      </c>
      <c r="C98" s="3">
        <v>309.65209899406898</v>
      </c>
    </row>
    <row r="99" spans="1:3" x14ac:dyDescent="0.25">
      <c r="A99" s="1">
        <f ca="1">IFERROR(__xludf.DUMMYFUNCTION("""COMPUTED_VALUE"""),44046.6666666666)</f>
        <v>44046.666666666599</v>
      </c>
      <c r="B99" s="2">
        <f ca="1">IFERROR(__xludf.DUMMYFUNCTION("""COMPUTED_VALUE"""),297)</f>
        <v>297</v>
      </c>
      <c r="C99" s="3">
        <v>317.35322209130698</v>
      </c>
    </row>
    <row r="100" spans="1:3" x14ac:dyDescent="0.25">
      <c r="A100" s="1">
        <f ca="1">IFERROR(__xludf.DUMMYFUNCTION("""COMPUTED_VALUE"""),44047.6666666666)</f>
        <v>44047.666666666599</v>
      </c>
      <c r="B100" s="2">
        <f ca="1">IFERROR(__xludf.DUMMYFUNCTION("""COMPUTED_VALUE"""),297.4)</f>
        <v>297.39999999999998</v>
      </c>
      <c r="C100" s="3">
        <v>322.76541528856598</v>
      </c>
    </row>
    <row r="101" spans="1:3" x14ac:dyDescent="0.25">
      <c r="A101" s="1">
        <f ca="1">IFERROR(__xludf.DUMMYFUNCTION("""COMPUTED_VALUE"""),44048.6666666666)</f>
        <v>44048.666666666599</v>
      </c>
      <c r="B101" s="2">
        <f ca="1">IFERROR(__xludf.DUMMYFUNCTION("""COMPUTED_VALUE"""),297)</f>
        <v>297</v>
      </c>
      <c r="C101" s="3">
        <v>323.59340607630003</v>
      </c>
    </row>
    <row r="102" spans="1:3" x14ac:dyDescent="0.25">
      <c r="A102" s="1">
        <f ca="1">IFERROR(__xludf.DUMMYFUNCTION("""COMPUTED_VALUE"""),44049.6666666666)</f>
        <v>44049.666666666599</v>
      </c>
      <c r="B102" s="2">
        <f ca="1">IFERROR(__xludf.DUMMYFUNCTION("""COMPUTED_VALUE"""),297.92)</f>
        <v>297.92</v>
      </c>
      <c r="C102" s="3">
        <v>325.179968227713</v>
      </c>
    </row>
    <row r="103" spans="1:3" x14ac:dyDescent="0.25">
      <c r="A103" s="1">
        <f ca="1">IFERROR(__xludf.DUMMYFUNCTION("""COMPUTED_VALUE"""),44050.6666666666)</f>
        <v>44050.666666666599</v>
      </c>
      <c r="B103" s="2">
        <f ca="1">IFERROR(__xludf.DUMMYFUNCTION("""COMPUTED_VALUE"""),290.54)</f>
        <v>290.54000000000002</v>
      </c>
      <c r="C103" s="3">
        <v>323.19960192253501</v>
      </c>
    </row>
    <row r="104" spans="1:3" x14ac:dyDescent="0.25">
      <c r="A104" s="1">
        <f ca="1">IFERROR(__xludf.DUMMYFUNCTION("""COMPUTED_VALUE"""),44053.6666666666)</f>
        <v>44053.666666666599</v>
      </c>
      <c r="B104" s="2">
        <f ca="1">IFERROR(__xludf.DUMMYFUNCTION("""COMPUTED_VALUE"""),283.71)</f>
        <v>283.70999999999998</v>
      </c>
      <c r="C104" s="3">
        <v>330.90072501976601</v>
      </c>
    </row>
    <row r="105" spans="1:3" x14ac:dyDescent="0.25">
      <c r="A105" s="1">
        <f ca="1">IFERROR(__xludf.DUMMYFUNCTION("""COMPUTED_VALUE"""),44054.6666666666)</f>
        <v>44054.666666666599</v>
      </c>
      <c r="B105" s="2">
        <f ca="1">IFERROR(__xludf.DUMMYFUNCTION("""COMPUTED_VALUE"""),274.88)</f>
        <v>274.88</v>
      </c>
      <c r="C105" s="3">
        <v>336.312918217027</v>
      </c>
    </row>
    <row r="106" spans="1:3" x14ac:dyDescent="0.25">
      <c r="A106" s="1">
        <f ca="1">IFERROR(__xludf.DUMMYFUNCTION("""COMPUTED_VALUE"""),44055.6666666666)</f>
        <v>44055.666666666599</v>
      </c>
      <c r="B106" s="2">
        <f ca="1">IFERROR(__xludf.DUMMYFUNCTION("""COMPUTED_VALUE"""),310.95)</f>
        <v>310.95</v>
      </c>
      <c r="C106" s="3">
        <v>337.14090943354103</v>
      </c>
    </row>
    <row r="107" spans="1:3" x14ac:dyDescent="0.25">
      <c r="A107" s="1">
        <f ca="1">IFERROR(__xludf.DUMMYFUNCTION("""COMPUTED_VALUE"""),44056.6666666666)</f>
        <v>44056.666666666599</v>
      </c>
      <c r="B107" s="2">
        <f ca="1">IFERROR(__xludf.DUMMYFUNCTION("""COMPUTED_VALUE"""),324.2)</f>
        <v>324.2</v>
      </c>
      <c r="C107" s="3">
        <v>338.727472013767</v>
      </c>
    </row>
    <row r="108" spans="1:3" x14ac:dyDescent="0.25">
      <c r="A108" s="1">
        <f ca="1">IFERROR(__xludf.DUMMYFUNCTION("""COMPUTED_VALUE"""),44057.6666666666)</f>
        <v>44057.666666666599</v>
      </c>
      <c r="B108" s="2">
        <f ca="1">IFERROR(__xludf.DUMMYFUNCTION("""COMPUTED_VALUE"""),330.14)</f>
        <v>330.14</v>
      </c>
      <c r="C108" s="3">
        <v>336.74710613730099</v>
      </c>
    </row>
    <row r="109" spans="1:3" x14ac:dyDescent="0.25">
      <c r="A109" s="1">
        <f ca="1">IFERROR(__xludf.DUMMYFUNCTION("""COMPUTED_VALUE"""),44060.6666666666)</f>
        <v>44060.666666666599</v>
      </c>
      <c r="B109" s="2">
        <f ca="1">IFERROR(__xludf.DUMMYFUNCTION("""COMPUTED_VALUE"""),367.13)</f>
        <v>367.13</v>
      </c>
      <c r="C109" s="3">
        <v>344.44823052092102</v>
      </c>
    </row>
    <row r="110" spans="1:3" x14ac:dyDescent="0.25">
      <c r="A110" s="1">
        <f ca="1">IFERROR(__xludf.DUMMYFUNCTION("""COMPUTED_VALUE"""),44061.6666666666)</f>
        <v>44061.666666666599</v>
      </c>
      <c r="B110" s="2">
        <f ca="1">IFERROR(__xludf.DUMMYFUNCTION("""COMPUTED_VALUE"""),377.42)</f>
        <v>377.42</v>
      </c>
      <c r="C110" s="3">
        <v>349.86042414698301</v>
      </c>
    </row>
    <row r="111" spans="1:3" x14ac:dyDescent="0.25">
      <c r="A111" s="1">
        <f ca="1">IFERROR(__xludf.DUMMYFUNCTION("""COMPUTED_VALUE"""),44062.6666666666)</f>
        <v>44062.666666666599</v>
      </c>
      <c r="B111" s="2">
        <f ca="1">IFERROR(__xludf.DUMMYFUNCTION("""COMPUTED_VALUE"""),375.71)</f>
        <v>375.71</v>
      </c>
      <c r="C111" s="3">
        <v>350.68841536351601</v>
      </c>
    </row>
    <row r="112" spans="1:3" x14ac:dyDescent="0.25">
      <c r="A112" s="1">
        <f ca="1">IFERROR(__xludf.DUMMYFUNCTION("""COMPUTED_VALUE"""),44063.6666666666)</f>
        <v>44063.666666666599</v>
      </c>
      <c r="B112" s="2">
        <f ca="1">IFERROR(__xludf.DUMMYFUNCTION("""COMPUTED_VALUE"""),400.37)</f>
        <v>400.37</v>
      </c>
      <c r="C112" s="3">
        <v>352.27497794373602</v>
      </c>
    </row>
    <row r="113" spans="1:3" x14ac:dyDescent="0.25">
      <c r="A113" s="1">
        <f ca="1">IFERROR(__xludf.DUMMYFUNCTION("""COMPUTED_VALUE"""),44064.6666666666)</f>
        <v>44064.666666666599</v>
      </c>
      <c r="B113" s="2">
        <f ca="1">IFERROR(__xludf.DUMMYFUNCTION("""COMPUTED_VALUE"""),410)</f>
        <v>410</v>
      </c>
      <c r="C113" s="3">
        <v>350.29461206727302</v>
      </c>
    </row>
    <row r="114" spans="1:3" x14ac:dyDescent="0.25">
      <c r="A114" s="1">
        <f ca="1">IFERROR(__xludf.DUMMYFUNCTION("""COMPUTED_VALUE"""),44067.6666666666)</f>
        <v>44067.666666666599</v>
      </c>
      <c r="B114" s="2">
        <f ca="1">IFERROR(__xludf.DUMMYFUNCTION("""COMPUTED_VALUE"""),402.84)</f>
        <v>402.84</v>
      </c>
      <c r="C114" s="3">
        <v>357.99573930648</v>
      </c>
    </row>
    <row r="115" spans="1:3" x14ac:dyDescent="0.25">
      <c r="A115" s="1">
        <f ca="1">IFERROR(__xludf.DUMMYFUNCTION("""COMPUTED_VALUE"""),44068.6666666666)</f>
        <v>44068.666666666599</v>
      </c>
      <c r="B115" s="2">
        <f ca="1">IFERROR(__xludf.DUMMYFUNCTION("""COMPUTED_VALUE"""),404.67)</f>
        <v>404.67</v>
      </c>
      <c r="C115" s="3">
        <v>363.407933884329</v>
      </c>
    </row>
    <row r="116" spans="1:3" x14ac:dyDescent="0.25">
      <c r="A116" s="1">
        <f ca="1">IFERROR(__xludf.DUMMYFUNCTION("""COMPUTED_VALUE"""),44069.6666666666)</f>
        <v>44069.666666666599</v>
      </c>
      <c r="B116" s="2">
        <f ca="1">IFERROR(__xludf.DUMMYFUNCTION("""COMPUTED_VALUE"""),430.63)</f>
        <v>430.63</v>
      </c>
      <c r="C116" s="3">
        <v>364.23592605270801</v>
      </c>
    </row>
    <row r="117" spans="1:3" x14ac:dyDescent="0.25">
      <c r="A117" s="1">
        <f ca="1">IFERROR(__xludf.DUMMYFUNCTION("""COMPUTED_VALUE"""),44070.6666666666)</f>
        <v>44070.666666666599</v>
      </c>
      <c r="B117" s="2">
        <f ca="1">IFERROR(__xludf.DUMMYFUNCTION("""COMPUTED_VALUE"""),447.75)</f>
        <v>447.75</v>
      </c>
      <c r="C117" s="3">
        <v>365.822489584773</v>
      </c>
    </row>
    <row r="118" spans="1:3" x14ac:dyDescent="0.25">
      <c r="A118" s="1">
        <f ca="1">IFERROR(__xludf.DUMMYFUNCTION("""COMPUTED_VALUE"""),44071.6666666666)</f>
        <v>44071.666666666599</v>
      </c>
      <c r="B118" s="2">
        <f ca="1">IFERROR(__xludf.DUMMYFUNCTION("""COMPUTED_VALUE"""),442.68)</f>
        <v>442.68</v>
      </c>
      <c r="C118" s="3">
        <v>363.842124660183</v>
      </c>
    </row>
    <row r="119" spans="1:3" x14ac:dyDescent="0.25">
      <c r="A119" s="1">
        <f ca="1">IFERROR(__xludf.DUMMYFUNCTION("""COMPUTED_VALUE"""),44074.6666666666)</f>
        <v>44074.666666666599</v>
      </c>
      <c r="B119" s="2">
        <f ca="1">IFERROR(__xludf.DUMMYFUNCTION("""COMPUTED_VALUE"""),498.32)</f>
        <v>498.32</v>
      </c>
      <c r="C119" s="3">
        <v>371.54325189934599</v>
      </c>
    </row>
    <row r="120" spans="1:3" x14ac:dyDescent="0.25">
      <c r="A120" s="1">
        <f ca="1">IFERROR(__xludf.DUMMYFUNCTION("""COMPUTED_VALUE"""),44075.6666666666)</f>
        <v>44075.666666666599</v>
      </c>
      <c r="B120" s="2">
        <f ca="1">IFERROR(__xludf.DUMMYFUNCTION("""COMPUTED_VALUE"""),475.05)</f>
        <v>475.05</v>
      </c>
      <c r="C120" s="3">
        <v>376.95544647722801</v>
      </c>
    </row>
    <row r="121" spans="1:3" x14ac:dyDescent="0.25">
      <c r="A121" s="1">
        <f ca="1">IFERROR(__xludf.DUMMYFUNCTION("""COMPUTED_VALUE"""),44076.6666666666)</f>
        <v>44076.666666666599</v>
      </c>
      <c r="B121" s="2">
        <f ca="1">IFERROR(__xludf.DUMMYFUNCTION("""COMPUTED_VALUE"""),447.37)</f>
        <v>447.37</v>
      </c>
      <c r="C121" s="3">
        <v>377.78343864558701</v>
      </c>
    </row>
    <row r="122" spans="1:3" x14ac:dyDescent="0.25">
      <c r="A122" s="1">
        <f ca="1">IFERROR(__xludf.DUMMYFUNCTION("""COMPUTED_VALUE"""),44077.6666666666)</f>
        <v>44077.666666666599</v>
      </c>
      <c r="B122" s="2">
        <f ca="1">IFERROR(__xludf.DUMMYFUNCTION("""COMPUTED_VALUE"""),407)</f>
        <v>407</v>
      </c>
      <c r="C122" s="3">
        <v>379.37000223390498</v>
      </c>
    </row>
    <row r="123" spans="1:3" x14ac:dyDescent="0.25">
      <c r="A123" s="1">
        <f ca="1">IFERROR(__xludf.DUMMYFUNCTION("""COMPUTED_VALUE"""),44078.6666666666)</f>
        <v>44078.666666666599</v>
      </c>
      <c r="B123" s="2">
        <f ca="1">IFERROR(__xludf.DUMMYFUNCTION("""COMPUTED_VALUE"""),418.32)</f>
        <v>418.32</v>
      </c>
      <c r="C123" s="3">
        <v>377.389637365596</v>
      </c>
    </row>
    <row r="124" spans="1:3" x14ac:dyDescent="0.25">
      <c r="A124" s="1">
        <f ca="1">IFERROR(__xludf.DUMMYFUNCTION("""COMPUTED_VALUE"""),44082.6666666666)</f>
        <v>44082.666666666599</v>
      </c>
      <c r="B124" s="2">
        <f ca="1">IFERROR(__xludf.DUMMYFUNCTION("""COMPUTED_VALUE"""),330.21)</f>
        <v>330.21</v>
      </c>
      <c r="C124" s="3">
        <v>390.50295940772003</v>
      </c>
    </row>
    <row r="125" spans="1:3" x14ac:dyDescent="0.25">
      <c r="A125" s="1">
        <f ca="1">IFERROR(__xludf.DUMMYFUNCTION("""COMPUTED_VALUE"""),44083.6666666666)</f>
        <v>44083.666666666599</v>
      </c>
      <c r="B125" s="2">
        <f ca="1">IFERROR(__xludf.DUMMYFUNCTION("""COMPUTED_VALUE"""),366.28)</f>
        <v>366.28</v>
      </c>
      <c r="C125" s="3">
        <v>391.330951632356</v>
      </c>
    </row>
    <row r="126" spans="1:3" x14ac:dyDescent="0.25">
      <c r="A126" s="1">
        <f ca="1">IFERROR(__xludf.DUMMYFUNCTION("""COMPUTED_VALUE"""),44084.6666666666)</f>
        <v>44084.666666666599</v>
      </c>
      <c r="B126" s="2">
        <f ca="1">IFERROR(__xludf.DUMMYFUNCTION("""COMPUTED_VALUE"""),371.34)</f>
        <v>371.34</v>
      </c>
      <c r="C126" s="3">
        <v>392.91751522070302</v>
      </c>
    </row>
    <row r="127" spans="1:3" x14ac:dyDescent="0.25">
      <c r="A127" s="1">
        <f ca="1">IFERROR(__xludf.DUMMYFUNCTION("""COMPUTED_VALUE"""),44085.6666666666)</f>
        <v>44085.666666666599</v>
      </c>
      <c r="B127" s="2">
        <f ca="1">IFERROR(__xludf.DUMMYFUNCTION("""COMPUTED_VALUE"""),372.72)</f>
        <v>372.72</v>
      </c>
      <c r="C127" s="3">
        <v>390.937150352375</v>
      </c>
    </row>
    <row r="128" spans="1:3" x14ac:dyDescent="0.25">
      <c r="A128" s="1">
        <f ca="1">IFERROR(__xludf.DUMMYFUNCTION("""COMPUTED_VALUE"""),44088.6666666666)</f>
        <v>44088.666666666599</v>
      </c>
      <c r="B128" s="2">
        <f ca="1">IFERROR(__xludf.DUMMYFUNCTION("""COMPUTED_VALUE"""),419.62)</f>
        <v>419.62</v>
      </c>
      <c r="C128" s="3">
        <v>398.63827776035998</v>
      </c>
    </row>
    <row r="129" spans="1:3" x14ac:dyDescent="0.25">
      <c r="A129" s="1">
        <f ca="1">IFERROR(__xludf.DUMMYFUNCTION("""COMPUTED_VALUE"""),44089.6666666666)</f>
        <v>44089.666666666599</v>
      </c>
      <c r="B129" s="2">
        <f ca="1">IFERROR(__xludf.DUMMYFUNCTION("""COMPUTED_VALUE"""),449.76)</f>
        <v>449.76</v>
      </c>
      <c r="C129" s="3">
        <v>404.05047239448197</v>
      </c>
    </row>
    <row r="130" spans="1:3" x14ac:dyDescent="0.25">
      <c r="A130" s="1">
        <f ca="1">IFERROR(__xludf.DUMMYFUNCTION("""COMPUTED_VALUE"""),44090.6666666666)</f>
        <v>44090.666666666599</v>
      </c>
      <c r="B130" s="2">
        <f ca="1">IFERROR(__xludf.DUMMYFUNCTION("""COMPUTED_VALUE"""),441.76)</f>
        <v>441.76</v>
      </c>
      <c r="C130" s="3">
        <v>404.87847062537298</v>
      </c>
    </row>
    <row r="131" spans="1:3" x14ac:dyDescent="0.25">
      <c r="A131" s="1">
        <f ca="1">IFERROR(__xludf.DUMMYFUNCTION("""COMPUTED_VALUE"""),44091.6666666666)</f>
        <v>44091.666666666599</v>
      </c>
      <c r="B131" s="2">
        <f ca="1">IFERROR(__xludf.DUMMYFUNCTION("""COMPUTED_VALUE"""),423.43)</f>
        <v>423.43</v>
      </c>
      <c r="C131" s="3">
        <v>406.46504021996498</v>
      </c>
    </row>
    <row r="132" spans="1:3" x14ac:dyDescent="0.25">
      <c r="A132" s="1">
        <f ca="1">IFERROR(__xludf.DUMMYFUNCTION("""COMPUTED_VALUE"""),44092.6666666666)</f>
        <v>44092.666666666599</v>
      </c>
      <c r="B132" s="2">
        <f ca="1">IFERROR(__xludf.DUMMYFUNCTION("""COMPUTED_VALUE"""),442.15)</f>
        <v>442.15</v>
      </c>
      <c r="C132" s="3">
        <v>404.48468135790898</v>
      </c>
    </row>
    <row r="133" spans="1:3" x14ac:dyDescent="0.25">
      <c r="A133" s="1">
        <f ca="1">IFERROR(__xludf.DUMMYFUNCTION("""COMPUTED_VALUE"""),44095.6666666666)</f>
        <v>44095.666666666599</v>
      </c>
      <c r="B133" s="2">
        <f ca="1">IFERROR(__xludf.DUMMYFUNCTION("""COMPUTED_VALUE"""),449.39)</f>
        <v>449.39</v>
      </c>
      <c r="C133" s="3">
        <v>412.18582678464202</v>
      </c>
    </row>
    <row r="134" spans="1:3" x14ac:dyDescent="0.25">
      <c r="A134" s="1">
        <f ca="1">IFERROR(__xludf.DUMMYFUNCTION("""COMPUTED_VALUE"""),44096.6666666666)</f>
        <v>44096.666666666599</v>
      </c>
      <c r="B134" s="2">
        <f ca="1">IFERROR(__xludf.DUMMYFUNCTION("""COMPUTED_VALUE"""),424.23)</f>
        <v>424.23</v>
      </c>
      <c r="C134" s="3">
        <v>417.59802742502802</v>
      </c>
    </row>
    <row r="135" spans="1:3" x14ac:dyDescent="0.25">
      <c r="A135" s="1">
        <f ca="1">IFERROR(__xludf.DUMMYFUNCTION("""COMPUTED_VALUE"""),44097.6666666666)</f>
        <v>44097.666666666599</v>
      </c>
      <c r="B135" s="2">
        <f ca="1">IFERROR(__xludf.DUMMYFUNCTION("""COMPUTED_VALUE"""),380.36)</f>
        <v>380.36</v>
      </c>
      <c r="C135" s="3">
        <v>418.42602565589902</v>
      </c>
    </row>
    <row r="136" spans="1:3" x14ac:dyDescent="0.25">
      <c r="A136" s="1">
        <f ca="1">IFERROR(__xludf.DUMMYFUNCTION("""COMPUTED_VALUE"""),44098.6666666666)</f>
        <v>44098.666666666599</v>
      </c>
      <c r="B136" s="2">
        <f ca="1">IFERROR(__xludf.DUMMYFUNCTION("""COMPUTED_VALUE"""),387.79)</f>
        <v>387.79</v>
      </c>
      <c r="C136" s="3">
        <v>420.01259525049301</v>
      </c>
    </row>
    <row r="137" spans="1:3" x14ac:dyDescent="0.25">
      <c r="A137" s="1">
        <f ca="1">IFERROR(__xludf.DUMMYFUNCTION("""COMPUTED_VALUE"""),44099.6666666666)</f>
        <v>44099.666666666599</v>
      </c>
      <c r="B137" s="2">
        <f ca="1">IFERROR(__xludf.DUMMYFUNCTION("""COMPUTED_VALUE"""),407.34)</f>
        <v>407.34</v>
      </c>
      <c r="C137" s="3">
        <v>418.03223638839899</v>
      </c>
    </row>
    <row r="138" spans="1:3" x14ac:dyDescent="0.25">
      <c r="A138" s="1">
        <f ca="1">IFERROR(__xludf.DUMMYFUNCTION("""COMPUTED_VALUE"""),44102.6666666666)</f>
        <v>44102.666666666599</v>
      </c>
      <c r="B138" s="2">
        <f ca="1">IFERROR(__xludf.DUMMYFUNCTION("""COMPUTED_VALUE"""),421.2)</f>
        <v>421.2</v>
      </c>
      <c r="C138" s="3">
        <v>425.943878642367</v>
      </c>
    </row>
    <row r="139" spans="1:3" x14ac:dyDescent="0.25">
      <c r="A139" s="1">
        <f ca="1">IFERROR(__xludf.DUMMYFUNCTION("""COMPUTED_VALUE"""),44103.6666666666)</f>
        <v>44103.666666666599</v>
      </c>
      <c r="B139" s="2">
        <f ca="1">IFERROR(__xludf.DUMMYFUNCTION("""COMPUTED_VALUE"""),419.07)</f>
        <v>419.07</v>
      </c>
      <c r="C139" s="3">
        <v>431.42624489183203</v>
      </c>
    </row>
    <row r="140" spans="1:3" x14ac:dyDescent="0.25">
      <c r="A140" s="1">
        <f ca="1">IFERROR(__xludf.DUMMYFUNCTION("""COMPUTED_VALUE"""),44104.6666666666)</f>
        <v>44104.666666666599</v>
      </c>
      <c r="B140" s="2">
        <f ca="1">IFERROR(__xludf.DUMMYFUNCTION("""COMPUTED_VALUE"""),429.01)</f>
        <v>429.01</v>
      </c>
      <c r="C140" s="3">
        <v>432.32440873177802</v>
      </c>
    </row>
    <row r="141" spans="1:3" x14ac:dyDescent="0.25">
      <c r="A141" s="1">
        <f ca="1">IFERROR(__xludf.DUMMYFUNCTION("""COMPUTED_VALUE"""),44105.6666666666)</f>
        <v>44105.666666666599</v>
      </c>
      <c r="B141" s="2">
        <f ca="1">IFERROR(__xludf.DUMMYFUNCTION("""COMPUTED_VALUE"""),448.16)</f>
        <v>448.16</v>
      </c>
      <c r="C141" s="3">
        <v>433.98114393542602</v>
      </c>
    </row>
    <row r="142" spans="1:3" x14ac:dyDescent="0.25">
      <c r="A142" s="1">
        <f ca="1">IFERROR(__xludf.DUMMYFUNCTION("""COMPUTED_VALUE"""),44106.6666666666)</f>
        <v>44106.666666666599</v>
      </c>
      <c r="B142" s="2">
        <f ca="1">IFERROR(__xludf.DUMMYFUNCTION("""COMPUTED_VALUE"""),415.09)</f>
        <v>415.09</v>
      </c>
      <c r="C142" s="3">
        <v>432.07095068241398</v>
      </c>
    </row>
    <row r="143" spans="1:3" x14ac:dyDescent="0.25">
      <c r="A143" s="1">
        <f ca="1">IFERROR(__xludf.DUMMYFUNCTION("""COMPUTED_VALUE"""),44109.6666666666)</f>
        <v>44109.666666666599</v>
      </c>
      <c r="B143" s="2">
        <f ca="1">IFERROR(__xludf.DUMMYFUNCTION("""COMPUTED_VALUE"""),425.68)</f>
        <v>425.68</v>
      </c>
      <c r="C143" s="3">
        <v>439.98259293637398</v>
      </c>
    </row>
    <row r="144" spans="1:3" x14ac:dyDescent="0.25">
      <c r="A144" s="1">
        <f ca="1">IFERROR(__xludf.DUMMYFUNCTION("""COMPUTED_VALUE"""),44110.6666666666)</f>
        <v>44110.666666666599</v>
      </c>
      <c r="B144" s="2">
        <f ca="1">IFERROR(__xludf.DUMMYFUNCTION("""COMPUTED_VALUE"""),413.98)</f>
        <v>413.98</v>
      </c>
      <c r="C144" s="3">
        <v>445.46495918583202</v>
      </c>
    </row>
    <row r="145" spans="1:3" x14ac:dyDescent="0.25">
      <c r="A145" s="1">
        <f ca="1">IFERROR(__xludf.DUMMYFUNCTION("""COMPUTED_VALUE"""),44111.6666666666)</f>
        <v>44111.666666666599</v>
      </c>
      <c r="B145" s="2">
        <f ca="1">IFERROR(__xludf.DUMMYFUNCTION("""COMPUTED_VALUE"""),425.3)</f>
        <v>425.3</v>
      </c>
      <c r="C145" s="3">
        <v>446.36312302579501</v>
      </c>
    </row>
    <row r="146" spans="1:3" x14ac:dyDescent="0.25">
      <c r="A146" s="1">
        <f ca="1">IFERROR(__xludf.DUMMYFUNCTION("""COMPUTED_VALUE"""),44112.6666666666)</f>
        <v>44112.666666666599</v>
      </c>
      <c r="B146" s="2">
        <f ca="1">IFERROR(__xludf.DUMMYFUNCTION("""COMPUTED_VALUE"""),425.92)</f>
        <v>425.92</v>
      </c>
      <c r="C146" s="3">
        <v>448.16393973595802</v>
      </c>
    </row>
    <row r="147" spans="1:3" x14ac:dyDescent="0.25">
      <c r="A147" s="1">
        <f ca="1">IFERROR(__xludf.DUMMYFUNCTION("""COMPUTED_VALUE"""),44113.6666666666)</f>
        <v>44113.666666666599</v>
      </c>
      <c r="B147" s="2">
        <f ca="1">IFERROR(__xludf.DUMMYFUNCTION("""COMPUTED_VALUE"""),434)</f>
        <v>434</v>
      </c>
      <c r="C147" s="3">
        <v>446.39782798948801</v>
      </c>
    </row>
    <row r="148" spans="1:3" x14ac:dyDescent="0.25">
      <c r="A148" s="1">
        <f ca="1">IFERROR(__xludf.DUMMYFUNCTION("""COMPUTED_VALUE"""),44116.6666666666)</f>
        <v>44116.666666666599</v>
      </c>
      <c r="B148" s="2">
        <f ca="1">IFERROR(__xludf.DUMMYFUNCTION("""COMPUTED_VALUE"""),442.3)</f>
        <v>442.3</v>
      </c>
      <c r="C148" s="3">
        <v>454.74171476293901</v>
      </c>
    </row>
    <row r="149" spans="1:3" x14ac:dyDescent="0.25">
      <c r="A149" s="1">
        <f ca="1">IFERROR(__xludf.DUMMYFUNCTION("""COMPUTED_VALUE"""),44117.6666666666)</f>
        <v>44117.666666666599</v>
      </c>
      <c r="B149" s="2">
        <f ca="1">IFERROR(__xludf.DUMMYFUNCTION("""COMPUTED_VALUE"""),446.65)</f>
        <v>446.65</v>
      </c>
      <c r="C149" s="3">
        <v>460.36816251891702</v>
      </c>
    </row>
    <row r="150" spans="1:3" x14ac:dyDescent="0.25">
      <c r="A150" s="1">
        <f ca="1">IFERROR(__xludf.DUMMYFUNCTION("""COMPUTED_VALUE"""),44118.6666666666)</f>
        <v>44118.666666666599</v>
      </c>
      <c r="B150" s="2">
        <f ca="1">IFERROR(__xludf.DUMMYFUNCTION("""COMPUTED_VALUE"""),461.3)</f>
        <v>461.3</v>
      </c>
      <c r="C150" s="3">
        <v>461.410407865401</v>
      </c>
    </row>
    <row r="151" spans="1:3" x14ac:dyDescent="0.25">
      <c r="A151" s="1">
        <f ca="1">IFERROR(__xludf.DUMMYFUNCTION("""COMPUTED_VALUE"""),44119.6666666666)</f>
        <v>44119.666666666599</v>
      </c>
      <c r="B151" s="2">
        <f ca="1">IFERROR(__xludf.DUMMYFUNCTION("""COMPUTED_VALUE"""),448.88)</f>
        <v>448.88</v>
      </c>
      <c r="C151" s="3">
        <v>463.21122457555202</v>
      </c>
    </row>
    <row r="152" spans="1:3" x14ac:dyDescent="0.25">
      <c r="A152" s="1">
        <f ca="1">IFERROR(__xludf.DUMMYFUNCTION("""COMPUTED_VALUE"""),44120.6666666666)</f>
        <v>44120.666666666599</v>
      </c>
      <c r="B152" s="2">
        <f ca="1">IFERROR(__xludf.DUMMYFUNCTION("""COMPUTED_VALUE"""),439.67)</f>
        <v>439.67</v>
      </c>
      <c r="C152" s="3">
        <v>461.445112829084</v>
      </c>
    </row>
    <row r="153" spans="1:3" x14ac:dyDescent="0.25">
      <c r="A153" s="1">
        <f ca="1">IFERROR(__xludf.DUMMYFUNCTION("""COMPUTED_VALUE"""),44123.6666666666)</f>
        <v>44123.666666666599</v>
      </c>
      <c r="B153" s="2">
        <f ca="1">IFERROR(__xludf.DUMMYFUNCTION("""COMPUTED_VALUE"""),430.83)</f>
        <v>430.83</v>
      </c>
      <c r="C153" s="3">
        <v>469.78899960254699</v>
      </c>
    </row>
    <row r="154" spans="1:3" x14ac:dyDescent="0.25">
      <c r="A154" s="1">
        <f ca="1">IFERROR(__xludf.DUMMYFUNCTION("""COMPUTED_VALUE"""),44124.6666666666)</f>
        <v>44124.666666666599</v>
      </c>
      <c r="B154" s="2">
        <f ca="1">IFERROR(__xludf.DUMMYFUNCTION("""COMPUTED_VALUE"""),421.94)</f>
        <v>421.94</v>
      </c>
      <c r="C154" s="3">
        <v>475.60729935655502</v>
      </c>
    </row>
    <row r="155" spans="1:3" x14ac:dyDescent="0.25">
      <c r="A155" s="1">
        <f ca="1">IFERROR(__xludf.DUMMYFUNCTION("""COMPUTED_VALUE"""),44125.6666666666)</f>
        <v>44125.666666666599</v>
      </c>
      <c r="B155" s="2">
        <f ca="1">IFERROR(__xludf.DUMMYFUNCTION("""COMPUTED_VALUE"""),422.64)</f>
        <v>422.64</v>
      </c>
      <c r="C155" s="3">
        <v>476.84139670103502</v>
      </c>
    </row>
    <row r="156" spans="1:3" x14ac:dyDescent="0.25">
      <c r="A156" s="1">
        <f ca="1">IFERROR(__xludf.DUMMYFUNCTION("""COMPUTED_VALUE"""),44126.6666666666)</f>
        <v>44126.666666666599</v>
      </c>
      <c r="B156" s="2">
        <f ca="1">IFERROR(__xludf.DUMMYFUNCTION("""COMPUTED_VALUE"""),425.79)</f>
        <v>425.79</v>
      </c>
      <c r="C156" s="3">
        <v>478.83406540922499</v>
      </c>
    </row>
    <row r="157" spans="1:3" x14ac:dyDescent="0.25">
      <c r="A157" s="1">
        <f ca="1">IFERROR(__xludf.DUMMYFUNCTION("""COMPUTED_VALUE"""),44127.6666666666)</f>
        <v>44127.666666666599</v>
      </c>
      <c r="B157" s="2">
        <f ca="1">IFERROR(__xludf.DUMMYFUNCTION("""COMPUTED_VALUE"""),420.63)</f>
        <v>420.63</v>
      </c>
      <c r="C157" s="3">
        <v>477.25980566076402</v>
      </c>
    </row>
    <row r="158" spans="1:3" x14ac:dyDescent="0.25">
      <c r="A158" s="1">
        <f ca="1">IFERROR(__xludf.DUMMYFUNCTION("""COMPUTED_VALUE"""),44130.6666666666)</f>
        <v>44130.666666666599</v>
      </c>
      <c r="B158" s="2">
        <f ca="1">IFERROR(__xludf.DUMMYFUNCTION("""COMPUTED_VALUE"""),420.28)</f>
        <v>420.28</v>
      </c>
      <c r="C158" s="3">
        <v>486.17924842822902</v>
      </c>
    </row>
    <row r="159" spans="1:3" x14ac:dyDescent="0.25">
      <c r="A159" s="1">
        <f ca="1">IFERROR(__xludf.DUMMYFUNCTION("""COMPUTED_VALUE"""),44131.6666666666)</f>
        <v>44131.666666666599</v>
      </c>
      <c r="B159" s="2">
        <f ca="1">IFERROR(__xludf.DUMMYFUNCTION("""COMPUTED_VALUE"""),424.68)</f>
        <v>424.68</v>
      </c>
      <c r="C159" s="3">
        <v>491.99754818226501</v>
      </c>
    </row>
    <row r="160" spans="1:3" x14ac:dyDescent="0.25">
      <c r="A160" s="1">
        <f ca="1">IFERROR(__xludf.DUMMYFUNCTION("""COMPUTED_VALUE"""),44132.6666666666)</f>
        <v>44132.666666666599</v>
      </c>
      <c r="B160" s="2">
        <f ca="1">IFERROR(__xludf.DUMMYFUNCTION("""COMPUTED_VALUE"""),406.02)</f>
        <v>406.02</v>
      </c>
      <c r="C160" s="3">
        <v>493.231645526747</v>
      </c>
    </row>
    <row r="161" spans="1:3" x14ac:dyDescent="0.25">
      <c r="A161" s="1">
        <f ca="1">IFERROR(__xludf.DUMMYFUNCTION("""COMPUTED_VALUE"""),44133.6666666666)</f>
        <v>44133.666666666599</v>
      </c>
      <c r="B161" s="2">
        <f ca="1">IFERROR(__xludf.DUMMYFUNCTION("""COMPUTED_VALUE"""),410.83)</f>
        <v>410.83</v>
      </c>
      <c r="C161" s="3">
        <v>495.22431423493202</v>
      </c>
    </row>
    <row r="162" spans="1:3" x14ac:dyDescent="0.25">
      <c r="A162" s="1">
        <f ca="1">IFERROR(__xludf.DUMMYFUNCTION("""COMPUTED_VALUE"""),44134.6666666666)</f>
        <v>44134.666666666599</v>
      </c>
      <c r="B162" s="2">
        <f ca="1">IFERROR(__xludf.DUMMYFUNCTION("""COMPUTED_VALUE"""),388.04)</f>
        <v>388.04</v>
      </c>
      <c r="C162" s="3">
        <v>493.83866824133798</v>
      </c>
    </row>
    <row r="163" spans="1:3" x14ac:dyDescent="0.25">
      <c r="A163" s="1">
        <f ca="1">IFERROR(__xludf.DUMMYFUNCTION("""COMPUTED_VALUE"""),44137.6666666666)</f>
        <v>44137.666666666599</v>
      </c>
      <c r="B163" s="2">
        <f ca="1">IFERROR(__xludf.DUMMYFUNCTION("""COMPUTED_VALUE"""),400.51)</f>
        <v>400.51</v>
      </c>
      <c r="C163" s="3">
        <v>503.32395227345199</v>
      </c>
    </row>
    <row r="164" spans="1:3" x14ac:dyDescent="0.25">
      <c r="A164" s="1">
        <f ca="1">IFERROR(__xludf.DUMMYFUNCTION("""COMPUTED_VALUE"""),44138.6666666666)</f>
        <v>44138.666666666599</v>
      </c>
      <c r="B164" s="2">
        <f ca="1">IFERROR(__xludf.DUMMYFUNCTION("""COMPUTED_VALUE"""),423.9)</f>
        <v>423.9</v>
      </c>
      <c r="C164" s="3">
        <v>509.330865782307</v>
      </c>
    </row>
    <row r="165" spans="1:3" x14ac:dyDescent="0.25">
      <c r="A165" s="1">
        <f ca="1">IFERROR(__xludf.DUMMYFUNCTION("""COMPUTED_VALUE"""),44139.6666666666)</f>
        <v>44139.666666666599</v>
      </c>
      <c r="B165" s="2">
        <f ca="1">IFERROR(__xludf.DUMMYFUNCTION("""COMPUTED_VALUE"""),420.98)</f>
        <v>420.98</v>
      </c>
      <c r="C165" s="3">
        <v>510.75357688164502</v>
      </c>
    </row>
    <row r="166" spans="1:3" x14ac:dyDescent="0.25">
      <c r="A166" s="1">
        <f ca="1">IFERROR(__xludf.DUMMYFUNCTION("""COMPUTED_VALUE"""),44140.6666666666)</f>
        <v>44140.666666666599</v>
      </c>
      <c r="B166" s="2">
        <f ca="1">IFERROR(__xludf.DUMMYFUNCTION("""COMPUTED_VALUE"""),438.09)</f>
        <v>438.09</v>
      </c>
      <c r="C166" s="3">
        <v>512.93485934469504</v>
      </c>
    </row>
    <row r="167" spans="1:3" x14ac:dyDescent="0.25">
      <c r="A167" s="1">
        <f ca="1">IFERROR(__xludf.DUMMYFUNCTION("""COMPUTED_VALUE"""),44141.6666666666)</f>
        <v>44141.666666666599</v>
      </c>
      <c r="B167" s="2">
        <f ca="1">IFERROR(__xludf.DUMMYFUNCTION("""COMPUTED_VALUE"""),429.95)</f>
        <v>429.95</v>
      </c>
      <c r="C167" s="3">
        <v>511.54921335112999</v>
      </c>
    </row>
    <row r="168" spans="1:3" x14ac:dyDescent="0.25">
      <c r="A168" s="1">
        <f ca="1">IFERROR(__xludf.DUMMYFUNCTION("""COMPUTED_VALUE"""),44144.6666666666)</f>
        <v>44144.666666666599</v>
      </c>
      <c r="B168" s="2">
        <f ca="1">IFERROR(__xludf.DUMMYFUNCTION("""COMPUTED_VALUE"""),421.26)</f>
        <v>421.26</v>
      </c>
      <c r="C168" s="3">
        <v>521.03449738320001</v>
      </c>
    </row>
    <row r="169" spans="1:3" x14ac:dyDescent="0.25">
      <c r="A169" s="1">
        <f ca="1">IFERROR(__xludf.DUMMYFUNCTION("""COMPUTED_VALUE"""),44145.6666666666)</f>
        <v>44145.666666666599</v>
      </c>
      <c r="B169" s="2">
        <f ca="1">IFERROR(__xludf.DUMMYFUNCTION("""COMPUTED_VALUE"""),410.36)</f>
        <v>410.36</v>
      </c>
      <c r="C169" s="3">
        <v>527.04141089204802</v>
      </c>
    </row>
    <row r="170" spans="1:3" x14ac:dyDescent="0.25">
      <c r="A170" s="1">
        <f ca="1">IFERROR(__xludf.DUMMYFUNCTION("""COMPUTED_VALUE"""),44146.6666666666)</f>
        <v>44146.666666666599</v>
      </c>
      <c r="B170" s="2">
        <f ca="1">IFERROR(__xludf.DUMMYFUNCTION("""COMPUTED_VALUE"""),417.13)</f>
        <v>417.13</v>
      </c>
      <c r="C170" s="3">
        <v>528.54091964094403</v>
      </c>
    </row>
    <row r="171" spans="1:3" x14ac:dyDescent="0.25">
      <c r="A171" s="1">
        <f ca="1">IFERROR(__xludf.DUMMYFUNCTION("""COMPUTED_VALUE"""),44147.6666666666)</f>
        <v>44147.666666666599</v>
      </c>
      <c r="B171" s="2">
        <f ca="1">IFERROR(__xludf.DUMMYFUNCTION("""COMPUTED_VALUE"""),411.76)</f>
        <v>411.76</v>
      </c>
      <c r="C171" s="3">
        <v>530.79899975351702</v>
      </c>
    </row>
    <row r="172" spans="1:3" x14ac:dyDescent="0.25">
      <c r="A172" s="1">
        <f ca="1">IFERROR(__xludf.DUMMYFUNCTION("""COMPUTED_VALUE"""),44148.6666666666)</f>
        <v>44148.666666666599</v>
      </c>
      <c r="B172" s="2">
        <f ca="1">IFERROR(__xludf.DUMMYFUNCTION("""COMPUTED_VALUE"""),408.5)</f>
        <v>408.5</v>
      </c>
      <c r="C172" s="3">
        <v>529.49015140945301</v>
      </c>
    </row>
    <row r="173" spans="1:3" x14ac:dyDescent="0.25">
      <c r="A173" s="1">
        <f ca="1">IFERROR(__xludf.DUMMYFUNCTION("""COMPUTED_VALUE"""),44151.6666666666)</f>
        <v>44151.666666666599</v>
      </c>
      <c r="B173" s="2">
        <f ca="1">IFERROR(__xludf.DUMMYFUNCTION("""COMPUTED_VALUE"""),408.09)</f>
        <v>408.09</v>
      </c>
      <c r="C173" s="3">
        <v>539.20582839020199</v>
      </c>
    </row>
    <row r="174" spans="1:3" x14ac:dyDescent="0.25">
      <c r="A174" s="1">
        <f ca="1">IFERROR(__xludf.DUMMYFUNCTION("""COMPUTED_VALUE"""),44152.6666666666)</f>
        <v>44152.666666666599</v>
      </c>
      <c r="B174" s="2">
        <f ca="1">IFERROR(__xludf.DUMMYFUNCTION("""COMPUTED_VALUE"""),441.61)</f>
        <v>441.61</v>
      </c>
      <c r="C174" s="3">
        <v>545.28953954859003</v>
      </c>
    </row>
    <row r="175" spans="1:3" x14ac:dyDescent="0.25">
      <c r="A175" s="1">
        <f ca="1">IFERROR(__xludf.DUMMYFUNCTION("""COMPUTED_VALUE"""),44153.6666666666)</f>
        <v>44153.666666666599</v>
      </c>
      <c r="B175" s="2">
        <f ca="1">IFERROR(__xludf.DUMMYFUNCTION("""COMPUTED_VALUE"""),486.64)</f>
        <v>486.64</v>
      </c>
      <c r="C175" s="3">
        <v>546.78904829748296</v>
      </c>
    </row>
    <row r="176" spans="1:3" x14ac:dyDescent="0.25">
      <c r="A176" s="1">
        <f ca="1">IFERROR(__xludf.DUMMYFUNCTION("""COMPUTED_VALUE"""),44154.6666666666)</f>
        <v>44154.666666666599</v>
      </c>
      <c r="B176" s="2">
        <f ca="1">IFERROR(__xludf.DUMMYFUNCTION("""COMPUTED_VALUE"""),499.27)</f>
        <v>499.27</v>
      </c>
      <c r="C176" s="3">
        <v>549.04712841005198</v>
      </c>
    </row>
    <row r="177" spans="1:3" x14ac:dyDescent="0.25">
      <c r="A177" s="1">
        <f ca="1">IFERROR(__xludf.DUMMYFUNCTION("""COMPUTED_VALUE"""),44155.6666666666)</f>
        <v>44155.666666666599</v>
      </c>
      <c r="B177" s="2">
        <f ca="1">IFERROR(__xludf.DUMMYFUNCTION("""COMPUTED_VALUE"""),489.61)</f>
        <v>489.61</v>
      </c>
      <c r="C177" s="3">
        <v>547.73828006600002</v>
      </c>
    </row>
    <row r="178" spans="1:3" x14ac:dyDescent="0.25">
      <c r="A178" s="1">
        <f ca="1">IFERROR(__xludf.DUMMYFUNCTION("""COMPUTED_VALUE"""),44158.6666666666)</f>
        <v>44158.666666666599</v>
      </c>
      <c r="B178" s="2">
        <f ca="1">IFERROR(__xludf.DUMMYFUNCTION("""COMPUTED_VALUE"""),521.85)</f>
        <v>521.85</v>
      </c>
      <c r="C178" s="3">
        <v>557.45395727332095</v>
      </c>
    </row>
    <row r="179" spans="1:3" x14ac:dyDescent="0.25">
      <c r="A179" s="1">
        <f ca="1">IFERROR(__xludf.DUMMYFUNCTION("""COMPUTED_VALUE"""),44159.6666666666)</f>
        <v>44159.666666666599</v>
      </c>
      <c r="B179" s="2">
        <f ca="1">IFERROR(__xludf.DUMMYFUNCTION("""COMPUTED_VALUE"""),555.38)</f>
        <v>555.38</v>
      </c>
      <c r="C179" s="3">
        <v>563.53766850727595</v>
      </c>
    </row>
    <row r="180" spans="1:3" x14ac:dyDescent="0.25">
      <c r="A180" s="1">
        <f ca="1">IFERROR(__xludf.DUMMYFUNCTION("""COMPUTED_VALUE"""),44160.6666666666)</f>
        <v>44160.666666666599</v>
      </c>
      <c r="B180" s="2">
        <f ca="1">IFERROR(__xludf.DUMMYFUNCTION("""COMPUTED_VALUE"""),574)</f>
        <v>574</v>
      </c>
      <c r="C180" s="3">
        <v>565.03717733171004</v>
      </c>
    </row>
    <row r="181" spans="1:3" x14ac:dyDescent="0.25">
      <c r="A181" s="1">
        <f ca="1">IFERROR(__xludf.DUMMYFUNCTION("""COMPUTED_VALUE"""),44162.5416666666)</f>
        <v>44162.541666666599</v>
      </c>
      <c r="B181" s="2">
        <f ca="1">IFERROR(__xludf.DUMMYFUNCTION("""COMPUTED_VALUE"""),585.76)</f>
        <v>585.76</v>
      </c>
      <c r="C181" s="3">
        <v>565.98640925132202</v>
      </c>
    </row>
    <row r="182" spans="1:3" x14ac:dyDescent="0.25">
      <c r="A182" s="1">
        <f ca="1">IFERROR(__xludf.DUMMYFUNCTION("""COMPUTED_VALUE"""),44165.6666666666)</f>
        <v>44165.666666666599</v>
      </c>
      <c r="B182" s="2">
        <f ca="1">IFERROR(__xludf.DUMMYFUNCTION("""COMPUTED_VALUE"""),567.6)</f>
        <v>567.6</v>
      </c>
      <c r="C182" s="3">
        <v>575.70208645863704</v>
      </c>
    </row>
    <row r="183" spans="1:3" x14ac:dyDescent="0.25">
      <c r="A183" s="1">
        <f ca="1">IFERROR(__xludf.DUMMYFUNCTION("""COMPUTED_VALUE"""),44166.6666666666)</f>
        <v>44166.666666666599</v>
      </c>
      <c r="B183" s="2">
        <f ca="1">IFERROR(__xludf.DUMMYFUNCTION("""COMPUTED_VALUE"""),584.76)</f>
        <v>584.76</v>
      </c>
      <c r="C183" s="3">
        <v>581.785797692605</v>
      </c>
    </row>
    <row r="184" spans="1:3" x14ac:dyDescent="0.25">
      <c r="A184" s="1">
        <f ca="1">IFERROR(__xludf.DUMMYFUNCTION("""COMPUTED_VALUE"""),44167.6666666666)</f>
        <v>44167.666666666599</v>
      </c>
      <c r="B184" s="2">
        <f ca="1">IFERROR(__xludf.DUMMYFUNCTION("""COMPUTED_VALUE"""),568.82)</f>
        <v>568.82000000000005</v>
      </c>
      <c r="C184" s="3">
        <v>583.28530651701897</v>
      </c>
    </row>
    <row r="185" spans="1:3" x14ac:dyDescent="0.25">
      <c r="A185" s="1">
        <f ca="1">IFERROR(__xludf.DUMMYFUNCTION("""COMPUTED_VALUE"""),44168.6666666666)</f>
        <v>44168.666666666599</v>
      </c>
      <c r="B185" s="2">
        <f ca="1">IFERROR(__xludf.DUMMYFUNCTION("""COMPUTED_VALUE"""),593.38)</f>
        <v>593.38</v>
      </c>
      <c r="C185" s="3">
        <v>585.54338670511504</v>
      </c>
    </row>
    <row r="186" spans="1:3" x14ac:dyDescent="0.25">
      <c r="A186" s="1">
        <f ca="1">IFERROR(__xludf.DUMMYFUNCTION("""COMPUTED_VALUE"""),44169.6666666666)</f>
        <v>44169.666666666599</v>
      </c>
      <c r="B186" s="2">
        <f ca="1">IFERROR(__xludf.DUMMYFUNCTION("""COMPUTED_VALUE"""),599.04)</f>
        <v>599.04</v>
      </c>
      <c r="C186" s="3">
        <v>584.23453847750102</v>
      </c>
    </row>
    <row r="187" spans="1:3" x14ac:dyDescent="0.25">
      <c r="A187" s="1">
        <f ca="1">IFERROR(__xludf.DUMMYFUNCTION("""COMPUTED_VALUE"""),44172.6666666666)</f>
        <v>44172.666666666599</v>
      </c>
      <c r="B187" s="2">
        <f ca="1">IFERROR(__xludf.DUMMYFUNCTION("""COMPUTED_VALUE"""),641.76)</f>
        <v>641.76</v>
      </c>
      <c r="C187" s="3">
        <v>593.95021580762705</v>
      </c>
    </row>
    <row r="188" spans="1:3" x14ac:dyDescent="0.25">
      <c r="A188" s="1">
        <f ca="1">IFERROR(__xludf.DUMMYFUNCTION("""COMPUTED_VALUE"""),44173.6666666666)</f>
        <v>44173.666666666599</v>
      </c>
      <c r="B188" s="2">
        <f ca="1">IFERROR(__xludf.DUMMYFUNCTION("""COMPUTED_VALUE"""),649.88)</f>
        <v>649.88</v>
      </c>
      <c r="C188" s="3">
        <v>600.03392708244496</v>
      </c>
    </row>
    <row r="189" spans="1:3" x14ac:dyDescent="0.25">
      <c r="A189" s="1">
        <f ca="1">IFERROR(__xludf.DUMMYFUNCTION("""COMPUTED_VALUE"""),44174.6666666666)</f>
        <v>44174.666666666599</v>
      </c>
      <c r="B189" s="2">
        <f ca="1">IFERROR(__xludf.DUMMYFUNCTION("""COMPUTED_VALUE"""),604.48)</f>
        <v>604.48</v>
      </c>
      <c r="C189" s="3">
        <v>601.53343594776902</v>
      </c>
    </row>
    <row r="190" spans="1:3" x14ac:dyDescent="0.25">
      <c r="A190" s="1">
        <f ca="1">IFERROR(__xludf.DUMMYFUNCTION("""COMPUTED_VALUE"""),44175.6666666666)</f>
        <v>44175.666666666599</v>
      </c>
      <c r="B190" s="2">
        <f ca="1">IFERROR(__xludf.DUMMYFUNCTION("""COMPUTED_VALUE"""),627.07)</f>
        <v>627.07000000000005</v>
      </c>
      <c r="C190" s="3">
        <v>603.79151617680498</v>
      </c>
    </row>
    <row r="191" spans="1:3" x14ac:dyDescent="0.25">
      <c r="A191" s="1">
        <f ca="1">IFERROR(__xludf.DUMMYFUNCTION("""COMPUTED_VALUE"""),44176.6666666666)</f>
        <v>44176.666666666599</v>
      </c>
      <c r="B191" s="2">
        <f ca="1">IFERROR(__xludf.DUMMYFUNCTION("""COMPUTED_VALUE"""),609.99)</f>
        <v>609.99</v>
      </c>
      <c r="C191" s="3">
        <v>602.48266794915401</v>
      </c>
    </row>
    <row r="192" spans="1:3" x14ac:dyDescent="0.25">
      <c r="A192" s="1">
        <f ca="1">IFERROR(__xludf.DUMMYFUNCTION("""COMPUTED_VALUE"""),44179.6666666666)</f>
        <v>44179.666666666599</v>
      </c>
      <c r="B192" s="2">
        <f ca="1">IFERROR(__xludf.DUMMYFUNCTION("""COMPUTED_VALUE"""),639.83)</f>
        <v>639.83000000000004</v>
      </c>
      <c r="C192" s="3">
        <v>612.19834527925195</v>
      </c>
    </row>
    <row r="193" spans="1:3" x14ac:dyDescent="0.25">
      <c r="A193" s="1">
        <f ca="1">IFERROR(__xludf.DUMMYFUNCTION("""COMPUTED_VALUE"""),44180.6666666666)</f>
        <v>44180.666666666599</v>
      </c>
      <c r="B193" s="2">
        <f ca="1">IFERROR(__xludf.DUMMYFUNCTION("""COMPUTED_VALUE"""),633.25)</f>
        <v>633.25</v>
      </c>
      <c r="C193" s="3">
        <v>618.28205655408203</v>
      </c>
    </row>
    <row r="194" spans="1:3" x14ac:dyDescent="0.25">
      <c r="A194" s="1">
        <f ca="1">IFERROR(__xludf.DUMMYFUNCTION("""COMPUTED_VALUE"""),44181.6666666666)</f>
        <v>44181.666666666599</v>
      </c>
      <c r="B194" s="2">
        <f ca="1">IFERROR(__xludf.DUMMYFUNCTION("""COMPUTED_VALUE"""),622.77)</f>
        <v>622.77</v>
      </c>
      <c r="C194" s="3">
        <v>619.78156487818399</v>
      </c>
    </row>
    <row r="195" spans="1:3" x14ac:dyDescent="0.25">
      <c r="A195" s="1">
        <f ca="1">IFERROR(__xludf.DUMMYFUNCTION("""COMPUTED_VALUE"""),44182.6666666666)</f>
        <v>44182.666666666599</v>
      </c>
      <c r="B195" s="2">
        <f ca="1">IFERROR(__xludf.DUMMYFUNCTION("""COMPUTED_VALUE"""),655.9)</f>
        <v>655.9</v>
      </c>
      <c r="C195" s="3">
        <v>622.039644565971</v>
      </c>
    </row>
    <row r="196" spans="1:3" x14ac:dyDescent="0.25">
      <c r="A196" s="1">
        <f ca="1">IFERROR(__xludf.DUMMYFUNCTION("""COMPUTED_VALUE"""),44183.6666666666)</f>
        <v>44183.666666666599</v>
      </c>
      <c r="B196" s="2">
        <f ca="1">IFERROR(__xludf.DUMMYFUNCTION("""COMPUTED_VALUE"""),695)</f>
        <v>695</v>
      </c>
      <c r="C196" s="3">
        <v>620.730795797116</v>
      </c>
    </row>
    <row r="197" spans="1:3" x14ac:dyDescent="0.25">
      <c r="A197" s="1">
        <f ca="1">IFERROR(__xludf.DUMMYFUNCTION("""COMPUTED_VALUE"""),44186.6666666666)</f>
        <v>44186.666666666599</v>
      </c>
      <c r="B197" s="2">
        <f ca="1">IFERROR(__xludf.DUMMYFUNCTION("""COMPUTED_VALUE"""),649.86)</f>
        <v>649.86</v>
      </c>
      <c r="C197" s="3">
        <v>630.44647150346395</v>
      </c>
    </row>
    <row r="198" spans="1:3" x14ac:dyDescent="0.25">
      <c r="A198" s="1">
        <f ca="1">IFERROR(__xludf.DUMMYFUNCTION("""COMPUTED_VALUE"""),44187.6666666666)</f>
        <v>44187.666666666599</v>
      </c>
      <c r="B198" s="2">
        <f ca="1">IFERROR(__xludf.DUMMYFUNCTION("""COMPUTED_VALUE"""),640.34)</f>
        <v>640.34</v>
      </c>
      <c r="C198" s="3">
        <v>636.53018223703998</v>
      </c>
    </row>
    <row r="199" spans="1:3" x14ac:dyDescent="0.25">
      <c r="A199" s="1">
        <f ca="1">IFERROR(__xludf.DUMMYFUNCTION("""COMPUTED_VALUE"""),44188.6666666666)</f>
        <v>44188.666666666599</v>
      </c>
      <c r="B199" s="2">
        <f ca="1">IFERROR(__xludf.DUMMYFUNCTION("""COMPUTED_VALUE"""),645.98)</f>
        <v>645.98</v>
      </c>
      <c r="C199" s="3">
        <v>638.02969056114398</v>
      </c>
    </row>
    <row r="200" spans="1:3" x14ac:dyDescent="0.25">
      <c r="A200" s="1">
        <f ca="1">IFERROR(__xludf.DUMMYFUNCTION("""COMPUTED_VALUE"""),44189.5416666666)</f>
        <v>44189.541666666599</v>
      </c>
      <c r="B200" s="2">
        <f ca="1">IFERROR(__xludf.DUMMYFUNCTION("""COMPUTED_VALUE"""),661.77)</f>
        <v>661.77</v>
      </c>
      <c r="C200" s="3">
        <v>640.28777024893395</v>
      </c>
    </row>
    <row r="201" spans="1:3" x14ac:dyDescent="0.25">
      <c r="A201" s="1">
        <f ca="1">IFERROR(__xludf.DUMMYFUNCTION("""COMPUTED_VALUE"""),44193.6666666666)</f>
        <v>44193.666666666599</v>
      </c>
      <c r="B201" s="2">
        <f ca="1">IFERROR(__xludf.DUMMYFUNCTION("""COMPUTED_VALUE"""),663.69)</f>
        <v>663.69</v>
      </c>
      <c r="C201" s="3">
        <v>648.69459718641201</v>
      </c>
    </row>
    <row r="202" spans="1:3" x14ac:dyDescent="0.25">
      <c r="A202" s="1">
        <f ca="1">IFERROR(__xludf.DUMMYFUNCTION("""COMPUTED_VALUE"""),44194.6666666666)</f>
        <v>44194.666666666599</v>
      </c>
      <c r="B202" s="2">
        <f ca="1">IFERROR(__xludf.DUMMYFUNCTION("""COMPUTED_VALUE"""),665.99)</f>
        <v>665.99</v>
      </c>
      <c r="C202" s="3">
        <v>654.62844953002502</v>
      </c>
    </row>
    <row r="203" spans="1:3" x14ac:dyDescent="0.25">
      <c r="A203" s="1">
        <f ca="1">IFERROR(__xludf.DUMMYFUNCTION("""COMPUTED_VALUE"""),44195.6666666666)</f>
        <v>44195.666666666599</v>
      </c>
      <c r="B203" s="2">
        <f ca="1">IFERROR(__xludf.DUMMYFUNCTION("""COMPUTED_VALUE"""),694.78)</f>
        <v>694.78</v>
      </c>
      <c r="C203" s="3">
        <v>655.97809946411201</v>
      </c>
    </row>
    <row r="204" spans="1:3" x14ac:dyDescent="0.25">
      <c r="A204" s="1">
        <f ca="1">IFERROR(__xludf.DUMMYFUNCTION("""COMPUTED_VALUE"""),44196.6666666666)</f>
        <v>44196.666666666599</v>
      </c>
      <c r="B204" s="2">
        <f ca="1">IFERROR(__xludf.DUMMYFUNCTION("""COMPUTED_VALUE"""),705.67)</f>
        <v>705.67</v>
      </c>
      <c r="C204" s="3">
        <v>658.08632076191896</v>
      </c>
    </row>
    <row r="205" spans="1:3" x14ac:dyDescent="0.25">
      <c r="A205" s="1">
        <f ca="1">IFERROR(__xludf.DUMMYFUNCTION("""COMPUTED_VALUE"""),44200.6666666666)</f>
        <v>44200.666666666599</v>
      </c>
      <c r="B205" s="2">
        <f ca="1">IFERROR(__xludf.DUMMYFUNCTION("""COMPUTED_VALUE"""),729.77)</f>
        <v>729.77</v>
      </c>
      <c r="C205" s="3">
        <v>665.89371413937897</v>
      </c>
    </row>
    <row r="206" spans="1:3" x14ac:dyDescent="0.25">
      <c r="A206" s="1">
        <f ca="1">IFERROR(__xludf.DUMMYFUNCTION("""COMPUTED_VALUE"""),44201.6666666666)</f>
        <v>44201.666666666599</v>
      </c>
      <c r="B206" s="2">
        <f ca="1">IFERROR(__xludf.DUMMYFUNCTION("""COMPUTED_VALUE"""),735.11)</f>
        <v>735.11</v>
      </c>
      <c r="C206" s="3">
        <v>671.82756648300006</v>
      </c>
    </row>
    <row r="207" spans="1:3" x14ac:dyDescent="0.25">
      <c r="A207" s="1">
        <f ca="1">IFERROR(__xludf.DUMMYFUNCTION("""COMPUTED_VALUE"""),44202.6666666666)</f>
        <v>44202.666666666599</v>
      </c>
      <c r="B207" s="2">
        <f ca="1">IFERROR(__xludf.DUMMYFUNCTION("""COMPUTED_VALUE"""),755.98)</f>
        <v>755.98</v>
      </c>
      <c r="C207" s="3">
        <v>673.17721641709295</v>
      </c>
    </row>
    <row r="208" spans="1:3" x14ac:dyDescent="0.25">
      <c r="A208" s="1">
        <f ca="1">IFERROR(__xludf.DUMMYFUNCTION("""COMPUTED_VALUE"""),44203.6666666666)</f>
        <v>44203.666666666599</v>
      </c>
      <c r="B208" s="2">
        <f ca="1">IFERROR(__xludf.DUMMYFUNCTION("""COMPUTED_VALUE"""),816.04)</f>
        <v>816.04</v>
      </c>
      <c r="C208" s="3">
        <v>675.28543771489899</v>
      </c>
    </row>
    <row r="209" spans="1:3" x14ac:dyDescent="0.25">
      <c r="A209" s="1">
        <f ca="1">IFERROR(__xludf.DUMMYFUNCTION("""COMPUTED_VALUE"""),44204.6666666666)</f>
        <v>44204.666666666599</v>
      </c>
      <c r="B209" s="2">
        <f ca="1">IFERROR(__xludf.DUMMYFUNCTION("""COMPUTED_VALUE"""),880.02)</f>
        <v>880.02</v>
      </c>
      <c r="C209" s="3">
        <v>673.82673055603402</v>
      </c>
    </row>
    <row r="210" spans="1:3" x14ac:dyDescent="0.25">
      <c r="A210" s="1">
        <f ca="1">IFERROR(__xludf.DUMMYFUNCTION("""COMPUTED_VALUE"""),44207.6666666666)</f>
        <v>44207.666666666599</v>
      </c>
      <c r="B210" s="2">
        <f ca="1">IFERROR(__xludf.DUMMYFUNCTION("""COMPUTED_VALUE"""),811.19)</f>
        <v>811.19</v>
      </c>
      <c r="C210" s="3">
        <v>683.09283109239198</v>
      </c>
    </row>
    <row r="211" spans="1:3" x14ac:dyDescent="0.25">
      <c r="A211" s="1">
        <f ca="1">IFERROR(__xludf.DUMMYFUNCTION("""COMPUTED_VALUE"""),44208.6666666666)</f>
        <v>44208.666666666599</v>
      </c>
      <c r="B211" s="2">
        <f ca="1">IFERROR(__xludf.DUMMYFUNCTION("""COMPUTED_VALUE"""),849.44)</f>
        <v>849.44</v>
      </c>
      <c r="C211" s="3">
        <v>689.02668343597497</v>
      </c>
    </row>
    <row r="212" spans="1:3" x14ac:dyDescent="0.25">
      <c r="A212" s="1">
        <f ca="1">IFERROR(__xludf.DUMMYFUNCTION("""COMPUTED_VALUE"""),44209.6666666666)</f>
        <v>44209.666666666599</v>
      </c>
      <c r="B212" s="2">
        <f ca="1">IFERROR(__xludf.DUMMYFUNCTION("""COMPUTED_VALUE"""),854.41)</f>
        <v>854.41</v>
      </c>
      <c r="C212" s="3">
        <v>690.37633337007298</v>
      </c>
    </row>
    <row r="213" spans="1:3" x14ac:dyDescent="0.25">
      <c r="A213" s="1">
        <f ca="1">IFERROR(__xludf.DUMMYFUNCTION("""COMPUTED_VALUE"""),44210.6666666666)</f>
        <v>44210.666666666599</v>
      </c>
      <c r="B213" s="2">
        <f ca="1">IFERROR(__xludf.DUMMYFUNCTION("""COMPUTED_VALUE"""),845)</f>
        <v>845</v>
      </c>
      <c r="C213" s="3">
        <v>692.48455466787095</v>
      </c>
    </row>
    <row r="214" spans="1:3" x14ac:dyDescent="0.25">
      <c r="A214" s="1">
        <f ca="1">IFERROR(__xludf.DUMMYFUNCTION("""COMPUTED_VALUE"""),44211.6666666666)</f>
        <v>44211.666666666599</v>
      </c>
      <c r="B214" s="2">
        <f ca="1">IFERROR(__xludf.DUMMYFUNCTION("""COMPUTED_VALUE"""),826.16)</f>
        <v>826.16</v>
      </c>
      <c r="C214" s="3">
        <v>691.02584750902702</v>
      </c>
    </row>
    <row r="215" spans="1:3" x14ac:dyDescent="0.25">
      <c r="A215" s="1">
        <f ca="1">IFERROR(__xludf.DUMMYFUNCTION("""COMPUTED_VALUE"""),44215.6666666666)</f>
        <v>44215.666666666599</v>
      </c>
      <c r="B215" s="2">
        <f ca="1">IFERROR(__xludf.DUMMYFUNCTION("""COMPUTED_VALUE"""),844.55)</f>
        <v>844.55</v>
      </c>
      <c r="C215" s="3">
        <v>706.22580038897502</v>
      </c>
    </row>
    <row r="216" spans="1:3" x14ac:dyDescent="0.25">
      <c r="A216" s="1">
        <f ca="1">IFERROR(__xludf.DUMMYFUNCTION("""COMPUTED_VALUE"""),44216.6666666666)</f>
        <v>44216.666666666599</v>
      </c>
      <c r="B216" s="2">
        <f ca="1">IFERROR(__xludf.DUMMYFUNCTION("""COMPUTED_VALUE"""),850.45)</f>
        <v>850.45</v>
      </c>
      <c r="C216" s="3">
        <v>707.575450323052</v>
      </c>
    </row>
    <row r="217" spans="1:3" x14ac:dyDescent="0.25">
      <c r="A217" s="1">
        <f ca="1">IFERROR(__xludf.DUMMYFUNCTION("""COMPUTED_VALUE"""),44217.6666666666)</f>
        <v>44217.666666666599</v>
      </c>
      <c r="B217" s="2">
        <f ca="1">IFERROR(__xludf.DUMMYFUNCTION("""COMPUTED_VALUE"""),844.99)</f>
        <v>844.99</v>
      </c>
      <c r="C217" s="3">
        <v>709.68367162084303</v>
      </c>
    </row>
    <row r="218" spans="1:3" x14ac:dyDescent="0.25">
      <c r="A218" s="1">
        <f ca="1">IFERROR(__xludf.DUMMYFUNCTION("""COMPUTED_VALUE"""),44218.6666666666)</f>
        <v>44218.666666666599</v>
      </c>
      <c r="B218" s="2">
        <f ca="1">IFERROR(__xludf.DUMMYFUNCTION("""COMPUTED_VALUE"""),846.64)</f>
        <v>846.64</v>
      </c>
      <c r="C218" s="3">
        <v>708.22496446196897</v>
      </c>
    </row>
    <row r="219" spans="1:3" x14ac:dyDescent="0.25">
      <c r="A219" s="1">
        <f ca="1">IFERROR(__xludf.DUMMYFUNCTION("""COMPUTED_VALUE"""),44221.6666666666)</f>
        <v>44221.666666666599</v>
      </c>
      <c r="B219" s="2">
        <f ca="1">IFERROR(__xludf.DUMMYFUNCTION("""COMPUTED_VALUE"""),880.8)</f>
        <v>880.8</v>
      </c>
      <c r="C219" s="3">
        <v>717.491064998345</v>
      </c>
    </row>
    <row r="220" spans="1:3" x14ac:dyDescent="0.25">
      <c r="A220" s="1">
        <f ca="1">IFERROR(__xludf.DUMMYFUNCTION("""COMPUTED_VALUE"""),44222.6666666666)</f>
        <v>44222.666666666599</v>
      </c>
      <c r="B220" s="2">
        <f ca="1">IFERROR(__xludf.DUMMYFUNCTION("""COMPUTED_VALUE"""),883.09)</f>
        <v>883.09</v>
      </c>
      <c r="C220" s="3">
        <v>723.42491734195005</v>
      </c>
    </row>
    <row r="221" spans="1:3" x14ac:dyDescent="0.25">
      <c r="A221" s="1">
        <f ca="1">IFERROR(__xludf.DUMMYFUNCTION("""COMPUTED_VALUE"""),44223.6666666666)</f>
        <v>44223.666666666599</v>
      </c>
      <c r="B221" s="2">
        <f ca="1">IFERROR(__xludf.DUMMYFUNCTION("""COMPUTED_VALUE"""),864.16)</f>
        <v>864.16</v>
      </c>
      <c r="C221" s="3">
        <v>724.77456727603601</v>
      </c>
    </row>
    <row r="222" spans="1:3" x14ac:dyDescent="0.25">
      <c r="A222" s="1">
        <f ca="1">IFERROR(__xludf.DUMMYFUNCTION("""COMPUTED_VALUE"""),44224.6666666666)</f>
        <v>44224.666666666599</v>
      </c>
      <c r="B222" s="2">
        <f ca="1">IFERROR(__xludf.DUMMYFUNCTION("""COMPUTED_VALUE"""),835.43)</f>
        <v>835.43</v>
      </c>
      <c r="C222" s="3">
        <v>726.88278857381499</v>
      </c>
    </row>
    <row r="223" spans="1:3" x14ac:dyDescent="0.25">
      <c r="A223" s="1">
        <f ca="1">IFERROR(__xludf.DUMMYFUNCTION("""COMPUTED_VALUE"""),44225.6666666666)</f>
        <v>44225.666666666599</v>
      </c>
      <c r="B223" s="2">
        <f ca="1">IFERROR(__xludf.DUMMYFUNCTION("""COMPUTED_VALUE"""),793.53)</f>
        <v>793.53</v>
      </c>
      <c r="C223" s="3">
        <v>725.424081414944</v>
      </c>
    </row>
    <row r="224" spans="1:3" x14ac:dyDescent="0.25">
      <c r="A224" s="1">
        <f ca="1">IFERROR(__xludf.DUMMYFUNCTION("""COMPUTED_VALUE"""),44228.6666666666)</f>
        <v>44228.666666666599</v>
      </c>
      <c r="B224" s="2">
        <f ca="1">IFERROR(__xludf.DUMMYFUNCTION("""COMPUTED_VALUE"""),839.81)</f>
        <v>839.81</v>
      </c>
      <c r="C224" s="3">
        <v>734.69018195131196</v>
      </c>
    </row>
    <row r="225" spans="1:3" x14ac:dyDescent="0.25">
      <c r="A225" s="1">
        <f ca="1">IFERROR(__xludf.DUMMYFUNCTION("""COMPUTED_VALUE"""),44229.6666666666)</f>
        <v>44229.666666666599</v>
      </c>
      <c r="B225" s="2">
        <f ca="1">IFERROR(__xludf.DUMMYFUNCTION("""COMPUTED_VALUE"""),872.79)</f>
        <v>872.79</v>
      </c>
      <c r="C225" s="3">
        <v>740.62403429490996</v>
      </c>
    </row>
    <row r="226" spans="1:3" x14ac:dyDescent="0.25">
      <c r="A226" s="1">
        <f ca="1">IFERROR(__xludf.DUMMYFUNCTION("""COMPUTED_VALUE"""),44230.6666666666)</f>
        <v>44230.666666666599</v>
      </c>
      <c r="B226" s="2">
        <f ca="1">IFERROR(__xludf.DUMMYFUNCTION("""COMPUTED_VALUE"""),854.69)</f>
        <v>854.69</v>
      </c>
      <c r="C226" s="3">
        <v>741.97368422901297</v>
      </c>
    </row>
    <row r="227" spans="1:3" x14ac:dyDescent="0.25">
      <c r="A227" s="1">
        <f ca="1">IFERROR(__xludf.DUMMYFUNCTION("""COMPUTED_VALUE"""),44231.6666666666)</f>
        <v>44231.666666666599</v>
      </c>
      <c r="B227" s="2">
        <f ca="1">IFERROR(__xludf.DUMMYFUNCTION("""COMPUTED_VALUE"""),849.99)</f>
        <v>849.99</v>
      </c>
      <c r="C227" s="3">
        <v>744.08190552679605</v>
      </c>
    </row>
    <row r="228" spans="1:3" x14ac:dyDescent="0.25">
      <c r="A228" s="1">
        <f ca="1">IFERROR(__xludf.DUMMYFUNCTION("""COMPUTED_VALUE"""),44232.6666666666)</f>
        <v>44232.666666666599</v>
      </c>
      <c r="B228" s="2">
        <f ca="1">IFERROR(__xludf.DUMMYFUNCTION("""COMPUTED_VALUE"""),852.23)</f>
        <v>852.23</v>
      </c>
      <c r="C228" s="3">
        <v>742.62319836795496</v>
      </c>
    </row>
    <row r="229" spans="1:3" x14ac:dyDescent="0.25">
      <c r="A229" s="1">
        <f ca="1">IFERROR(__xludf.DUMMYFUNCTION("""COMPUTED_VALUE"""),44235.6666666666)</f>
        <v>44235.666666666599</v>
      </c>
      <c r="B229" s="2">
        <f ca="1">IFERROR(__xludf.DUMMYFUNCTION("""COMPUTED_VALUE"""),863.42)</f>
        <v>863.42</v>
      </c>
      <c r="C229" s="3">
        <v>751.88929890427903</v>
      </c>
    </row>
    <row r="230" spans="1:3" x14ac:dyDescent="0.25">
      <c r="A230" s="1">
        <f ca="1">IFERROR(__xludf.DUMMYFUNCTION("""COMPUTED_VALUE"""),44236.6666666666)</f>
        <v>44236.666666666599</v>
      </c>
      <c r="B230" s="2">
        <f ca="1">IFERROR(__xludf.DUMMYFUNCTION("""COMPUTED_VALUE"""),849.46)</f>
        <v>849.46</v>
      </c>
      <c r="C230" s="3">
        <v>757.82315124789704</v>
      </c>
    </row>
    <row r="231" spans="1:3" x14ac:dyDescent="0.25">
      <c r="A231" s="1">
        <f ca="1">IFERROR(__xludf.DUMMYFUNCTION("""COMPUTED_VALUE"""),44237.6666666666)</f>
        <v>44237.666666666599</v>
      </c>
      <c r="B231" s="2">
        <f ca="1">IFERROR(__xludf.DUMMYFUNCTION("""COMPUTED_VALUE"""),804.82)</f>
        <v>804.82</v>
      </c>
      <c r="C231" s="3">
        <v>759.17280118199301</v>
      </c>
    </row>
    <row r="232" spans="1:3" x14ac:dyDescent="0.25">
      <c r="A232" s="1">
        <f ca="1">IFERROR(__xludf.DUMMYFUNCTION("""COMPUTED_VALUE"""),44238.6666666666)</f>
        <v>44238.666666666599</v>
      </c>
      <c r="B232" s="2">
        <f ca="1">IFERROR(__xludf.DUMMYFUNCTION("""COMPUTED_VALUE"""),811.66)</f>
        <v>811.66</v>
      </c>
      <c r="C232" s="3">
        <v>761.28102247975903</v>
      </c>
    </row>
    <row r="233" spans="1:3" x14ac:dyDescent="0.25">
      <c r="A233" s="1">
        <f ca="1">IFERROR(__xludf.DUMMYFUNCTION("""COMPUTED_VALUE"""),44239.6666666666)</f>
        <v>44239.666666666599</v>
      </c>
      <c r="B233" s="2">
        <f ca="1">IFERROR(__xludf.DUMMYFUNCTION("""COMPUTED_VALUE"""),816.12)</f>
        <v>816.12</v>
      </c>
      <c r="C233" s="3">
        <v>759.82231532092999</v>
      </c>
    </row>
    <row r="234" spans="1:3" x14ac:dyDescent="0.25">
      <c r="A234" s="1">
        <f ca="1">IFERROR(__xludf.DUMMYFUNCTION("""COMPUTED_VALUE"""),44243.6666666666)</f>
        <v>44243.666666666599</v>
      </c>
      <c r="B234" s="2">
        <f ca="1">IFERROR(__xludf.DUMMYFUNCTION("""COMPUTED_VALUE"""),796.22)</f>
        <v>796.22</v>
      </c>
      <c r="C234" s="3">
        <v>775.02226820088401</v>
      </c>
    </row>
    <row r="235" spans="1:3" x14ac:dyDescent="0.25">
      <c r="A235" s="1">
        <f ca="1">IFERROR(__xludf.DUMMYFUNCTION("""COMPUTED_VALUE"""),44244.6666666666)</f>
        <v>44244.666666666599</v>
      </c>
      <c r="B235" s="2">
        <f ca="1">IFERROR(__xludf.DUMMYFUNCTION("""COMPUTED_VALUE"""),798.15)</f>
        <v>798.15</v>
      </c>
      <c r="C235" s="3">
        <v>776.37191813497304</v>
      </c>
    </row>
    <row r="236" spans="1:3" x14ac:dyDescent="0.25">
      <c r="A236" s="1">
        <f ca="1">IFERROR(__xludf.DUMMYFUNCTION("""COMPUTED_VALUE"""),44245.6666666666)</f>
        <v>44245.666666666599</v>
      </c>
      <c r="B236" s="2">
        <f ca="1">IFERROR(__xludf.DUMMYFUNCTION("""COMPUTED_VALUE"""),787.38)</f>
        <v>787.38</v>
      </c>
      <c r="C236" s="3">
        <v>778.48013943277101</v>
      </c>
    </row>
    <row r="237" spans="1:3" x14ac:dyDescent="0.25">
      <c r="A237" s="1">
        <f ca="1">IFERROR(__xludf.DUMMYFUNCTION("""COMPUTED_VALUE"""),44246.6666666666)</f>
        <v>44246.666666666599</v>
      </c>
      <c r="B237" s="2">
        <f ca="1">IFERROR(__xludf.DUMMYFUNCTION("""COMPUTED_VALUE"""),781.3)</f>
        <v>781.3</v>
      </c>
      <c r="C237" s="3">
        <v>777.02143227392196</v>
      </c>
    </row>
    <row r="238" spans="1:3" x14ac:dyDescent="0.25">
      <c r="A238" s="1">
        <f ca="1">IFERROR(__xludf.DUMMYFUNCTION("""COMPUTED_VALUE"""),44249.6666666666)</f>
        <v>44249.666666666599</v>
      </c>
      <c r="B238" s="2">
        <f ca="1">IFERROR(__xludf.DUMMYFUNCTION("""COMPUTED_VALUE"""),714.5)</f>
        <v>714.5</v>
      </c>
      <c r="C238" s="3">
        <v>786.28753281021204</v>
      </c>
    </row>
    <row r="239" spans="1:3" x14ac:dyDescent="0.25">
      <c r="A239" s="1">
        <f ca="1">IFERROR(__xludf.DUMMYFUNCTION("""COMPUTED_VALUE"""),44250.6666666666)</f>
        <v>44250.666666666599</v>
      </c>
      <c r="B239" s="2">
        <f ca="1">IFERROR(__xludf.DUMMYFUNCTION("""COMPUTED_VALUE"""),698.84)</f>
        <v>698.84</v>
      </c>
      <c r="C239" s="3">
        <v>792.22138515383199</v>
      </c>
    </row>
    <row r="240" spans="1:3" x14ac:dyDescent="0.25">
      <c r="A240" s="1">
        <f ca="1">IFERROR(__xludf.DUMMYFUNCTION("""COMPUTED_VALUE"""),44251.6666666666)</f>
        <v>44251.666666666599</v>
      </c>
      <c r="B240" s="2">
        <f ca="1">IFERROR(__xludf.DUMMYFUNCTION("""COMPUTED_VALUE"""),742.02)</f>
        <v>742.02</v>
      </c>
      <c r="C240" s="3">
        <v>793.57103508795001</v>
      </c>
    </row>
    <row r="241" spans="1:3" x14ac:dyDescent="0.25">
      <c r="A241" s="1">
        <f ca="1">IFERROR(__xludf.DUMMYFUNCTION("""COMPUTED_VALUE"""),44252.6666666666)</f>
        <v>44252.666666666599</v>
      </c>
      <c r="B241" s="2">
        <f ca="1">IFERROR(__xludf.DUMMYFUNCTION("""COMPUTED_VALUE"""),682.22)</f>
        <v>682.22</v>
      </c>
      <c r="C241" s="3">
        <v>795.67925638574297</v>
      </c>
    </row>
    <row r="242" spans="1:3" x14ac:dyDescent="0.25">
      <c r="A242" s="1">
        <f ca="1">IFERROR(__xludf.DUMMYFUNCTION("""COMPUTED_VALUE"""),44253.6666666666)</f>
        <v>44253.666666666599</v>
      </c>
      <c r="B242" s="2">
        <f ca="1">IFERROR(__xludf.DUMMYFUNCTION("""COMPUTED_VALUE"""),675.5)</f>
        <v>675.5</v>
      </c>
      <c r="C242" s="3">
        <v>794.22054922691495</v>
      </c>
    </row>
    <row r="243" spans="1:3" x14ac:dyDescent="0.25">
      <c r="A243" s="1">
        <f ca="1">IFERROR(__xludf.DUMMYFUNCTION("""COMPUTED_VALUE"""),44256.6666666666)</f>
        <v>44256.666666666599</v>
      </c>
      <c r="B243" s="2">
        <f ca="1">IFERROR(__xludf.DUMMYFUNCTION("""COMPUTED_VALUE"""),718.43)</f>
        <v>718.43</v>
      </c>
      <c r="C243" s="3">
        <v>803.48664976324505</v>
      </c>
    </row>
    <row r="244" spans="1:3" x14ac:dyDescent="0.25">
      <c r="A244" s="1">
        <f ca="1">IFERROR(__xludf.DUMMYFUNCTION("""COMPUTED_VALUE"""),44257.6666666666)</f>
        <v>44257.666666666599</v>
      </c>
      <c r="B244" s="2">
        <f ca="1">IFERROR(__xludf.DUMMYFUNCTION("""COMPUTED_VALUE"""),686.44)</f>
        <v>686.44</v>
      </c>
      <c r="C244" s="3">
        <v>809.42050210681896</v>
      </c>
    </row>
    <row r="245" spans="1:3" x14ac:dyDescent="0.25">
      <c r="A245" s="1">
        <f ca="1">IFERROR(__xludf.DUMMYFUNCTION("""COMPUTED_VALUE"""),44258.6666666666)</f>
        <v>44258.666666666599</v>
      </c>
      <c r="B245" s="2">
        <f ca="1">IFERROR(__xludf.DUMMYFUNCTION("""COMPUTED_VALUE"""),653.2)</f>
        <v>653.20000000000005</v>
      </c>
      <c r="C245" s="3">
        <v>810.77015204093004</v>
      </c>
    </row>
    <row r="246" spans="1:3" x14ac:dyDescent="0.25">
      <c r="A246" s="1">
        <f ca="1">IFERROR(__xludf.DUMMYFUNCTION("""COMPUTED_VALUE"""),44259.6666666666)</f>
        <v>44259.666666666599</v>
      </c>
      <c r="B246" s="2">
        <f ca="1">IFERROR(__xludf.DUMMYFUNCTION("""COMPUTED_VALUE"""),621.44)</f>
        <v>621.44000000000005</v>
      </c>
      <c r="C246" s="3">
        <v>812.87837333872301</v>
      </c>
    </row>
    <row r="247" spans="1:3" x14ac:dyDescent="0.25">
      <c r="A247" s="1">
        <f ca="1">IFERROR(__xludf.DUMMYFUNCTION("""COMPUTED_VALUE"""),44260.6666666666)</f>
        <v>44260.666666666599</v>
      </c>
      <c r="B247" s="2">
        <f ca="1">IFERROR(__xludf.DUMMYFUNCTION("""COMPUTED_VALUE"""),597.95)</f>
        <v>597.95000000000005</v>
      </c>
      <c r="C247" s="3">
        <v>811.41966617985804</v>
      </c>
    </row>
    <row r="248" spans="1:3" x14ac:dyDescent="0.25">
      <c r="A248" s="1">
        <f ca="1">IFERROR(__xludf.DUMMYFUNCTION("""COMPUTED_VALUE"""),44263.6666666666)</f>
        <v>44263.666666666599</v>
      </c>
      <c r="B248" s="2">
        <f ca="1">IFERROR(__xludf.DUMMYFUNCTION("""COMPUTED_VALUE"""),563)</f>
        <v>563</v>
      </c>
      <c r="C248" s="3">
        <v>820.68576671621099</v>
      </c>
    </row>
    <row r="249" spans="1:3" x14ac:dyDescent="0.25">
      <c r="A249" s="1">
        <f ca="1">IFERROR(__xludf.DUMMYFUNCTION("""COMPUTED_VALUE"""),44264.6666666666)</f>
        <v>44264.666666666599</v>
      </c>
      <c r="B249" s="2">
        <f ca="1">IFERROR(__xludf.DUMMYFUNCTION("""COMPUTED_VALUE"""),673.58)</f>
        <v>673.58</v>
      </c>
      <c r="C249" s="3">
        <v>826.61961905980695</v>
      </c>
    </row>
    <row r="250" spans="1:3" x14ac:dyDescent="0.25">
      <c r="A250" s="1">
        <f ca="1">IFERROR(__xludf.DUMMYFUNCTION("""COMPUTED_VALUE"""),44265.6666666666)</f>
        <v>44265.666666666599</v>
      </c>
      <c r="B250" s="2">
        <f ca="1">IFERROR(__xludf.DUMMYFUNCTION("""COMPUTED_VALUE"""),668.06)</f>
        <v>668.06</v>
      </c>
      <c r="C250" s="3">
        <v>827.96926899390803</v>
      </c>
    </row>
    <row r="251" spans="1:3" x14ac:dyDescent="0.25">
      <c r="A251" s="1">
        <f ca="1">IFERROR(__xludf.DUMMYFUNCTION("""COMPUTED_VALUE"""),44266.6666666666)</f>
        <v>44266.666666666599</v>
      </c>
      <c r="B251" s="2">
        <f ca="1">IFERROR(__xludf.DUMMYFUNCTION("""COMPUTED_VALUE"""),699.6)</f>
        <v>699.6</v>
      </c>
      <c r="C251" s="3">
        <v>830.07749029168701</v>
      </c>
    </row>
    <row r="252" spans="1:3" x14ac:dyDescent="0.25">
      <c r="A252" s="1">
        <f ca="1">IFERROR(__xludf.DUMMYFUNCTION("""COMPUTED_VALUE"""),44267.6666666666)</f>
        <v>44267.666666666599</v>
      </c>
      <c r="B252" s="2">
        <f ca="1">IFERROR(__xludf.DUMMYFUNCTION("""COMPUTED_VALUE"""),693.73)</f>
        <v>693.73</v>
      </c>
      <c r="C252" s="3">
        <v>828.61878313283296</v>
      </c>
    </row>
    <row r="253" spans="1:3" x14ac:dyDescent="0.25">
      <c r="A253" s="1"/>
      <c r="C253" s="3">
        <v>850.51417648782899</v>
      </c>
    </row>
    <row r="254" spans="1:3" x14ac:dyDescent="0.25">
      <c r="A254" s="1"/>
      <c r="C254" s="3">
        <v>852.97119319795604</v>
      </c>
    </row>
    <row r="255" spans="1:3" x14ac:dyDescent="0.25">
      <c r="A255" s="1"/>
      <c r="C255" s="3">
        <v>837.88488366917795</v>
      </c>
    </row>
    <row r="256" spans="1:3" x14ac:dyDescent="0.25">
      <c r="A256" s="1"/>
      <c r="C256" s="3">
        <v>843.81873601279403</v>
      </c>
    </row>
    <row r="257" spans="1:3" x14ac:dyDescent="0.25">
      <c r="A257" s="1"/>
      <c r="C257" s="3">
        <v>845.16838594689102</v>
      </c>
    </row>
    <row r="258" spans="1:3" x14ac:dyDescent="0.25">
      <c r="A258" s="1"/>
      <c r="C258" s="3">
        <v>847.27660724466705</v>
      </c>
    </row>
    <row r="259" spans="1:3" x14ac:dyDescent="0.25">
      <c r="A259" s="1"/>
      <c r="C259" s="3">
        <v>845.81790008582595</v>
      </c>
    </row>
    <row r="260" spans="1:3" x14ac:dyDescent="0.25">
      <c r="A260" s="1"/>
      <c r="C260" s="3">
        <v>867.71329344083597</v>
      </c>
    </row>
    <row r="261" spans="1:3" x14ac:dyDescent="0.25">
      <c r="A261" s="1"/>
      <c r="C261" s="3">
        <v>870.17031015093198</v>
      </c>
    </row>
    <row r="262" spans="1:3" x14ac:dyDescent="0.25">
      <c r="A262" s="1"/>
      <c r="C262" s="3">
        <v>855.08400062219096</v>
      </c>
    </row>
    <row r="263" spans="1:3" x14ac:dyDescent="0.25">
      <c r="A263" s="1"/>
      <c r="C263" s="3">
        <v>861.01785296576895</v>
      </c>
    </row>
    <row r="264" spans="1:3" x14ac:dyDescent="0.25">
      <c r="A264" s="1"/>
      <c r="C264" s="3">
        <v>862.36750289986901</v>
      </c>
    </row>
    <row r="265" spans="1:3" x14ac:dyDescent="0.25">
      <c r="A265" s="1"/>
      <c r="C265" s="3">
        <v>864.47572419764799</v>
      </c>
    </row>
    <row r="266" spans="1:3" x14ac:dyDescent="0.25">
      <c r="A266" s="1"/>
      <c r="C266" s="3">
        <v>863.01701703881804</v>
      </c>
    </row>
    <row r="267" spans="1:3" x14ac:dyDescent="0.25">
      <c r="A267" s="1"/>
      <c r="C267" s="3">
        <v>884.91241039381998</v>
      </c>
    </row>
    <row r="268" spans="1:3" x14ac:dyDescent="0.25">
      <c r="A268" s="1"/>
      <c r="C268" s="3">
        <v>887.36942710395704</v>
      </c>
    </row>
    <row r="269" spans="1:3" x14ac:dyDescent="0.25">
      <c r="A269" s="1"/>
      <c r="C269" s="3">
        <v>872.28311757517804</v>
      </c>
    </row>
    <row r="270" spans="1:3" x14ac:dyDescent="0.25">
      <c r="A270" s="1"/>
      <c r="C270" s="3">
        <v>878.216969918769</v>
      </c>
    </row>
    <row r="271" spans="1:3" x14ac:dyDescent="0.25">
      <c r="A271" s="1"/>
      <c r="C271" s="3">
        <v>879.56661985284995</v>
      </c>
    </row>
    <row r="272" spans="1:3" x14ac:dyDescent="0.25">
      <c r="A272" s="1"/>
      <c r="C272" s="3">
        <v>881.67484115061097</v>
      </c>
    </row>
    <row r="273" spans="1:3" x14ac:dyDescent="0.25">
      <c r="A273" s="1"/>
      <c r="C273" s="3">
        <v>880.21613399176101</v>
      </c>
    </row>
    <row r="274" spans="1:3" x14ac:dyDescent="0.25">
      <c r="A274" s="1"/>
      <c r="C274" s="3">
        <v>902.111527346804</v>
      </c>
    </row>
    <row r="275" spans="1:3" x14ac:dyDescent="0.25">
      <c r="A275" s="1"/>
      <c r="C275" s="3">
        <v>904.56854405693298</v>
      </c>
    </row>
    <row r="276" spans="1:3" x14ac:dyDescent="0.25">
      <c r="A276" s="1"/>
      <c r="C276" s="3">
        <v>889.48223452812397</v>
      </c>
    </row>
    <row r="277" spans="1:3" x14ac:dyDescent="0.25">
      <c r="A277" s="1"/>
      <c r="C277" s="3">
        <v>895.41608687174403</v>
      </c>
    </row>
    <row r="278" spans="1:3" x14ac:dyDescent="0.25">
      <c r="A278" s="1"/>
      <c r="C278" s="3">
        <v>896.76573680582806</v>
      </c>
    </row>
    <row r="279" spans="1:3" x14ac:dyDescent="0.25">
      <c r="A279" s="1"/>
      <c r="C279" s="3">
        <v>898.87395810362295</v>
      </c>
    </row>
    <row r="280" spans="1:3" x14ac:dyDescent="0.25">
      <c r="A280" s="1"/>
      <c r="C280" s="3">
        <v>897.41525094473604</v>
      </c>
    </row>
    <row r="281" spans="1:3" x14ac:dyDescent="0.25">
      <c r="A281" s="1"/>
      <c r="C281" s="3">
        <v>919.31064429978801</v>
      </c>
    </row>
    <row r="282" spans="1:3" x14ac:dyDescent="0.25">
      <c r="A282" s="1"/>
      <c r="C282" s="3">
        <v>921.76766100988596</v>
      </c>
    </row>
    <row r="283" spans="1:3" x14ac:dyDescent="0.25">
      <c r="A283" s="1"/>
      <c r="C283" s="4"/>
    </row>
    <row r="284" spans="1:3" x14ac:dyDescent="0.25">
      <c r="A284" s="1"/>
      <c r="C284" s="4"/>
    </row>
    <row r="285" spans="1:3" x14ac:dyDescent="0.25">
      <c r="A285" s="1"/>
      <c r="C285" s="4"/>
    </row>
    <row r="286" spans="1:3" x14ac:dyDescent="0.25">
      <c r="A286" s="1"/>
      <c r="C286" s="4"/>
    </row>
    <row r="287" spans="1:3" x14ac:dyDescent="0.25">
      <c r="A287" s="1"/>
      <c r="C287" s="4"/>
    </row>
    <row r="288" spans="1:3" x14ac:dyDescent="0.25">
      <c r="A288" s="1"/>
      <c r="C288" s="4"/>
    </row>
    <row r="289" spans="1:3" x14ac:dyDescent="0.25">
      <c r="A289" s="1"/>
      <c r="C289" s="4"/>
    </row>
    <row r="290" spans="1:3" x14ac:dyDescent="0.25">
      <c r="A290" s="1"/>
      <c r="C290" s="4"/>
    </row>
    <row r="291" spans="1:3" x14ac:dyDescent="0.25">
      <c r="A291" s="1"/>
      <c r="C291" s="4"/>
    </row>
    <row r="292" spans="1:3" x14ac:dyDescent="0.25">
      <c r="A292" s="1"/>
      <c r="C292" s="4"/>
    </row>
    <row r="293" spans="1:3" x14ac:dyDescent="0.25">
      <c r="A293" s="1"/>
      <c r="C293" s="4"/>
    </row>
    <row r="294" spans="1:3" x14ac:dyDescent="0.25">
      <c r="A294" s="1"/>
      <c r="C294" s="4"/>
    </row>
    <row r="295" spans="1:3" x14ac:dyDescent="0.25">
      <c r="A295" s="1"/>
      <c r="C295" s="4"/>
    </row>
    <row r="296" spans="1:3" x14ac:dyDescent="0.25">
      <c r="A296" s="1"/>
      <c r="C296" s="4"/>
    </row>
    <row r="297" spans="1:3" x14ac:dyDescent="0.25">
      <c r="A297" s="1"/>
      <c r="C297" s="4"/>
    </row>
    <row r="298" spans="1:3" x14ac:dyDescent="0.25">
      <c r="A298" s="1"/>
      <c r="C298" s="4"/>
    </row>
    <row r="299" spans="1:3" x14ac:dyDescent="0.25">
      <c r="A299" s="1"/>
      <c r="C299" s="4"/>
    </row>
    <row r="300" spans="1:3" x14ac:dyDescent="0.25">
      <c r="A300" s="1"/>
      <c r="C300" s="4"/>
    </row>
    <row r="301" spans="1:3" x14ac:dyDescent="0.25">
      <c r="A301" s="1"/>
      <c r="C301" s="4"/>
    </row>
    <row r="302" spans="1:3" x14ac:dyDescent="0.25">
      <c r="A302" s="1"/>
      <c r="C302" s="4"/>
    </row>
    <row r="303" spans="1:3" x14ac:dyDescent="0.25">
      <c r="A303" s="1"/>
      <c r="C303" s="4"/>
    </row>
    <row r="304" spans="1:3" x14ac:dyDescent="0.25">
      <c r="A304" s="1"/>
      <c r="C304" s="4"/>
    </row>
    <row r="305" spans="1:3" x14ac:dyDescent="0.25">
      <c r="A305" s="1"/>
      <c r="C305" s="4"/>
    </row>
    <row r="306" spans="1:3" x14ac:dyDescent="0.25">
      <c r="A306" s="1"/>
      <c r="C306" s="4"/>
    </row>
    <row r="307" spans="1:3" x14ac:dyDescent="0.25">
      <c r="A307" s="1"/>
      <c r="C307" s="4"/>
    </row>
    <row r="308" spans="1:3" x14ac:dyDescent="0.25">
      <c r="A308" s="1"/>
      <c r="C308" s="4"/>
    </row>
    <row r="309" spans="1:3" x14ac:dyDescent="0.25">
      <c r="A309" s="1"/>
      <c r="C309" s="4"/>
    </row>
    <row r="310" spans="1:3" x14ac:dyDescent="0.25">
      <c r="A310" s="1"/>
      <c r="C310" s="4"/>
    </row>
    <row r="311" spans="1:3" x14ac:dyDescent="0.25">
      <c r="A311" s="1"/>
      <c r="C311" s="4"/>
    </row>
    <row r="312" spans="1:3" x14ac:dyDescent="0.25">
      <c r="A312" s="1"/>
      <c r="C312" s="4"/>
    </row>
    <row r="313" spans="1:3" x14ac:dyDescent="0.25">
      <c r="A313" s="1"/>
      <c r="C313" s="4"/>
    </row>
    <row r="314" spans="1:3" x14ac:dyDescent="0.25">
      <c r="A314" s="1"/>
      <c r="C314" s="4"/>
    </row>
    <row r="315" spans="1:3" x14ac:dyDescent="0.25">
      <c r="A315" s="1"/>
      <c r="C315" s="4"/>
    </row>
    <row r="316" spans="1:3" x14ac:dyDescent="0.25">
      <c r="A316" s="1"/>
      <c r="C316" s="4"/>
    </row>
    <row r="317" spans="1:3" x14ac:dyDescent="0.25">
      <c r="A317" s="1"/>
      <c r="C317" s="4"/>
    </row>
    <row r="318" spans="1:3" x14ac:dyDescent="0.25">
      <c r="A318" s="1"/>
      <c r="C318" s="4"/>
    </row>
    <row r="319" spans="1:3" x14ac:dyDescent="0.25">
      <c r="A319" s="1"/>
      <c r="C319" s="4"/>
    </row>
    <row r="320" spans="1:3" x14ac:dyDescent="0.25">
      <c r="A320" s="1"/>
      <c r="C320" s="4"/>
    </row>
    <row r="321" spans="1:3" x14ac:dyDescent="0.25">
      <c r="A321" s="1"/>
      <c r="C321" s="4"/>
    </row>
    <row r="322" spans="1:3" x14ac:dyDescent="0.25">
      <c r="A322" s="1"/>
      <c r="C322" s="4"/>
    </row>
    <row r="323" spans="1:3" x14ac:dyDescent="0.25">
      <c r="A323" s="1"/>
      <c r="C323" s="4"/>
    </row>
    <row r="324" spans="1:3" x14ac:dyDescent="0.25">
      <c r="A324" s="1"/>
      <c r="C324" s="4"/>
    </row>
    <row r="325" spans="1:3" x14ac:dyDescent="0.25">
      <c r="A325" s="1"/>
      <c r="C325" s="4"/>
    </row>
    <row r="326" spans="1:3" x14ac:dyDescent="0.25">
      <c r="A326" s="1"/>
      <c r="C326" s="4"/>
    </row>
    <row r="327" spans="1:3" x14ac:dyDescent="0.25">
      <c r="A327" s="1"/>
      <c r="C327" s="4"/>
    </row>
    <row r="328" spans="1:3" x14ac:dyDescent="0.25">
      <c r="A328" s="1"/>
      <c r="C328" s="4"/>
    </row>
    <row r="329" spans="1:3" x14ac:dyDescent="0.25">
      <c r="A329" s="1"/>
      <c r="C329" s="4"/>
    </row>
    <row r="330" spans="1:3" x14ac:dyDescent="0.25">
      <c r="A330" s="1"/>
      <c r="C330" s="4"/>
    </row>
    <row r="331" spans="1:3" x14ac:dyDescent="0.25">
      <c r="A331" s="1"/>
      <c r="C331" s="4"/>
    </row>
    <row r="332" spans="1:3" x14ac:dyDescent="0.25">
      <c r="A332" s="1"/>
      <c r="C332" s="4"/>
    </row>
    <row r="333" spans="1:3" x14ac:dyDescent="0.25">
      <c r="A333" s="1"/>
      <c r="C333" s="4"/>
    </row>
    <row r="334" spans="1:3" x14ac:dyDescent="0.25">
      <c r="A334" s="1"/>
      <c r="C334" s="4"/>
    </row>
    <row r="335" spans="1:3" x14ac:dyDescent="0.25">
      <c r="A335" s="1"/>
      <c r="C335" s="4"/>
    </row>
    <row r="336" spans="1:3" x14ac:dyDescent="0.25">
      <c r="A336" s="1"/>
      <c r="C336" s="4"/>
    </row>
    <row r="337" spans="1:3" x14ac:dyDescent="0.25">
      <c r="A337" s="1"/>
      <c r="C337" s="4"/>
    </row>
    <row r="338" spans="1:3" x14ac:dyDescent="0.25">
      <c r="A338" s="1"/>
      <c r="C338" s="4"/>
    </row>
    <row r="339" spans="1:3" x14ac:dyDescent="0.25">
      <c r="A339" s="1"/>
      <c r="C339" s="4"/>
    </row>
    <row r="340" spans="1:3" x14ac:dyDescent="0.25">
      <c r="A340" s="1"/>
      <c r="C340" s="4"/>
    </row>
    <row r="341" spans="1:3" x14ac:dyDescent="0.25">
      <c r="A341" s="1"/>
      <c r="C341" s="4"/>
    </row>
    <row r="342" spans="1:3" x14ac:dyDescent="0.25">
      <c r="A342" s="1"/>
      <c r="C342" s="4"/>
    </row>
    <row r="343" spans="1:3" x14ac:dyDescent="0.25">
      <c r="A343" s="1"/>
      <c r="C343" s="4"/>
    </row>
    <row r="344" spans="1:3" x14ac:dyDescent="0.25">
      <c r="A344" s="1"/>
      <c r="C344" s="4"/>
    </row>
    <row r="345" spans="1:3" x14ac:dyDescent="0.25">
      <c r="A345" s="1"/>
      <c r="C345" s="4"/>
    </row>
    <row r="346" spans="1:3" x14ac:dyDescent="0.25">
      <c r="A346" s="1"/>
      <c r="C346" s="4"/>
    </row>
    <row r="347" spans="1:3" x14ac:dyDescent="0.25">
      <c r="A347" s="1"/>
      <c r="C347" s="4"/>
    </row>
    <row r="348" spans="1:3" x14ac:dyDescent="0.25">
      <c r="A348" s="1"/>
      <c r="C348" s="4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  <c r="C351" s="4"/>
    </row>
    <row r="352" spans="1:3" x14ac:dyDescent="0.25">
      <c r="A352" s="1"/>
      <c r="C352" s="4"/>
    </row>
    <row r="353" spans="1:3" x14ac:dyDescent="0.25">
      <c r="A353" s="1"/>
      <c r="C353" s="4"/>
    </row>
    <row r="354" spans="1:3" x14ac:dyDescent="0.25">
      <c r="A354" s="1"/>
      <c r="C354" s="4"/>
    </row>
    <row r="355" spans="1:3" x14ac:dyDescent="0.25">
      <c r="A355" s="1"/>
      <c r="C355" s="4"/>
    </row>
    <row r="356" spans="1:3" x14ac:dyDescent="0.25">
      <c r="A356" s="1"/>
      <c r="C356" s="4"/>
    </row>
    <row r="357" spans="1:3" x14ac:dyDescent="0.25">
      <c r="A357" s="1"/>
      <c r="C357" s="4"/>
    </row>
    <row r="358" spans="1:3" x14ac:dyDescent="0.25">
      <c r="A358" s="1"/>
      <c r="C358" s="4"/>
    </row>
    <row r="359" spans="1:3" x14ac:dyDescent="0.25">
      <c r="A359" s="1"/>
      <c r="C359" s="4"/>
    </row>
    <row r="360" spans="1:3" x14ac:dyDescent="0.25">
      <c r="A360" s="1"/>
      <c r="C360" s="4"/>
    </row>
    <row r="361" spans="1:3" x14ac:dyDescent="0.25">
      <c r="A361" s="1"/>
      <c r="C361" s="4"/>
    </row>
    <row r="362" spans="1:3" x14ac:dyDescent="0.25">
      <c r="A362" s="1"/>
      <c r="C362" s="4"/>
    </row>
    <row r="363" spans="1:3" x14ac:dyDescent="0.25">
      <c r="A363" s="1"/>
      <c r="C363" s="4"/>
    </row>
    <row r="364" spans="1:3" x14ac:dyDescent="0.25">
      <c r="A364" s="1"/>
      <c r="C364" s="4"/>
    </row>
    <row r="365" spans="1:3" x14ac:dyDescent="0.25">
      <c r="A365" s="1"/>
      <c r="C365" s="4"/>
    </row>
    <row r="366" spans="1:3" x14ac:dyDescent="0.25">
      <c r="A366" s="1"/>
      <c r="C366" s="4"/>
    </row>
    <row r="367" spans="1:3" x14ac:dyDescent="0.25">
      <c r="A367" s="1"/>
      <c r="C367" s="4"/>
    </row>
    <row r="368" spans="1:3" x14ac:dyDescent="0.25">
      <c r="A368" s="1"/>
      <c r="C368" s="4"/>
    </row>
    <row r="369" spans="1:3" x14ac:dyDescent="0.25">
      <c r="A369" s="1"/>
      <c r="C369" s="4"/>
    </row>
    <row r="370" spans="1:3" x14ac:dyDescent="0.25">
      <c r="A370" s="1"/>
      <c r="C370" s="4"/>
    </row>
    <row r="371" spans="1:3" x14ac:dyDescent="0.25">
      <c r="A371" s="1"/>
      <c r="C371" s="4"/>
    </row>
    <row r="372" spans="1:3" x14ac:dyDescent="0.25">
      <c r="A372" s="1"/>
      <c r="C372" s="4"/>
    </row>
    <row r="373" spans="1:3" x14ac:dyDescent="0.25">
      <c r="A373" s="1"/>
      <c r="C373" s="4"/>
    </row>
    <row r="374" spans="1:3" x14ac:dyDescent="0.25">
      <c r="A374" s="1"/>
      <c r="C374" s="4"/>
    </row>
    <row r="375" spans="1:3" x14ac:dyDescent="0.25">
      <c r="A375" s="1"/>
      <c r="C375" s="4"/>
    </row>
    <row r="376" spans="1:3" x14ac:dyDescent="0.25">
      <c r="A376" s="1"/>
      <c r="C376" s="4"/>
    </row>
    <row r="377" spans="1:3" x14ac:dyDescent="0.25">
      <c r="A377" s="1"/>
      <c r="C377" s="4"/>
    </row>
    <row r="378" spans="1:3" x14ac:dyDescent="0.25">
      <c r="A378" s="1"/>
      <c r="C378" s="4"/>
    </row>
    <row r="379" spans="1:3" x14ac:dyDescent="0.25">
      <c r="A379" s="1"/>
      <c r="C379" s="4"/>
    </row>
    <row r="380" spans="1:3" x14ac:dyDescent="0.25">
      <c r="A380" s="1"/>
      <c r="C380" s="4"/>
    </row>
    <row r="381" spans="1:3" x14ac:dyDescent="0.25">
      <c r="A381" s="1"/>
      <c r="C381" s="4"/>
    </row>
    <row r="382" spans="1:3" x14ac:dyDescent="0.25">
      <c r="A382" s="1"/>
      <c r="C382" s="4"/>
    </row>
    <row r="383" spans="1:3" x14ac:dyDescent="0.25">
      <c r="A383" s="1"/>
      <c r="C383" s="4"/>
    </row>
    <row r="384" spans="1:3" x14ac:dyDescent="0.25">
      <c r="A384" s="1"/>
      <c r="C384" s="4"/>
    </row>
    <row r="385" spans="1:3" x14ac:dyDescent="0.25">
      <c r="A385" s="1"/>
      <c r="C385" s="4"/>
    </row>
    <row r="386" spans="1:3" x14ac:dyDescent="0.25">
      <c r="A386" s="1"/>
      <c r="C386" s="4"/>
    </row>
    <row r="387" spans="1:3" x14ac:dyDescent="0.25">
      <c r="A387" s="1"/>
      <c r="C387" s="4"/>
    </row>
    <row r="388" spans="1:3" x14ac:dyDescent="0.25">
      <c r="A388" s="1"/>
      <c r="C388" s="4"/>
    </row>
    <row r="389" spans="1:3" x14ac:dyDescent="0.25">
      <c r="A389" s="1"/>
      <c r="C389" s="4"/>
    </row>
    <row r="390" spans="1:3" x14ac:dyDescent="0.25">
      <c r="A390" s="1"/>
      <c r="C390" s="4"/>
    </row>
    <row r="391" spans="1:3" x14ac:dyDescent="0.25">
      <c r="A391" s="1"/>
      <c r="C391" s="4"/>
    </row>
    <row r="392" spans="1:3" x14ac:dyDescent="0.25">
      <c r="A392" s="1"/>
      <c r="C392" s="4"/>
    </row>
    <row r="393" spans="1:3" x14ac:dyDescent="0.25">
      <c r="A393" s="1"/>
      <c r="C393" s="4"/>
    </row>
    <row r="394" spans="1:3" x14ac:dyDescent="0.25">
      <c r="A394" s="1"/>
      <c r="C394" s="4"/>
    </row>
    <row r="395" spans="1:3" x14ac:dyDescent="0.25">
      <c r="A395" s="1"/>
      <c r="C395" s="4"/>
    </row>
    <row r="396" spans="1:3" x14ac:dyDescent="0.25">
      <c r="A396" s="1"/>
      <c r="C396" s="4"/>
    </row>
    <row r="397" spans="1:3" x14ac:dyDescent="0.25">
      <c r="A397" s="1"/>
      <c r="C397" s="4"/>
    </row>
    <row r="398" spans="1:3" x14ac:dyDescent="0.25">
      <c r="A398" s="1"/>
      <c r="C398" s="4"/>
    </row>
    <row r="399" spans="1:3" x14ac:dyDescent="0.25">
      <c r="A399" s="1"/>
      <c r="C399" s="4"/>
    </row>
    <row r="400" spans="1:3" x14ac:dyDescent="0.25">
      <c r="A400" s="1"/>
      <c r="C400" s="4"/>
    </row>
    <row r="401" spans="1:3" x14ac:dyDescent="0.25">
      <c r="A401" s="1"/>
      <c r="C401" s="4"/>
    </row>
    <row r="402" spans="1:3" x14ac:dyDescent="0.25">
      <c r="A402" s="1"/>
      <c r="C402" s="4"/>
    </row>
    <row r="403" spans="1:3" x14ac:dyDescent="0.25">
      <c r="A403" s="1"/>
      <c r="C403" s="4"/>
    </row>
    <row r="404" spans="1:3" x14ac:dyDescent="0.25">
      <c r="A404" s="1"/>
      <c r="C404" s="4"/>
    </row>
    <row r="405" spans="1:3" x14ac:dyDescent="0.25">
      <c r="A405" s="1"/>
      <c r="C405" s="4"/>
    </row>
    <row r="406" spans="1:3" x14ac:dyDescent="0.25">
      <c r="A406" s="1"/>
      <c r="C406" s="4"/>
    </row>
    <row r="407" spans="1:3" x14ac:dyDescent="0.25">
      <c r="A407" s="1"/>
      <c r="C407" s="4"/>
    </row>
    <row r="408" spans="1:3" x14ac:dyDescent="0.25">
      <c r="A408" s="1"/>
      <c r="C408" s="4"/>
    </row>
    <row r="409" spans="1:3" x14ac:dyDescent="0.25">
      <c r="A409" s="1"/>
      <c r="C409" s="4"/>
    </row>
    <row r="410" spans="1:3" x14ac:dyDescent="0.25">
      <c r="A410" s="1"/>
      <c r="C410" s="4"/>
    </row>
    <row r="411" spans="1:3" x14ac:dyDescent="0.25">
      <c r="A411" s="1"/>
      <c r="C411" s="4"/>
    </row>
    <row r="412" spans="1:3" x14ac:dyDescent="0.25">
      <c r="A412" s="1"/>
      <c r="C412" s="4"/>
    </row>
    <row r="413" spans="1:3" x14ac:dyDescent="0.25">
      <c r="A413" s="1"/>
      <c r="C413" s="4"/>
    </row>
    <row r="414" spans="1:3" x14ac:dyDescent="0.25">
      <c r="A414" s="1"/>
      <c r="C414" s="4"/>
    </row>
    <row r="415" spans="1:3" x14ac:dyDescent="0.25">
      <c r="A415" s="1"/>
      <c r="C415" s="4"/>
    </row>
    <row r="416" spans="1:3" x14ac:dyDescent="0.25">
      <c r="A416" s="1"/>
      <c r="C416" s="4"/>
    </row>
    <row r="417" spans="1:3" x14ac:dyDescent="0.25">
      <c r="A417" s="1"/>
      <c r="C417" s="4"/>
    </row>
    <row r="418" spans="1:3" x14ac:dyDescent="0.25">
      <c r="A418" s="1"/>
      <c r="C418" s="4"/>
    </row>
    <row r="419" spans="1:3" x14ac:dyDescent="0.25">
      <c r="A419" s="1"/>
      <c r="C419" s="4"/>
    </row>
    <row r="420" spans="1:3" x14ac:dyDescent="0.25">
      <c r="A420" s="1"/>
      <c r="C420" s="4"/>
    </row>
    <row r="421" spans="1:3" x14ac:dyDescent="0.25">
      <c r="A421" s="1"/>
      <c r="C421" s="4"/>
    </row>
    <row r="422" spans="1:3" x14ac:dyDescent="0.25">
      <c r="A422" s="1"/>
      <c r="C422" s="4"/>
    </row>
    <row r="423" spans="1:3" x14ac:dyDescent="0.25">
      <c r="A423" s="1"/>
      <c r="C423" s="4"/>
    </row>
    <row r="424" spans="1:3" x14ac:dyDescent="0.25">
      <c r="A424" s="1"/>
      <c r="C424" s="4"/>
    </row>
    <row r="425" spans="1:3" x14ac:dyDescent="0.25">
      <c r="A425" s="1"/>
      <c r="C425" s="4"/>
    </row>
    <row r="426" spans="1:3" x14ac:dyDescent="0.25">
      <c r="A426" s="1"/>
      <c r="C426" s="4"/>
    </row>
    <row r="427" spans="1:3" x14ac:dyDescent="0.25">
      <c r="A427" s="1"/>
      <c r="C427" s="4"/>
    </row>
    <row r="428" spans="1:3" x14ac:dyDescent="0.25">
      <c r="A428" s="1"/>
      <c r="C428" s="4"/>
    </row>
    <row r="429" spans="1:3" x14ac:dyDescent="0.25">
      <c r="A429" s="1"/>
      <c r="C429" s="4"/>
    </row>
    <row r="430" spans="1:3" x14ac:dyDescent="0.25">
      <c r="A430" s="1"/>
      <c r="C430" s="4"/>
    </row>
    <row r="431" spans="1:3" x14ac:dyDescent="0.25">
      <c r="A431" s="1"/>
      <c r="C431" s="4"/>
    </row>
    <row r="432" spans="1:3" x14ac:dyDescent="0.25">
      <c r="A432" s="1"/>
      <c r="C432" s="4"/>
    </row>
    <row r="433" spans="1:3" x14ac:dyDescent="0.25">
      <c r="A433" s="1"/>
      <c r="C433" s="4"/>
    </row>
    <row r="434" spans="1:3" x14ac:dyDescent="0.25">
      <c r="A434" s="1"/>
      <c r="C434" s="4"/>
    </row>
    <row r="435" spans="1:3" x14ac:dyDescent="0.25">
      <c r="A435" s="1"/>
      <c r="C435" s="4"/>
    </row>
    <row r="436" spans="1:3" x14ac:dyDescent="0.25">
      <c r="A436" s="1"/>
      <c r="C436" s="4"/>
    </row>
    <row r="437" spans="1:3" x14ac:dyDescent="0.25">
      <c r="A437" s="1"/>
      <c r="C437" s="4"/>
    </row>
    <row r="438" spans="1:3" x14ac:dyDescent="0.25">
      <c r="A438" s="1"/>
      <c r="C438" s="4"/>
    </row>
    <row r="439" spans="1:3" x14ac:dyDescent="0.25">
      <c r="A439" s="1"/>
      <c r="C439" s="4"/>
    </row>
    <row r="440" spans="1:3" x14ac:dyDescent="0.25">
      <c r="A440" s="1"/>
      <c r="C440" s="4"/>
    </row>
    <row r="441" spans="1:3" x14ac:dyDescent="0.25">
      <c r="A441" s="1"/>
      <c r="C441" s="4"/>
    </row>
    <row r="442" spans="1:3" x14ac:dyDescent="0.25">
      <c r="A442" s="1"/>
      <c r="C442" s="4"/>
    </row>
    <row r="443" spans="1:3" x14ac:dyDescent="0.25">
      <c r="A443" s="1"/>
      <c r="C443" s="4"/>
    </row>
    <row r="444" spans="1:3" x14ac:dyDescent="0.25">
      <c r="A444" s="1"/>
      <c r="C444" s="4"/>
    </row>
    <row r="445" spans="1:3" x14ac:dyDescent="0.25">
      <c r="A445" s="1"/>
      <c r="C445" s="4"/>
    </row>
    <row r="446" spans="1:3" x14ac:dyDescent="0.25">
      <c r="A446" s="1"/>
      <c r="C446" s="4"/>
    </row>
    <row r="447" spans="1:3" x14ac:dyDescent="0.25">
      <c r="A447" s="1"/>
      <c r="C447" s="4"/>
    </row>
    <row r="448" spans="1:3" x14ac:dyDescent="0.25">
      <c r="A448" s="1"/>
      <c r="C448" s="4"/>
    </row>
    <row r="449" spans="1:3" x14ac:dyDescent="0.25">
      <c r="A449" s="1"/>
      <c r="C449" s="4"/>
    </row>
    <row r="450" spans="1:3" x14ac:dyDescent="0.25">
      <c r="A450" s="1"/>
      <c r="C450" s="4"/>
    </row>
    <row r="451" spans="1:3" x14ac:dyDescent="0.25">
      <c r="A451" s="1"/>
      <c r="C451" s="4"/>
    </row>
    <row r="452" spans="1:3" x14ac:dyDescent="0.25">
      <c r="A452" s="1"/>
      <c r="C452" s="4"/>
    </row>
    <row r="453" spans="1:3" x14ac:dyDescent="0.25">
      <c r="A453" s="1"/>
      <c r="C453" s="4"/>
    </row>
    <row r="454" spans="1:3" x14ac:dyDescent="0.25">
      <c r="A454" s="1"/>
      <c r="C454" s="4"/>
    </row>
    <row r="455" spans="1:3" x14ac:dyDescent="0.25">
      <c r="A455" s="1"/>
      <c r="C455" s="4"/>
    </row>
    <row r="456" spans="1:3" x14ac:dyDescent="0.25">
      <c r="A456" s="1"/>
      <c r="C456" s="4"/>
    </row>
    <row r="457" spans="1:3" x14ac:dyDescent="0.25">
      <c r="A457" s="1"/>
      <c r="C457" s="4"/>
    </row>
    <row r="458" spans="1:3" x14ac:dyDescent="0.25">
      <c r="A458" s="1"/>
      <c r="C458" s="4"/>
    </row>
    <row r="459" spans="1:3" x14ac:dyDescent="0.25">
      <c r="A459" s="1"/>
      <c r="C459" s="4"/>
    </row>
    <row r="460" spans="1:3" x14ac:dyDescent="0.25">
      <c r="A460" s="1"/>
      <c r="C460" s="4"/>
    </row>
    <row r="461" spans="1:3" x14ac:dyDescent="0.25">
      <c r="A461" s="1"/>
      <c r="C461" s="4"/>
    </row>
    <row r="462" spans="1:3" x14ac:dyDescent="0.25">
      <c r="A462" s="1"/>
      <c r="C462" s="4"/>
    </row>
    <row r="463" spans="1:3" x14ac:dyDescent="0.25">
      <c r="A463" s="1"/>
      <c r="C463" s="4"/>
    </row>
    <row r="464" spans="1:3" x14ac:dyDescent="0.25">
      <c r="A464" s="1"/>
      <c r="C464" s="4"/>
    </row>
    <row r="465" spans="1:3" x14ac:dyDescent="0.25">
      <c r="A465" s="1"/>
      <c r="C465" s="4"/>
    </row>
    <row r="466" spans="1:3" x14ac:dyDescent="0.25">
      <c r="A466" s="1"/>
      <c r="C466" s="4"/>
    </row>
    <row r="467" spans="1:3" x14ac:dyDescent="0.25">
      <c r="A467" s="1"/>
      <c r="C467" s="4"/>
    </row>
    <row r="468" spans="1:3" x14ac:dyDescent="0.25">
      <c r="A468" s="1"/>
      <c r="C468" s="4"/>
    </row>
    <row r="469" spans="1:3" x14ac:dyDescent="0.25">
      <c r="A469" s="1"/>
      <c r="C469" s="4"/>
    </row>
    <row r="470" spans="1:3" x14ac:dyDescent="0.25">
      <c r="A470" s="1"/>
      <c r="C470" s="4"/>
    </row>
    <row r="471" spans="1:3" x14ac:dyDescent="0.25">
      <c r="A471" s="1"/>
      <c r="C471" s="4"/>
    </row>
    <row r="472" spans="1:3" x14ac:dyDescent="0.25">
      <c r="A472" s="1"/>
      <c r="C472" s="4"/>
    </row>
    <row r="473" spans="1:3" x14ac:dyDescent="0.25">
      <c r="A473" s="1"/>
      <c r="C473" s="4"/>
    </row>
    <row r="474" spans="1:3" x14ac:dyDescent="0.25">
      <c r="A474" s="1"/>
      <c r="C474" s="4"/>
    </row>
    <row r="475" spans="1:3" x14ac:dyDescent="0.25">
      <c r="A475" s="1"/>
      <c r="C475" s="4"/>
    </row>
    <row r="476" spans="1:3" x14ac:dyDescent="0.25">
      <c r="A476" s="1"/>
      <c r="C476" s="4"/>
    </row>
    <row r="477" spans="1:3" x14ac:dyDescent="0.25">
      <c r="A477" s="1"/>
      <c r="C477" s="4"/>
    </row>
    <row r="478" spans="1:3" x14ac:dyDescent="0.25">
      <c r="A478" s="1"/>
      <c r="C478" s="4"/>
    </row>
    <row r="479" spans="1:3" x14ac:dyDescent="0.25">
      <c r="A479" s="1"/>
      <c r="C479" s="4"/>
    </row>
    <row r="480" spans="1:3" x14ac:dyDescent="0.25">
      <c r="A480" s="1"/>
      <c r="C480" s="4"/>
    </row>
    <row r="481" spans="1:3" x14ac:dyDescent="0.25">
      <c r="A481" s="1"/>
      <c r="C481" s="4"/>
    </row>
    <row r="482" spans="1:3" x14ac:dyDescent="0.25">
      <c r="A482" s="1"/>
      <c r="C482" s="4"/>
    </row>
    <row r="483" spans="1:3" x14ac:dyDescent="0.25">
      <c r="A483" s="1"/>
      <c r="C483" s="4"/>
    </row>
    <row r="484" spans="1:3" x14ac:dyDescent="0.25">
      <c r="A484" s="1"/>
      <c r="C484" s="4"/>
    </row>
    <row r="485" spans="1:3" x14ac:dyDescent="0.25">
      <c r="A485" s="1"/>
      <c r="C485" s="4"/>
    </row>
    <row r="486" spans="1:3" x14ac:dyDescent="0.25">
      <c r="A486" s="1"/>
      <c r="C486" s="4"/>
    </row>
    <row r="487" spans="1:3" x14ac:dyDescent="0.25">
      <c r="A487" s="1"/>
      <c r="C487" s="4"/>
    </row>
    <row r="488" spans="1:3" x14ac:dyDescent="0.25">
      <c r="A488" s="1"/>
      <c r="C488" s="4"/>
    </row>
    <row r="489" spans="1:3" x14ac:dyDescent="0.25">
      <c r="A489" s="1"/>
      <c r="C489" s="4"/>
    </row>
    <row r="490" spans="1:3" x14ac:dyDescent="0.25">
      <c r="A490" s="1"/>
      <c r="C490" s="4"/>
    </row>
    <row r="491" spans="1:3" x14ac:dyDescent="0.25">
      <c r="A491" s="1"/>
      <c r="C491" s="4"/>
    </row>
    <row r="492" spans="1:3" x14ac:dyDescent="0.25">
      <c r="A492" s="1"/>
      <c r="C492" s="4"/>
    </row>
    <row r="493" spans="1:3" x14ac:dyDescent="0.25">
      <c r="A493" s="1"/>
      <c r="C493" s="4"/>
    </row>
    <row r="494" spans="1:3" x14ac:dyDescent="0.25">
      <c r="A494" s="1"/>
      <c r="C494" s="4"/>
    </row>
    <row r="495" spans="1:3" x14ac:dyDescent="0.25">
      <c r="A495" s="1"/>
      <c r="C495" s="4"/>
    </row>
    <row r="496" spans="1:3" x14ac:dyDescent="0.25">
      <c r="A496" s="1"/>
      <c r="C496" s="4"/>
    </row>
    <row r="497" spans="1:3" x14ac:dyDescent="0.25">
      <c r="A497" s="1"/>
      <c r="C497" s="4"/>
    </row>
    <row r="498" spans="1:3" x14ac:dyDescent="0.25">
      <c r="A498" s="1"/>
      <c r="C498" s="4"/>
    </row>
    <row r="499" spans="1:3" x14ac:dyDescent="0.25">
      <c r="A499" s="1"/>
      <c r="C499" s="4"/>
    </row>
    <row r="500" spans="1:3" x14ac:dyDescent="0.25">
      <c r="A500" s="1"/>
      <c r="C500" s="4"/>
    </row>
    <row r="501" spans="1:3" x14ac:dyDescent="0.25">
      <c r="A501" s="1"/>
      <c r="C501" s="4"/>
    </row>
    <row r="502" spans="1:3" x14ac:dyDescent="0.25">
      <c r="A502" s="1"/>
      <c r="C502" s="4"/>
    </row>
    <row r="503" spans="1:3" x14ac:dyDescent="0.25">
      <c r="A503" s="1"/>
      <c r="C503" s="4"/>
    </row>
    <row r="504" spans="1:3" x14ac:dyDescent="0.25">
      <c r="A504" s="1"/>
      <c r="C504" s="4"/>
    </row>
    <row r="505" spans="1:3" x14ac:dyDescent="0.25">
      <c r="A505" s="1"/>
      <c r="C505" s="4"/>
    </row>
    <row r="506" spans="1:3" x14ac:dyDescent="0.25">
      <c r="A506" s="1"/>
      <c r="C506" s="4"/>
    </row>
    <row r="507" spans="1:3" x14ac:dyDescent="0.25">
      <c r="A507" s="1"/>
      <c r="C507" s="4"/>
    </row>
    <row r="508" spans="1:3" x14ac:dyDescent="0.25">
      <c r="A508" s="1"/>
      <c r="C508" s="4"/>
    </row>
    <row r="509" spans="1:3" x14ac:dyDescent="0.25">
      <c r="A509" s="1"/>
      <c r="C509" s="4"/>
    </row>
    <row r="510" spans="1:3" x14ac:dyDescent="0.25">
      <c r="A510" s="1"/>
      <c r="C510" s="4"/>
    </row>
    <row r="511" spans="1:3" x14ac:dyDescent="0.25">
      <c r="A511" s="1"/>
      <c r="C511" s="4"/>
    </row>
    <row r="512" spans="1:3" x14ac:dyDescent="0.25">
      <c r="A512" s="1"/>
      <c r="C512" s="4"/>
    </row>
    <row r="513" spans="1:3" x14ac:dyDescent="0.25">
      <c r="A513" s="1"/>
      <c r="C513" s="4"/>
    </row>
    <row r="514" spans="1:3" x14ac:dyDescent="0.25">
      <c r="A514" s="1"/>
      <c r="C514" s="4"/>
    </row>
    <row r="515" spans="1:3" x14ac:dyDescent="0.25">
      <c r="A515" s="1"/>
      <c r="C515" s="4"/>
    </row>
    <row r="516" spans="1:3" x14ac:dyDescent="0.25">
      <c r="A516" s="1"/>
      <c r="C516" s="4"/>
    </row>
    <row r="517" spans="1:3" x14ac:dyDescent="0.25">
      <c r="A517" s="1"/>
      <c r="C517" s="4"/>
    </row>
    <row r="518" spans="1:3" x14ac:dyDescent="0.25">
      <c r="A518" s="1"/>
      <c r="C518" s="4"/>
    </row>
    <row r="519" spans="1:3" x14ac:dyDescent="0.25">
      <c r="A519" s="1"/>
      <c r="C519" s="4"/>
    </row>
    <row r="520" spans="1:3" x14ac:dyDescent="0.25">
      <c r="A520" s="1"/>
      <c r="C520" s="4"/>
    </row>
    <row r="521" spans="1:3" x14ac:dyDescent="0.25">
      <c r="A521" s="1"/>
      <c r="C521" s="4"/>
    </row>
    <row r="522" spans="1:3" x14ac:dyDescent="0.25">
      <c r="A522" s="1"/>
      <c r="C522" s="4"/>
    </row>
    <row r="523" spans="1:3" x14ac:dyDescent="0.25">
      <c r="A523" s="1"/>
      <c r="C523" s="4"/>
    </row>
    <row r="524" spans="1:3" x14ac:dyDescent="0.25">
      <c r="A524" s="1"/>
      <c r="C524" s="4"/>
    </row>
    <row r="525" spans="1:3" x14ac:dyDescent="0.25">
      <c r="A525" s="1"/>
      <c r="C525" s="4"/>
    </row>
    <row r="526" spans="1:3" x14ac:dyDescent="0.25">
      <c r="A526" s="1"/>
      <c r="C526" s="4"/>
    </row>
    <row r="527" spans="1:3" x14ac:dyDescent="0.25">
      <c r="A527" s="1"/>
      <c r="C527" s="4"/>
    </row>
    <row r="528" spans="1:3" x14ac:dyDescent="0.25">
      <c r="A528" s="1"/>
      <c r="C528" s="4"/>
    </row>
    <row r="529" spans="1:3" x14ac:dyDescent="0.25">
      <c r="A529" s="1"/>
      <c r="C529" s="4"/>
    </row>
    <row r="530" spans="1:3" x14ac:dyDescent="0.25">
      <c r="A530" s="1"/>
      <c r="C530" s="4"/>
    </row>
    <row r="531" spans="1:3" x14ac:dyDescent="0.25">
      <c r="A531" s="1"/>
      <c r="C531" s="4"/>
    </row>
    <row r="532" spans="1:3" x14ac:dyDescent="0.25">
      <c r="A532" s="1"/>
      <c r="C532" s="4"/>
    </row>
    <row r="533" spans="1:3" x14ac:dyDescent="0.25">
      <c r="A533" s="1"/>
      <c r="C533" s="4"/>
    </row>
    <row r="534" spans="1:3" x14ac:dyDescent="0.25">
      <c r="A534" s="1"/>
      <c r="C534" s="4"/>
    </row>
    <row r="535" spans="1:3" x14ac:dyDescent="0.25">
      <c r="A535" s="1"/>
      <c r="C535" s="4"/>
    </row>
    <row r="536" spans="1:3" x14ac:dyDescent="0.25">
      <c r="A536" s="1"/>
      <c r="C536" s="4"/>
    </row>
    <row r="537" spans="1:3" x14ac:dyDescent="0.25">
      <c r="A537" s="1"/>
      <c r="C537" s="4"/>
    </row>
    <row r="538" spans="1:3" x14ac:dyDescent="0.25">
      <c r="A538" s="1"/>
      <c r="C538" s="4"/>
    </row>
    <row r="539" spans="1:3" x14ac:dyDescent="0.25">
      <c r="A539" s="1"/>
      <c r="C539" s="4"/>
    </row>
    <row r="540" spans="1:3" x14ac:dyDescent="0.25">
      <c r="A540" s="1"/>
      <c r="C540" s="4"/>
    </row>
    <row r="541" spans="1:3" x14ac:dyDescent="0.25">
      <c r="A541" s="1"/>
      <c r="C541" s="4"/>
    </row>
    <row r="542" spans="1:3" x14ac:dyDescent="0.25">
      <c r="A542" s="1"/>
      <c r="C542" s="4"/>
    </row>
    <row r="543" spans="1:3" x14ac:dyDescent="0.25">
      <c r="A543" s="1"/>
      <c r="C543" s="4"/>
    </row>
    <row r="544" spans="1:3" x14ac:dyDescent="0.25">
      <c r="A544" s="1"/>
      <c r="C544" s="4"/>
    </row>
    <row r="545" spans="1:3" x14ac:dyDescent="0.25">
      <c r="A545" s="1"/>
      <c r="C545" s="4"/>
    </row>
    <row r="546" spans="1:3" x14ac:dyDescent="0.25">
      <c r="A546" s="1"/>
      <c r="C546" s="4"/>
    </row>
    <row r="547" spans="1:3" x14ac:dyDescent="0.25">
      <c r="A547" s="1"/>
      <c r="C547" s="4"/>
    </row>
    <row r="548" spans="1:3" x14ac:dyDescent="0.25">
      <c r="A548" s="1"/>
      <c r="C548" s="4"/>
    </row>
    <row r="549" spans="1:3" x14ac:dyDescent="0.25">
      <c r="A549" s="1"/>
      <c r="C549" s="4"/>
    </row>
    <row r="550" spans="1:3" x14ac:dyDescent="0.25">
      <c r="A550" s="1"/>
      <c r="C550" s="4"/>
    </row>
    <row r="551" spans="1:3" x14ac:dyDescent="0.25">
      <c r="A551" s="1"/>
      <c r="C551" s="4"/>
    </row>
    <row r="552" spans="1:3" x14ac:dyDescent="0.25">
      <c r="A552" s="1"/>
      <c r="C552" s="4"/>
    </row>
    <row r="553" spans="1:3" x14ac:dyDescent="0.25">
      <c r="A553" s="1"/>
      <c r="C553" s="4"/>
    </row>
    <row r="554" spans="1:3" x14ac:dyDescent="0.25">
      <c r="A554" s="1"/>
      <c r="C554" s="4"/>
    </row>
    <row r="555" spans="1:3" x14ac:dyDescent="0.25">
      <c r="A555" s="1"/>
      <c r="C555" s="4"/>
    </row>
    <row r="556" spans="1:3" x14ac:dyDescent="0.25">
      <c r="A556" s="1"/>
      <c r="C556" s="4"/>
    </row>
    <row r="557" spans="1:3" x14ac:dyDescent="0.25">
      <c r="A557" s="1"/>
      <c r="C557" s="4"/>
    </row>
    <row r="558" spans="1:3" x14ac:dyDescent="0.25">
      <c r="A558" s="1"/>
      <c r="C558" s="4"/>
    </row>
    <row r="559" spans="1:3" x14ac:dyDescent="0.25">
      <c r="A559" s="1"/>
      <c r="C559" s="4"/>
    </row>
    <row r="560" spans="1:3" x14ac:dyDescent="0.25">
      <c r="A560" s="1"/>
      <c r="C560" s="4"/>
    </row>
    <row r="561" spans="1:3" x14ac:dyDescent="0.25">
      <c r="A561" s="1"/>
      <c r="C561" s="4"/>
    </row>
    <row r="562" spans="1:3" x14ac:dyDescent="0.25">
      <c r="A562" s="1"/>
      <c r="C562" s="4"/>
    </row>
    <row r="563" spans="1:3" x14ac:dyDescent="0.25">
      <c r="A563" s="1"/>
      <c r="C563" s="4"/>
    </row>
    <row r="564" spans="1:3" x14ac:dyDescent="0.25">
      <c r="A564" s="1"/>
      <c r="C564" s="4"/>
    </row>
    <row r="565" spans="1:3" x14ac:dyDescent="0.25">
      <c r="A565" s="1"/>
      <c r="C565" s="4"/>
    </row>
    <row r="566" spans="1:3" x14ac:dyDescent="0.25">
      <c r="A566" s="1"/>
      <c r="C566" s="4"/>
    </row>
    <row r="567" spans="1:3" x14ac:dyDescent="0.25">
      <c r="A567" s="1"/>
      <c r="C567" s="4"/>
    </row>
    <row r="568" spans="1:3" x14ac:dyDescent="0.25">
      <c r="A568" s="1"/>
      <c r="C568" s="4"/>
    </row>
    <row r="569" spans="1:3" x14ac:dyDescent="0.25">
      <c r="A569" s="1"/>
      <c r="C569" s="4"/>
    </row>
    <row r="570" spans="1:3" x14ac:dyDescent="0.25">
      <c r="A570" s="1"/>
      <c r="C570" s="4"/>
    </row>
    <row r="571" spans="1:3" x14ac:dyDescent="0.25">
      <c r="A571" s="1"/>
      <c r="C571" s="4"/>
    </row>
    <row r="572" spans="1:3" x14ac:dyDescent="0.25">
      <c r="A572" s="1"/>
      <c r="C572" s="4"/>
    </row>
    <row r="573" spans="1:3" x14ac:dyDescent="0.25">
      <c r="A573" s="1"/>
      <c r="C573" s="4"/>
    </row>
    <row r="574" spans="1:3" x14ac:dyDescent="0.25">
      <c r="A574" s="1"/>
      <c r="C574" s="4"/>
    </row>
    <row r="575" spans="1:3" x14ac:dyDescent="0.25">
      <c r="A575" s="1"/>
      <c r="C575" s="4"/>
    </row>
    <row r="576" spans="1:3" x14ac:dyDescent="0.25">
      <c r="A576" s="1"/>
      <c r="C576" s="4"/>
    </row>
    <row r="577" spans="1:3" x14ac:dyDescent="0.25">
      <c r="A577" s="1"/>
      <c r="C577" s="4"/>
    </row>
    <row r="578" spans="1:3" x14ac:dyDescent="0.25">
      <c r="A578" s="1"/>
      <c r="C578" s="4"/>
    </row>
    <row r="579" spans="1:3" x14ac:dyDescent="0.25">
      <c r="A579" s="1"/>
      <c r="C579" s="4"/>
    </row>
    <row r="580" spans="1:3" x14ac:dyDescent="0.25">
      <c r="A580" s="1"/>
      <c r="C580" s="4"/>
    </row>
    <row r="581" spans="1:3" x14ac:dyDescent="0.25">
      <c r="A581" s="1"/>
      <c r="C581" s="4"/>
    </row>
    <row r="582" spans="1:3" x14ac:dyDescent="0.25">
      <c r="A582" s="1"/>
      <c r="C582" s="4"/>
    </row>
    <row r="583" spans="1:3" x14ac:dyDescent="0.25">
      <c r="A583" s="1"/>
      <c r="C583" s="4"/>
    </row>
    <row r="584" spans="1:3" x14ac:dyDescent="0.25">
      <c r="A584" s="1"/>
      <c r="C584" s="4"/>
    </row>
    <row r="585" spans="1:3" x14ac:dyDescent="0.25">
      <c r="A585" s="1"/>
      <c r="C585" s="4"/>
    </row>
    <row r="586" spans="1:3" x14ac:dyDescent="0.25">
      <c r="A586" s="1"/>
      <c r="C586" s="4"/>
    </row>
    <row r="587" spans="1:3" x14ac:dyDescent="0.25">
      <c r="A587" s="1"/>
      <c r="C587" s="4"/>
    </row>
    <row r="588" spans="1:3" x14ac:dyDescent="0.25">
      <c r="A588" s="1"/>
      <c r="C588" s="4"/>
    </row>
    <row r="589" spans="1:3" x14ac:dyDescent="0.25">
      <c r="A589" s="1"/>
      <c r="C589" s="4"/>
    </row>
    <row r="590" spans="1:3" x14ac:dyDescent="0.25">
      <c r="A590" s="1"/>
      <c r="C590" s="4"/>
    </row>
    <row r="591" spans="1:3" x14ac:dyDescent="0.25">
      <c r="A591" s="1"/>
      <c r="C591" s="4"/>
    </row>
    <row r="592" spans="1:3" x14ac:dyDescent="0.25">
      <c r="A592" s="1"/>
      <c r="C592" s="4"/>
    </row>
    <row r="593" spans="1:3" x14ac:dyDescent="0.25">
      <c r="A593" s="1"/>
      <c r="C593" s="4"/>
    </row>
    <row r="594" spans="1:3" x14ac:dyDescent="0.25">
      <c r="A594" s="1"/>
      <c r="C594" s="4"/>
    </row>
    <row r="595" spans="1:3" x14ac:dyDescent="0.25">
      <c r="A595" s="1"/>
      <c r="C595" s="4"/>
    </row>
    <row r="596" spans="1:3" x14ac:dyDescent="0.25">
      <c r="A596" s="1"/>
      <c r="C596" s="4"/>
    </row>
    <row r="597" spans="1:3" x14ac:dyDescent="0.25">
      <c r="A597" s="1"/>
      <c r="C597" s="4"/>
    </row>
    <row r="598" spans="1:3" x14ac:dyDescent="0.25">
      <c r="A598" s="1"/>
      <c r="C598" s="4"/>
    </row>
    <row r="599" spans="1:3" x14ac:dyDescent="0.25">
      <c r="A599" s="1"/>
      <c r="C599" s="4"/>
    </row>
    <row r="600" spans="1:3" x14ac:dyDescent="0.25">
      <c r="A600" s="1"/>
      <c r="C600" s="4"/>
    </row>
    <row r="601" spans="1:3" x14ac:dyDescent="0.25">
      <c r="A601" s="1"/>
      <c r="C601" s="4"/>
    </row>
    <row r="602" spans="1:3" x14ac:dyDescent="0.25">
      <c r="A602" s="1"/>
      <c r="C602" s="4"/>
    </row>
    <row r="603" spans="1:3" x14ac:dyDescent="0.25">
      <c r="A603" s="1"/>
      <c r="C603" s="4"/>
    </row>
    <row r="604" spans="1:3" x14ac:dyDescent="0.25">
      <c r="A604" s="1"/>
      <c r="C604" s="4"/>
    </row>
    <row r="605" spans="1:3" x14ac:dyDescent="0.25">
      <c r="A605" s="1"/>
      <c r="C605" s="4"/>
    </row>
    <row r="606" spans="1:3" x14ac:dyDescent="0.25">
      <c r="A606" s="1"/>
      <c r="C606" s="4"/>
    </row>
    <row r="607" spans="1:3" x14ac:dyDescent="0.25">
      <c r="A607" s="1"/>
      <c r="C607" s="4"/>
    </row>
    <row r="608" spans="1:3" x14ac:dyDescent="0.25">
      <c r="A608" s="1"/>
      <c r="C608" s="4"/>
    </row>
    <row r="609" spans="1:3" x14ac:dyDescent="0.25">
      <c r="A609" s="1"/>
      <c r="C609" s="4"/>
    </row>
    <row r="610" spans="1:3" x14ac:dyDescent="0.25">
      <c r="A610" s="1"/>
      <c r="C610" s="4"/>
    </row>
    <row r="611" spans="1:3" x14ac:dyDescent="0.25">
      <c r="A611" s="1"/>
      <c r="C611" s="4"/>
    </row>
    <row r="612" spans="1:3" x14ac:dyDescent="0.25">
      <c r="A612" s="1"/>
      <c r="C612" s="4"/>
    </row>
    <row r="613" spans="1:3" x14ac:dyDescent="0.25">
      <c r="A613" s="1"/>
      <c r="C613" s="4"/>
    </row>
    <row r="614" spans="1:3" x14ac:dyDescent="0.25">
      <c r="A614" s="1"/>
      <c r="C614" s="4"/>
    </row>
    <row r="615" spans="1:3" x14ac:dyDescent="0.25">
      <c r="A615" s="1"/>
      <c r="C615" s="4"/>
    </row>
    <row r="616" spans="1:3" x14ac:dyDescent="0.25">
      <c r="A616" s="1"/>
      <c r="C616" s="4"/>
    </row>
    <row r="617" spans="1:3" x14ac:dyDescent="0.25">
      <c r="A617" s="1"/>
      <c r="C617" s="4"/>
    </row>
    <row r="618" spans="1:3" x14ac:dyDescent="0.25">
      <c r="A618" s="1"/>
      <c r="C618" s="4"/>
    </row>
    <row r="619" spans="1:3" x14ac:dyDescent="0.25">
      <c r="A619" s="1"/>
      <c r="C619" s="4"/>
    </row>
    <row r="620" spans="1:3" x14ac:dyDescent="0.25">
      <c r="A620" s="1"/>
      <c r="C620" s="4"/>
    </row>
    <row r="621" spans="1:3" x14ac:dyDescent="0.25">
      <c r="A621" s="1"/>
      <c r="C621" s="4"/>
    </row>
    <row r="622" spans="1:3" x14ac:dyDescent="0.25">
      <c r="A622" s="1"/>
      <c r="C622" s="4"/>
    </row>
    <row r="623" spans="1:3" x14ac:dyDescent="0.25">
      <c r="A623" s="1"/>
      <c r="C623" s="4"/>
    </row>
    <row r="624" spans="1:3" x14ac:dyDescent="0.25">
      <c r="A624" s="1"/>
      <c r="C624" s="4"/>
    </row>
    <row r="625" spans="1:3" x14ac:dyDescent="0.25">
      <c r="A625" s="1"/>
      <c r="C625" s="4"/>
    </row>
    <row r="626" spans="1:3" x14ac:dyDescent="0.25">
      <c r="A626" s="1"/>
      <c r="C626" s="4"/>
    </row>
    <row r="627" spans="1:3" x14ac:dyDescent="0.25">
      <c r="A627" s="1"/>
      <c r="C627" s="4"/>
    </row>
    <row r="628" spans="1:3" x14ac:dyDescent="0.25">
      <c r="A628" s="1"/>
      <c r="C628" s="4"/>
    </row>
    <row r="629" spans="1:3" x14ac:dyDescent="0.25">
      <c r="A629" s="1"/>
      <c r="C629" s="4"/>
    </row>
    <row r="630" spans="1:3" x14ac:dyDescent="0.25">
      <c r="A630" s="1"/>
      <c r="C630" s="4"/>
    </row>
    <row r="631" spans="1:3" x14ac:dyDescent="0.25">
      <c r="A631" s="1"/>
      <c r="C631" s="4"/>
    </row>
    <row r="632" spans="1:3" x14ac:dyDescent="0.25">
      <c r="A632" s="1"/>
      <c r="C632" s="4"/>
    </row>
    <row r="633" spans="1:3" x14ac:dyDescent="0.25">
      <c r="A633" s="1"/>
      <c r="C633" s="4"/>
    </row>
    <row r="634" spans="1:3" x14ac:dyDescent="0.25">
      <c r="A634" s="1"/>
      <c r="C634" s="4"/>
    </row>
    <row r="635" spans="1:3" x14ac:dyDescent="0.25">
      <c r="A635" s="1"/>
      <c r="C635" s="4"/>
    </row>
    <row r="636" spans="1:3" x14ac:dyDescent="0.25">
      <c r="A636" s="1"/>
      <c r="C636" s="4"/>
    </row>
    <row r="637" spans="1:3" x14ac:dyDescent="0.25">
      <c r="A637" s="1"/>
      <c r="C637" s="4"/>
    </row>
    <row r="638" spans="1:3" x14ac:dyDescent="0.25">
      <c r="A638" s="1"/>
      <c r="C638" s="4"/>
    </row>
    <row r="639" spans="1:3" x14ac:dyDescent="0.25">
      <c r="A639" s="1"/>
      <c r="C639" s="4"/>
    </row>
    <row r="640" spans="1:3" x14ac:dyDescent="0.25">
      <c r="A640" s="1"/>
      <c r="C640" s="4"/>
    </row>
    <row r="641" spans="1:3" x14ac:dyDescent="0.25">
      <c r="A641" s="1"/>
      <c r="C641" s="4"/>
    </row>
    <row r="642" spans="1:3" x14ac:dyDescent="0.25">
      <c r="A642" s="1"/>
      <c r="C642" s="4"/>
    </row>
    <row r="643" spans="1:3" x14ac:dyDescent="0.25">
      <c r="A643" s="1"/>
      <c r="C643" s="4"/>
    </row>
    <row r="644" spans="1:3" x14ac:dyDescent="0.25">
      <c r="A644" s="1"/>
      <c r="C644" s="4"/>
    </row>
    <row r="645" spans="1:3" x14ac:dyDescent="0.25">
      <c r="A645" s="1"/>
      <c r="C645" s="4"/>
    </row>
    <row r="646" spans="1:3" x14ac:dyDescent="0.25">
      <c r="A646" s="1"/>
      <c r="C646" s="4"/>
    </row>
    <row r="647" spans="1:3" x14ac:dyDescent="0.25">
      <c r="A647" s="1"/>
      <c r="C647" s="4"/>
    </row>
    <row r="648" spans="1:3" x14ac:dyDescent="0.25">
      <c r="A648" s="1"/>
      <c r="C648" s="4"/>
    </row>
    <row r="649" spans="1:3" x14ac:dyDescent="0.25">
      <c r="A649" s="1"/>
      <c r="C649" s="4"/>
    </row>
    <row r="650" spans="1:3" x14ac:dyDescent="0.25">
      <c r="A650" s="1"/>
      <c r="C650" s="4"/>
    </row>
    <row r="651" spans="1:3" x14ac:dyDescent="0.25">
      <c r="A651" s="1"/>
      <c r="C651" s="4"/>
    </row>
    <row r="652" spans="1:3" x14ac:dyDescent="0.25">
      <c r="A652" s="1"/>
      <c r="C652" s="4"/>
    </row>
    <row r="653" spans="1:3" x14ac:dyDescent="0.25">
      <c r="A653" s="1"/>
      <c r="C653" s="4"/>
    </row>
    <row r="654" spans="1:3" x14ac:dyDescent="0.25">
      <c r="A654" s="1"/>
      <c r="C654" s="4"/>
    </row>
    <row r="655" spans="1:3" x14ac:dyDescent="0.25">
      <c r="A655" s="1"/>
      <c r="C655" s="4"/>
    </row>
    <row r="656" spans="1:3" x14ac:dyDescent="0.25">
      <c r="A656" s="1"/>
      <c r="C656" s="4"/>
    </row>
    <row r="657" spans="1:3" x14ac:dyDescent="0.25">
      <c r="A657" s="1"/>
      <c r="C657" s="4"/>
    </row>
    <row r="658" spans="1:3" x14ac:dyDescent="0.25">
      <c r="A658" s="1"/>
      <c r="C658" s="4"/>
    </row>
    <row r="659" spans="1:3" x14ac:dyDescent="0.25">
      <c r="A659" s="1"/>
      <c r="C659" s="4"/>
    </row>
    <row r="660" spans="1:3" x14ac:dyDescent="0.25">
      <c r="A660" s="1"/>
      <c r="C660" s="4"/>
    </row>
    <row r="661" spans="1:3" x14ac:dyDescent="0.25">
      <c r="A661" s="1"/>
      <c r="C661" s="4"/>
    </row>
    <row r="662" spans="1:3" x14ac:dyDescent="0.25">
      <c r="A662" s="1"/>
      <c r="C662" s="4"/>
    </row>
    <row r="663" spans="1:3" x14ac:dyDescent="0.25">
      <c r="A663" s="1"/>
      <c r="C663" s="4"/>
    </row>
    <row r="664" spans="1:3" x14ac:dyDescent="0.25">
      <c r="A664" s="1"/>
      <c r="C664" s="4"/>
    </row>
    <row r="665" spans="1:3" x14ac:dyDescent="0.25">
      <c r="A665" s="1"/>
      <c r="C665" s="4"/>
    </row>
    <row r="666" spans="1:3" x14ac:dyDescent="0.25">
      <c r="A666" s="1"/>
      <c r="C666" s="4"/>
    </row>
    <row r="667" spans="1:3" x14ac:dyDescent="0.25">
      <c r="A667" s="1"/>
      <c r="C667" s="4"/>
    </row>
    <row r="668" spans="1:3" x14ac:dyDescent="0.25">
      <c r="A668" s="1"/>
      <c r="C668" s="4"/>
    </row>
    <row r="669" spans="1:3" x14ac:dyDescent="0.25">
      <c r="A669" s="1"/>
      <c r="C669" s="4"/>
    </row>
    <row r="670" spans="1:3" x14ac:dyDescent="0.25">
      <c r="A670" s="1"/>
      <c r="C670" s="4"/>
    </row>
    <row r="671" spans="1:3" x14ac:dyDescent="0.25">
      <c r="A671" s="1"/>
      <c r="C671" s="4"/>
    </row>
    <row r="672" spans="1:3" x14ac:dyDescent="0.25">
      <c r="A672" s="1"/>
      <c r="C672" s="4"/>
    </row>
    <row r="673" spans="1:3" x14ac:dyDescent="0.25">
      <c r="A673" s="1"/>
      <c r="C673" s="4"/>
    </row>
    <row r="674" spans="1:3" x14ac:dyDescent="0.25">
      <c r="A674" s="1"/>
      <c r="C674" s="4"/>
    </row>
    <row r="675" spans="1:3" x14ac:dyDescent="0.25">
      <c r="A675" s="1"/>
      <c r="C675" s="4"/>
    </row>
    <row r="676" spans="1:3" x14ac:dyDescent="0.25">
      <c r="A676" s="1"/>
      <c r="C676" s="4"/>
    </row>
    <row r="677" spans="1:3" x14ac:dyDescent="0.25">
      <c r="A677" s="1"/>
      <c r="C677" s="4"/>
    </row>
    <row r="678" spans="1:3" x14ac:dyDescent="0.25">
      <c r="A678" s="1"/>
      <c r="C678" s="4"/>
    </row>
    <row r="679" spans="1:3" x14ac:dyDescent="0.25">
      <c r="A679" s="1"/>
      <c r="C679" s="4"/>
    </row>
    <row r="680" spans="1:3" x14ac:dyDescent="0.25">
      <c r="A680" s="1"/>
      <c r="C680" s="4"/>
    </row>
    <row r="681" spans="1:3" x14ac:dyDescent="0.25">
      <c r="A681" s="1"/>
      <c r="C681" s="4"/>
    </row>
    <row r="682" spans="1:3" x14ac:dyDescent="0.25">
      <c r="A682" s="1"/>
      <c r="C682" s="4"/>
    </row>
    <row r="683" spans="1:3" x14ac:dyDescent="0.25">
      <c r="A683" s="1"/>
      <c r="C683" s="4"/>
    </row>
    <row r="684" spans="1:3" x14ac:dyDescent="0.25">
      <c r="A684" s="1"/>
      <c r="C684" s="4"/>
    </row>
    <row r="685" spans="1:3" x14ac:dyDescent="0.25">
      <c r="A685" s="1"/>
      <c r="C685" s="4"/>
    </row>
    <row r="686" spans="1:3" x14ac:dyDescent="0.25">
      <c r="A686" s="1"/>
      <c r="C686" s="4"/>
    </row>
    <row r="687" spans="1:3" x14ac:dyDescent="0.25">
      <c r="A687" s="1"/>
      <c r="C687" s="4"/>
    </row>
    <row r="688" spans="1:3" x14ac:dyDescent="0.25">
      <c r="A688" s="1"/>
      <c r="C688" s="4"/>
    </row>
    <row r="689" spans="1:3" x14ac:dyDescent="0.25">
      <c r="A689" s="1"/>
      <c r="C689" s="4"/>
    </row>
    <row r="690" spans="1:3" x14ac:dyDescent="0.25">
      <c r="A690" s="1"/>
      <c r="C690" s="4"/>
    </row>
    <row r="691" spans="1:3" x14ac:dyDescent="0.25">
      <c r="A691" s="1"/>
      <c r="C691" s="4"/>
    </row>
    <row r="692" spans="1:3" x14ac:dyDescent="0.25">
      <c r="A692" s="1"/>
      <c r="C692" s="4"/>
    </row>
    <row r="693" spans="1:3" x14ac:dyDescent="0.25">
      <c r="A693" s="1"/>
      <c r="C693" s="4"/>
    </row>
    <row r="694" spans="1:3" x14ac:dyDescent="0.25">
      <c r="A694" s="1"/>
      <c r="C694" s="4"/>
    </row>
    <row r="695" spans="1:3" x14ac:dyDescent="0.25">
      <c r="A695" s="1"/>
      <c r="C695" s="4"/>
    </row>
    <row r="696" spans="1:3" x14ac:dyDescent="0.25">
      <c r="A696" s="1"/>
      <c r="C696" s="4"/>
    </row>
    <row r="697" spans="1:3" x14ac:dyDescent="0.25">
      <c r="A697" s="1"/>
      <c r="C697" s="4"/>
    </row>
    <row r="698" spans="1:3" x14ac:dyDescent="0.25">
      <c r="A698" s="1"/>
      <c r="C698" s="4"/>
    </row>
    <row r="699" spans="1:3" x14ac:dyDescent="0.25">
      <c r="A699" s="1"/>
      <c r="C699" s="4"/>
    </row>
    <row r="700" spans="1:3" x14ac:dyDescent="0.25">
      <c r="A700" s="1"/>
      <c r="C700" s="4"/>
    </row>
    <row r="701" spans="1:3" x14ac:dyDescent="0.25">
      <c r="A701" s="1"/>
      <c r="C701" s="4"/>
    </row>
    <row r="702" spans="1:3" x14ac:dyDescent="0.25">
      <c r="A702" s="1"/>
      <c r="C702" s="4"/>
    </row>
    <row r="703" spans="1:3" x14ac:dyDescent="0.25">
      <c r="A703" s="1"/>
      <c r="C703" s="4"/>
    </row>
    <row r="704" spans="1:3" x14ac:dyDescent="0.25">
      <c r="A704" s="1"/>
      <c r="C704" s="4"/>
    </row>
    <row r="705" spans="1:3" x14ac:dyDescent="0.25">
      <c r="A705" s="1"/>
      <c r="C705" s="4"/>
    </row>
    <row r="706" spans="1:3" x14ac:dyDescent="0.25">
      <c r="A706" s="1"/>
      <c r="C706" s="4"/>
    </row>
    <row r="707" spans="1:3" x14ac:dyDescent="0.25">
      <c r="A707" s="1"/>
      <c r="C707" s="4"/>
    </row>
    <row r="708" spans="1:3" x14ac:dyDescent="0.25">
      <c r="A708" s="1"/>
      <c r="C708" s="4"/>
    </row>
    <row r="709" spans="1:3" x14ac:dyDescent="0.25">
      <c r="A709" s="1"/>
      <c r="C709" s="4"/>
    </row>
    <row r="710" spans="1:3" x14ac:dyDescent="0.25">
      <c r="A710" s="1"/>
      <c r="C710" s="4"/>
    </row>
    <row r="711" spans="1:3" x14ac:dyDescent="0.25">
      <c r="A711" s="1"/>
      <c r="C711" s="4"/>
    </row>
    <row r="712" spans="1:3" x14ac:dyDescent="0.25">
      <c r="A712" s="1"/>
      <c r="C712" s="4"/>
    </row>
    <row r="713" spans="1:3" x14ac:dyDescent="0.25">
      <c r="A713" s="1"/>
      <c r="C713" s="4"/>
    </row>
    <row r="714" spans="1:3" x14ac:dyDescent="0.25">
      <c r="A714" s="1"/>
      <c r="C714" s="4"/>
    </row>
    <row r="715" spans="1:3" x14ac:dyDescent="0.25">
      <c r="A715" s="1"/>
      <c r="C715" s="4"/>
    </row>
    <row r="716" spans="1:3" x14ac:dyDescent="0.25">
      <c r="A716" s="1"/>
      <c r="C716" s="4"/>
    </row>
    <row r="717" spans="1:3" x14ac:dyDescent="0.25">
      <c r="A717" s="1"/>
      <c r="C717" s="4"/>
    </row>
    <row r="718" spans="1:3" x14ac:dyDescent="0.25">
      <c r="A718" s="1"/>
      <c r="C718" s="4"/>
    </row>
    <row r="719" spans="1:3" x14ac:dyDescent="0.25">
      <c r="A719" s="1"/>
      <c r="C719" s="4"/>
    </row>
    <row r="720" spans="1:3" x14ac:dyDescent="0.25">
      <c r="A720" s="1"/>
      <c r="C720" s="4"/>
    </row>
    <row r="721" spans="1:3" x14ac:dyDescent="0.25">
      <c r="A721" s="1"/>
      <c r="C721" s="4"/>
    </row>
    <row r="722" spans="1:3" x14ac:dyDescent="0.25">
      <c r="A722" s="1"/>
      <c r="C722" s="4"/>
    </row>
    <row r="723" spans="1:3" x14ac:dyDescent="0.25">
      <c r="A723" s="1"/>
      <c r="C723" s="4"/>
    </row>
    <row r="724" spans="1:3" x14ac:dyDescent="0.25">
      <c r="A724" s="1"/>
      <c r="C724" s="4"/>
    </row>
    <row r="725" spans="1:3" x14ac:dyDescent="0.25">
      <c r="A725" s="1"/>
      <c r="C725" s="4"/>
    </row>
    <row r="726" spans="1:3" x14ac:dyDescent="0.25">
      <c r="A726" s="1"/>
      <c r="C726" s="4"/>
    </row>
    <row r="727" spans="1:3" x14ac:dyDescent="0.25">
      <c r="A727" s="1"/>
      <c r="C727" s="4"/>
    </row>
    <row r="728" spans="1:3" x14ac:dyDescent="0.25">
      <c r="A728" s="1"/>
      <c r="C728" s="4"/>
    </row>
    <row r="729" spans="1:3" x14ac:dyDescent="0.25">
      <c r="A729" s="1"/>
      <c r="C729" s="4"/>
    </row>
    <row r="730" spans="1:3" x14ac:dyDescent="0.25">
      <c r="A730" s="1"/>
      <c r="C730" s="4"/>
    </row>
    <row r="731" spans="1:3" x14ac:dyDescent="0.25">
      <c r="A731" s="1"/>
      <c r="C731" s="4"/>
    </row>
    <row r="732" spans="1:3" x14ac:dyDescent="0.25">
      <c r="A732" s="1"/>
      <c r="C732" s="4"/>
    </row>
    <row r="733" spans="1:3" x14ac:dyDescent="0.25">
      <c r="A733" s="1"/>
      <c r="C733" s="4"/>
    </row>
    <row r="734" spans="1:3" x14ac:dyDescent="0.25">
      <c r="A734" s="1"/>
      <c r="C734" s="4"/>
    </row>
    <row r="735" spans="1:3" x14ac:dyDescent="0.25">
      <c r="A735" s="1"/>
      <c r="C735" s="4"/>
    </row>
    <row r="736" spans="1:3" x14ac:dyDescent="0.25">
      <c r="A736" s="1"/>
      <c r="C736" s="4"/>
    </row>
    <row r="737" spans="1:3" x14ac:dyDescent="0.25">
      <c r="A737" s="1"/>
      <c r="C737" s="4"/>
    </row>
    <row r="738" spans="1:3" x14ac:dyDescent="0.25">
      <c r="A738" s="1"/>
      <c r="C738" s="4"/>
    </row>
    <row r="739" spans="1:3" x14ac:dyDescent="0.25">
      <c r="A739" s="1"/>
      <c r="C739" s="4"/>
    </row>
    <row r="740" spans="1:3" x14ac:dyDescent="0.25">
      <c r="A740" s="1"/>
      <c r="C740" s="4"/>
    </row>
    <row r="741" spans="1:3" x14ac:dyDescent="0.25">
      <c r="A741" s="1"/>
      <c r="C741" s="4"/>
    </row>
    <row r="742" spans="1:3" x14ac:dyDescent="0.25">
      <c r="A742" s="1"/>
      <c r="C742" s="4"/>
    </row>
    <row r="743" spans="1:3" x14ac:dyDescent="0.25">
      <c r="A743" s="1"/>
      <c r="C743" s="4"/>
    </row>
    <row r="744" spans="1:3" x14ac:dyDescent="0.25">
      <c r="A744" s="1"/>
      <c r="C744" s="4"/>
    </row>
    <row r="745" spans="1:3" x14ac:dyDescent="0.25">
      <c r="A745" s="1"/>
      <c r="C745" s="4"/>
    </row>
    <row r="746" spans="1:3" x14ac:dyDescent="0.25">
      <c r="A746" s="1"/>
      <c r="C746" s="4"/>
    </row>
    <row r="747" spans="1:3" x14ac:dyDescent="0.25">
      <c r="A747" s="1"/>
      <c r="C747" s="4"/>
    </row>
    <row r="748" spans="1:3" x14ac:dyDescent="0.25">
      <c r="A748" s="1"/>
      <c r="C748" s="4"/>
    </row>
    <row r="749" spans="1:3" x14ac:dyDescent="0.25">
      <c r="A749" s="1"/>
      <c r="C749" s="4"/>
    </row>
    <row r="750" spans="1:3" x14ac:dyDescent="0.25">
      <c r="A750" s="1"/>
      <c r="C750" s="4"/>
    </row>
    <row r="751" spans="1:3" x14ac:dyDescent="0.25">
      <c r="A751" s="1"/>
      <c r="C751" s="4"/>
    </row>
    <row r="752" spans="1:3" x14ac:dyDescent="0.25">
      <c r="A752" s="1"/>
      <c r="C752" s="4"/>
    </row>
    <row r="753" spans="1:3" x14ac:dyDescent="0.25">
      <c r="A753" s="1"/>
      <c r="C753" s="4"/>
    </row>
    <row r="754" spans="1:3" x14ac:dyDescent="0.25">
      <c r="A754" s="1"/>
      <c r="C754" s="4"/>
    </row>
    <row r="755" spans="1:3" x14ac:dyDescent="0.25">
      <c r="A755" s="1"/>
      <c r="C755" s="4"/>
    </row>
    <row r="756" spans="1:3" x14ac:dyDescent="0.25">
      <c r="A756" s="1"/>
      <c r="C756" s="4"/>
    </row>
    <row r="757" spans="1:3" x14ac:dyDescent="0.25">
      <c r="A757" s="1"/>
      <c r="C757" s="4"/>
    </row>
    <row r="758" spans="1:3" x14ac:dyDescent="0.25">
      <c r="A758" s="1"/>
      <c r="C758" s="4"/>
    </row>
    <row r="759" spans="1:3" x14ac:dyDescent="0.25">
      <c r="A759" s="1"/>
      <c r="C759" s="4"/>
    </row>
    <row r="760" spans="1:3" x14ac:dyDescent="0.25">
      <c r="A760" s="1"/>
      <c r="C760" s="4"/>
    </row>
    <row r="761" spans="1:3" x14ac:dyDescent="0.25">
      <c r="A761" s="1"/>
      <c r="C761" s="4"/>
    </row>
    <row r="762" spans="1:3" x14ac:dyDescent="0.25">
      <c r="A762" s="1"/>
      <c r="C762" s="4"/>
    </row>
    <row r="763" spans="1:3" x14ac:dyDescent="0.25">
      <c r="A763" s="1"/>
      <c r="C763" s="4"/>
    </row>
    <row r="764" spans="1:3" x14ac:dyDescent="0.25">
      <c r="A764" s="1"/>
      <c r="C764" s="4"/>
    </row>
    <row r="765" spans="1:3" x14ac:dyDescent="0.25">
      <c r="A765" s="1"/>
      <c r="C765" s="4"/>
    </row>
    <row r="766" spans="1:3" x14ac:dyDescent="0.25">
      <c r="A766" s="1"/>
      <c r="C766" s="4"/>
    </row>
    <row r="767" spans="1:3" x14ac:dyDescent="0.25">
      <c r="A767" s="1"/>
      <c r="C767" s="4"/>
    </row>
    <row r="768" spans="1:3" x14ac:dyDescent="0.25">
      <c r="A768" s="1"/>
      <c r="C768" s="4"/>
    </row>
    <row r="769" spans="1:3" x14ac:dyDescent="0.25">
      <c r="A769" s="1"/>
      <c r="C769" s="4"/>
    </row>
    <row r="770" spans="1:3" x14ac:dyDescent="0.25">
      <c r="A770" s="1"/>
      <c r="C770" s="4"/>
    </row>
    <row r="771" spans="1:3" x14ac:dyDescent="0.25">
      <c r="A771" s="1"/>
      <c r="C771" s="4"/>
    </row>
    <row r="772" spans="1:3" x14ac:dyDescent="0.25">
      <c r="A772" s="1"/>
      <c r="C772" s="4"/>
    </row>
    <row r="773" spans="1:3" x14ac:dyDescent="0.25">
      <c r="A773" s="1"/>
      <c r="C773" s="4"/>
    </row>
    <row r="774" spans="1:3" x14ac:dyDescent="0.25">
      <c r="A774" s="1"/>
      <c r="C774" s="4"/>
    </row>
    <row r="775" spans="1:3" x14ac:dyDescent="0.25">
      <c r="A775" s="1"/>
      <c r="C775" s="4"/>
    </row>
    <row r="776" spans="1:3" x14ac:dyDescent="0.25">
      <c r="A776" s="1"/>
      <c r="C776" s="4"/>
    </row>
    <row r="777" spans="1:3" x14ac:dyDescent="0.25">
      <c r="A777" s="1"/>
      <c r="C777" s="4"/>
    </row>
    <row r="778" spans="1:3" x14ac:dyDescent="0.25">
      <c r="A778" s="1"/>
      <c r="C778" s="4"/>
    </row>
    <row r="779" spans="1:3" x14ac:dyDescent="0.25">
      <c r="A779" s="1"/>
      <c r="C779" s="4"/>
    </row>
    <row r="780" spans="1:3" x14ac:dyDescent="0.25">
      <c r="A780" s="1"/>
      <c r="C780" s="4"/>
    </row>
    <row r="781" spans="1:3" x14ac:dyDescent="0.25">
      <c r="A781" s="1"/>
      <c r="C781" s="4"/>
    </row>
    <row r="782" spans="1:3" x14ac:dyDescent="0.25">
      <c r="A782" s="1"/>
      <c r="C782" s="4"/>
    </row>
    <row r="783" spans="1:3" x14ac:dyDescent="0.25">
      <c r="A783" s="1"/>
      <c r="C783" s="4"/>
    </row>
    <row r="784" spans="1:3" x14ac:dyDescent="0.25">
      <c r="A784" s="1"/>
      <c r="C784" s="4"/>
    </row>
    <row r="785" spans="1:3" x14ac:dyDescent="0.25">
      <c r="A785" s="1"/>
      <c r="C785" s="4"/>
    </row>
    <row r="786" spans="1:3" x14ac:dyDescent="0.25">
      <c r="A786" s="1"/>
      <c r="C786" s="4"/>
    </row>
    <row r="787" spans="1:3" x14ac:dyDescent="0.25">
      <c r="A787" s="1"/>
      <c r="C787" s="4"/>
    </row>
    <row r="788" spans="1:3" x14ac:dyDescent="0.25">
      <c r="A788" s="1"/>
      <c r="C788" s="4"/>
    </row>
    <row r="789" spans="1:3" x14ac:dyDescent="0.25">
      <c r="A789" s="1"/>
      <c r="C789" s="4"/>
    </row>
    <row r="790" spans="1:3" x14ac:dyDescent="0.25">
      <c r="A790" s="1"/>
      <c r="C790" s="4"/>
    </row>
    <row r="791" spans="1:3" x14ac:dyDescent="0.25">
      <c r="A791" s="1"/>
      <c r="C791" s="4"/>
    </row>
    <row r="792" spans="1:3" x14ac:dyDescent="0.25">
      <c r="A792" s="1"/>
      <c r="C792" s="4"/>
    </row>
    <row r="793" spans="1:3" x14ac:dyDescent="0.25">
      <c r="A793" s="1"/>
      <c r="C793" s="4"/>
    </row>
    <row r="794" spans="1:3" x14ac:dyDescent="0.25">
      <c r="A794" s="1"/>
      <c r="C794" s="4"/>
    </row>
    <row r="795" spans="1:3" x14ac:dyDescent="0.25">
      <c r="A795" s="1"/>
      <c r="C795" s="4"/>
    </row>
    <row r="796" spans="1:3" x14ac:dyDescent="0.25">
      <c r="A796" s="1"/>
      <c r="C796" s="4"/>
    </row>
    <row r="797" spans="1:3" x14ac:dyDescent="0.25">
      <c r="A797" s="1"/>
      <c r="C797" s="4"/>
    </row>
    <row r="798" spans="1:3" x14ac:dyDescent="0.25">
      <c r="A798" s="1"/>
      <c r="C798" s="4"/>
    </row>
    <row r="799" spans="1:3" x14ac:dyDescent="0.25">
      <c r="A799" s="1"/>
      <c r="C799" s="4"/>
    </row>
    <row r="800" spans="1:3" x14ac:dyDescent="0.25">
      <c r="A800" s="1"/>
      <c r="C800" s="4"/>
    </row>
    <row r="801" spans="1:3" x14ac:dyDescent="0.25">
      <c r="A801" s="1"/>
      <c r="C801" s="4"/>
    </row>
    <row r="802" spans="1:3" x14ac:dyDescent="0.25">
      <c r="A802" s="1"/>
      <c r="C802" s="4"/>
    </row>
    <row r="803" spans="1:3" x14ac:dyDescent="0.25">
      <c r="A803" s="1"/>
      <c r="C803" s="4"/>
    </row>
    <row r="804" spans="1:3" x14ac:dyDescent="0.25">
      <c r="A804" s="1"/>
      <c r="C804" s="4"/>
    </row>
    <row r="805" spans="1:3" x14ac:dyDescent="0.25">
      <c r="A805" s="1"/>
      <c r="C805" s="4"/>
    </row>
    <row r="806" spans="1:3" x14ac:dyDescent="0.25">
      <c r="A806" s="1"/>
      <c r="C806" s="4"/>
    </row>
    <row r="807" spans="1:3" x14ac:dyDescent="0.25">
      <c r="A807" s="1"/>
      <c r="C807" s="4"/>
    </row>
    <row r="808" spans="1:3" x14ac:dyDescent="0.25">
      <c r="A808" s="1"/>
      <c r="C808" s="4"/>
    </row>
    <row r="809" spans="1:3" x14ac:dyDescent="0.25">
      <c r="A809" s="1"/>
      <c r="C809" s="4"/>
    </row>
    <row r="810" spans="1:3" x14ac:dyDescent="0.25">
      <c r="A810" s="1"/>
      <c r="C810" s="4"/>
    </row>
    <row r="811" spans="1:3" x14ac:dyDescent="0.25">
      <c r="A811" s="1"/>
      <c r="C811" s="4"/>
    </row>
    <row r="812" spans="1:3" x14ac:dyDescent="0.25">
      <c r="A812" s="1"/>
      <c r="C812" s="4"/>
    </row>
    <row r="813" spans="1:3" x14ac:dyDescent="0.25">
      <c r="A813" s="1"/>
      <c r="C813" s="4"/>
    </row>
    <row r="814" spans="1:3" x14ac:dyDescent="0.25">
      <c r="A814" s="1"/>
      <c r="C814" s="4"/>
    </row>
    <row r="815" spans="1:3" x14ac:dyDescent="0.25">
      <c r="A815" s="1"/>
      <c r="C815" s="4"/>
    </row>
    <row r="816" spans="1:3" x14ac:dyDescent="0.25">
      <c r="A816" s="1"/>
      <c r="C816" s="4"/>
    </row>
    <row r="817" spans="1:3" x14ac:dyDescent="0.25">
      <c r="A817" s="1"/>
      <c r="C817" s="4"/>
    </row>
    <row r="818" spans="1:3" x14ac:dyDescent="0.25">
      <c r="A818" s="1"/>
      <c r="C818" s="4"/>
    </row>
    <row r="819" spans="1:3" x14ac:dyDescent="0.25">
      <c r="A819" s="1"/>
      <c r="C819" s="4"/>
    </row>
    <row r="820" spans="1:3" x14ac:dyDescent="0.25">
      <c r="A820" s="1"/>
      <c r="C820" s="4"/>
    </row>
    <row r="821" spans="1:3" x14ac:dyDescent="0.25">
      <c r="A821" s="1"/>
      <c r="C821" s="4"/>
    </row>
    <row r="822" spans="1:3" x14ac:dyDescent="0.25">
      <c r="A822" s="1"/>
      <c r="C822" s="4"/>
    </row>
    <row r="823" spans="1:3" x14ac:dyDescent="0.25">
      <c r="A823" s="1"/>
      <c r="C823" s="4"/>
    </row>
    <row r="824" spans="1:3" x14ac:dyDescent="0.25">
      <c r="A824" s="1"/>
      <c r="C824" s="4"/>
    </row>
    <row r="825" spans="1:3" x14ac:dyDescent="0.25">
      <c r="A825" s="1"/>
      <c r="C825" s="4"/>
    </row>
    <row r="826" spans="1:3" x14ac:dyDescent="0.25">
      <c r="A826" s="1"/>
      <c r="C826" s="4"/>
    </row>
    <row r="827" spans="1:3" x14ac:dyDescent="0.25">
      <c r="A827" s="1"/>
      <c r="C827" s="4"/>
    </row>
    <row r="828" spans="1:3" x14ac:dyDescent="0.25">
      <c r="A828" s="1"/>
      <c r="C828" s="4"/>
    </row>
    <row r="829" spans="1:3" x14ac:dyDescent="0.25">
      <c r="A829" s="1"/>
      <c r="C829" s="4"/>
    </row>
    <row r="830" spans="1:3" x14ac:dyDescent="0.25">
      <c r="A830" s="1"/>
      <c r="C830" s="4"/>
    </row>
    <row r="831" spans="1:3" x14ac:dyDescent="0.25">
      <c r="A831" s="1"/>
      <c r="C831" s="4"/>
    </row>
    <row r="832" spans="1:3" x14ac:dyDescent="0.25">
      <c r="A832" s="1"/>
      <c r="C832" s="4"/>
    </row>
    <row r="833" spans="1:3" x14ac:dyDescent="0.25">
      <c r="A833" s="1"/>
      <c r="C833" s="4"/>
    </row>
    <row r="834" spans="1:3" x14ac:dyDescent="0.25">
      <c r="A834" s="1"/>
      <c r="C834" s="4"/>
    </row>
    <row r="835" spans="1:3" x14ac:dyDescent="0.25">
      <c r="A835" s="1"/>
      <c r="C835" s="4"/>
    </row>
    <row r="836" spans="1:3" x14ac:dyDescent="0.25">
      <c r="A836" s="1"/>
      <c r="C836" s="4"/>
    </row>
    <row r="837" spans="1:3" x14ac:dyDescent="0.25">
      <c r="A837" s="1"/>
      <c r="C837" s="4"/>
    </row>
    <row r="838" spans="1:3" x14ac:dyDescent="0.25">
      <c r="A838" s="1"/>
      <c r="C838" s="4"/>
    </row>
    <row r="839" spans="1:3" x14ac:dyDescent="0.25">
      <c r="A839" s="1"/>
      <c r="C839" s="4"/>
    </row>
    <row r="840" spans="1:3" x14ac:dyDescent="0.25">
      <c r="A840" s="1"/>
      <c r="C840" s="4"/>
    </row>
    <row r="841" spans="1:3" x14ac:dyDescent="0.25">
      <c r="A841" s="1"/>
      <c r="C841" s="4"/>
    </row>
    <row r="842" spans="1:3" x14ac:dyDescent="0.25">
      <c r="A842" s="1"/>
      <c r="C842" s="4"/>
    </row>
    <row r="843" spans="1:3" x14ac:dyDescent="0.25">
      <c r="A843" s="1"/>
      <c r="C843" s="4"/>
    </row>
    <row r="844" spans="1:3" x14ac:dyDescent="0.25">
      <c r="A844" s="1"/>
      <c r="C844" s="4"/>
    </row>
    <row r="845" spans="1:3" x14ac:dyDescent="0.25">
      <c r="A845" s="1"/>
      <c r="C845" s="4"/>
    </row>
    <row r="846" spans="1:3" x14ac:dyDescent="0.25">
      <c r="A846" s="1"/>
      <c r="C846" s="4"/>
    </row>
    <row r="847" spans="1:3" x14ac:dyDescent="0.25">
      <c r="A847" s="1"/>
      <c r="C847" s="4"/>
    </row>
    <row r="848" spans="1:3" x14ac:dyDescent="0.25">
      <c r="A848" s="1"/>
      <c r="C848" s="4"/>
    </row>
    <row r="849" spans="1:3" x14ac:dyDescent="0.25">
      <c r="A849" s="1"/>
      <c r="C849" s="4"/>
    </row>
    <row r="850" spans="1:3" x14ac:dyDescent="0.25">
      <c r="A850" s="1"/>
      <c r="C850" s="4"/>
    </row>
    <row r="851" spans="1:3" x14ac:dyDescent="0.25">
      <c r="A851" s="1"/>
      <c r="C851" s="4"/>
    </row>
    <row r="852" spans="1:3" x14ac:dyDescent="0.25">
      <c r="A852" s="1"/>
      <c r="C852" s="4"/>
    </row>
    <row r="853" spans="1:3" x14ac:dyDescent="0.25">
      <c r="A853" s="1"/>
      <c r="C853" s="4"/>
    </row>
    <row r="854" spans="1:3" x14ac:dyDescent="0.25">
      <c r="A854" s="1"/>
      <c r="C854" s="4"/>
    </row>
    <row r="855" spans="1:3" x14ac:dyDescent="0.25">
      <c r="A855" s="1"/>
      <c r="C855" s="4"/>
    </row>
    <row r="856" spans="1:3" x14ac:dyDescent="0.25">
      <c r="A856" s="1"/>
      <c r="C856" s="4"/>
    </row>
    <row r="857" spans="1:3" x14ac:dyDescent="0.25">
      <c r="A857" s="1"/>
      <c r="C857" s="4"/>
    </row>
    <row r="858" spans="1:3" x14ac:dyDescent="0.25">
      <c r="A858" s="1"/>
      <c r="C858" s="4"/>
    </row>
    <row r="859" spans="1:3" x14ac:dyDescent="0.25">
      <c r="A859" s="1"/>
      <c r="C859" s="4"/>
    </row>
    <row r="860" spans="1:3" x14ac:dyDescent="0.25">
      <c r="A860" s="1"/>
      <c r="C860" s="4"/>
    </row>
    <row r="861" spans="1:3" x14ac:dyDescent="0.25">
      <c r="A861" s="1"/>
      <c r="C861" s="4"/>
    </row>
    <row r="862" spans="1:3" x14ac:dyDescent="0.25">
      <c r="A862" s="1"/>
      <c r="C862" s="4"/>
    </row>
    <row r="863" spans="1:3" x14ac:dyDescent="0.25">
      <c r="A863" s="1"/>
      <c r="C863" s="4"/>
    </row>
    <row r="864" spans="1:3" x14ac:dyDescent="0.25">
      <c r="A864" s="1"/>
      <c r="C864" s="4"/>
    </row>
    <row r="865" spans="1:3" x14ac:dyDescent="0.25">
      <c r="A865" s="1"/>
      <c r="C865" s="4"/>
    </row>
    <row r="866" spans="1:3" x14ac:dyDescent="0.25">
      <c r="A866" s="1"/>
      <c r="C866" s="4"/>
    </row>
    <row r="867" spans="1:3" x14ac:dyDescent="0.25">
      <c r="A867" s="1"/>
      <c r="C867" s="4"/>
    </row>
    <row r="868" spans="1:3" x14ac:dyDescent="0.25">
      <c r="A868" s="1"/>
      <c r="C868" s="4"/>
    </row>
    <row r="869" spans="1:3" x14ac:dyDescent="0.25">
      <c r="A869" s="1"/>
      <c r="C869" s="4"/>
    </row>
    <row r="870" spans="1:3" x14ac:dyDescent="0.25">
      <c r="A870" s="1"/>
      <c r="C870" s="4"/>
    </row>
    <row r="871" spans="1:3" x14ac:dyDescent="0.25">
      <c r="A871" s="1"/>
      <c r="C871" s="4"/>
    </row>
    <row r="872" spans="1:3" x14ac:dyDescent="0.25">
      <c r="A872" s="1"/>
      <c r="C872" s="4"/>
    </row>
    <row r="873" spans="1:3" x14ac:dyDescent="0.25">
      <c r="A873" s="1"/>
      <c r="C873" s="4"/>
    </row>
    <row r="874" spans="1:3" x14ac:dyDescent="0.25">
      <c r="A874" s="1"/>
      <c r="C874" s="4"/>
    </row>
    <row r="875" spans="1:3" x14ac:dyDescent="0.25">
      <c r="A875" s="1"/>
      <c r="C875" s="4"/>
    </row>
    <row r="876" spans="1:3" x14ac:dyDescent="0.25">
      <c r="A876" s="1"/>
      <c r="C876" s="4"/>
    </row>
    <row r="877" spans="1:3" x14ac:dyDescent="0.25">
      <c r="A877" s="1"/>
      <c r="C877" s="4"/>
    </row>
    <row r="878" spans="1:3" x14ac:dyDescent="0.25">
      <c r="A878" s="1"/>
      <c r="C878" s="4"/>
    </row>
    <row r="879" spans="1:3" x14ac:dyDescent="0.25">
      <c r="A879" s="1"/>
      <c r="C879" s="4"/>
    </row>
    <row r="880" spans="1:3" x14ac:dyDescent="0.25">
      <c r="A880" s="1"/>
      <c r="C880" s="4"/>
    </row>
    <row r="881" spans="1:3" x14ac:dyDescent="0.25">
      <c r="A881" s="1"/>
      <c r="C881" s="4"/>
    </row>
    <row r="882" spans="1:3" x14ac:dyDescent="0.25">
      <c r="A882" s="1"/>
      <c r="C882" s="4"/>
    </row>
    <row r="883" spans="1:3" x14ac:dyDescent="0.25">
      <c r="A883" s="1"/>
      <c r="C883" s="4"/>
    </row>
    <row r="884" spans="1:3" x14ac:dyDescent="0.25">
      <c r="A884" s="1"/>
      <c r="C884" s="4"/>
    </row>
    <row r="885" spans="1:3" x14ac:dyDescent="0.25">
      <c r="A885" s="1"/>
      <c r="C885" s="4"/>
    </row>
    <row r="886" spans="1:3" x14ac:dyDescent="0.25">
      <c r="A886" s="1"/>
      <c r="C886" s="4"/>
    </row>
    <row r="887" spans="1:3" x14ac:dyDescent="0.25">
      <c r="A887" s="1"/>
      <c r="C887" s="4"/>
    </row>
    <row r="888" spans="1:3" x14ac:dyDescent="0.25">
      <c r="A888" s="1"/>
      <c r="C888" s="4"/>
    </row>
    <row r="889" spans="1:3" x14ac:dyDescent="0.25">
      <c r="A889" s="1"/>
      <c r="C889" s="4"/>
    </row>
    <row r="890" spans="1:3" x14ac:dyDescent="0.25">
      <c r="A890" s="1"/>
      <c r="C890" s="4"/>
    </row>
    <row r="891" spans="1:3" x14ac:dyDescent="0.25">
      <c r="A891" s="1"/>
      <c r="C891" s="4"/>
    </row>
    <row r="892" spans="1:3" x14ac:dyDescent="0.25">
      <c r="A892" s="1"/>
      <c r="C892" s="4"/>
    </row>
    <row r="893" spans="1:3" x14ac:dyDescent="0.25">
      <c r="A893" s="1"/>
      <c r="C893" s="4"/>
    </row>
    <row r="894" spans="1:3" x14ac:dyDescent="0.25">
      <c r="A894" s="1"/>
      <c r="C894" s="4"/>
    </row>
    <row r="895" spans="1:3" x14ac:dyDescent="0.25">
      <c r="A895" s="1"/>
      <c r="C895" s="4"/>
    </row>
    <row r="896" spans="1:3" x14ac:dyDescent="0.25">
      <c r="A896" s="1"/>
      <c r="C896" s="4"/>
    </row>
    <row r="897" spans="1:3" x14ac:dyDescent="0.25">
      <c r="A897" s="1"/>
      <c r="C897" s="4"/>
    </row>
    <row r="898" spans="1:3" x14ac:dyDescent="0.25">
      <c r="A898" s="1"/>
      <c r="C898" s="4"/>
    </row>
    <row r="899" spans="1:3" x14ac:dyDescent="0.25">
      <c r="A899" s="1"/>
      <c r="C899" s="4"/>
    </row>
    <row r="900" spans="1:3" x14ac:dyDescent="0.25">
      <c r="A900" s="1"/>
      <c r="C900" s="4"/>
    </row>
    <row r="901" spans="1:3" x14ac:dyDescent="0.25">
      <c r="A901" s="1"/>
      <c r="C901" s="4"/>
    </row>
    <row r="902" spans="1:3" x14ac:dyDescent="0.25">
      <c r="A902" s="1"/>
      <c r="C902" s="4"/>
    </row>
    <row r="903" spans="1:3" x14ac:dyDescent="0.25">
      <c r="A903" s="1"/>
      <c r="C903" s="4"/>
    </row>
    <row r="904" spans="1:3" x14ac:dyDescent="0.25">
      <c r="A904" s="1"/>
      <c r="C904" s="4"/>
    </row>
    <row r="905" spans="1:3" x14ac:dyDescent="0.25">
      <c r="A905" s="1"/>
      <c r="C905" s="4"/>
    </row>
    <row r="906" spans="1:3" x14ac:dyDescent="0.25">
      <c r="A906" s="1"/>
      <c r="C906" s="4"/>
    </row>
    <row r="907" spans="1:3" x14ac:dyDescent="0.25">
      <c r="A907" s="1"/>
      <c r="C907" s="4"/>
    </row>
    <row r="908" spans="1:3" x14ac:dyDescent="0.25">
      <c r="A908" s="1"/>
      <c r="C908" s="4"/>
    </row>
    <row r="909" spans="1:3" x14ac:dyDescent="0.25">
      <c r="A909" s="1"/>
      <c r="C909" s="4"/>
    </row>
    <row r="910" spans="1:3" x14ac:dyDescent="0.25">
      <c r="A910" s="1"/>
      <c r="C910" s="4"/>
    </row>
    <row r="911" spans="1:3" x14ac:dyDescent="0.25">
      <c r="A911" s="1"/>
      <c r="C911" s="4"/>
    </row>
    <row r="912" spans="1:3" x14ac:dyDescent="0.25">
      <c r="A912" s="1"/>
      <c r="C912" s="4"/>
    </row>
    <row r="913" spans="1:3" x14ac:dyDescent="0.25">
      <c r="A913" s="1"/>
      <c r="C913" s="4"/>
    </row>
    <row r="914" spans="1:3" x14ac:dyDescent="0.25">
      <c r="A914" s="1"/>
      <c r="C914" s="4"/>
    </row>
    <row r="915" spans="1:3" x14ac:dyDescent="0.25">
      <c r="A915" s="1"/>
      <c r="C915" s="4"/>
    </row>
    <row r="916" spans="1:3" x14ac:dyDescent="0.25">
      <c r="A916" s="1"/>
      <c r="C916" s="4"/>
    </row>
    <row r="917" spans="1:3" x14ac:dyDescent="0.25">
      <c r="A917" s="1"/>
      <c r="C917" s="4"/>
    </row>
    <row r="918" spans="1:3" x14ac:dyDescent="0.25">
      <c r="A918" s="1"/>
      <c r="C918" s="4"/>
    </row>
    <row r="919" spans="1:3" x14ac:dyDescent="0.25">
      <c r="A919" s="1"/>
      <c r="C919" s="4"/>
    </row>
    <row r="920" spans="1:3" x14ac:dyDescent="0.25">
      <c r="A920" s="1"/>
      <c r="C920" s="4"/>
    </row>
    <row r="921" spans="1:3" x14ac:dyDescent="0.25">
      <c r="A921" s="1"/>
      <c r="C921" s="4"/>
    </row>
    <row r="922" spans="1:3" x14ac:dyDescent="0.25">
      <c r="A922" s="1"/>
      <c r="C922" s="4"/>
    </row>
    <row r="923" spans="1:3" x14ac:dyDescent="0.25">
      <c r="A923" s="1"/>
      <c r="C923" s="4"/>
    </row>
    <row r="924" spans="1:3" x14ac:dyDescent="0.25">
      <c r="A924" s="1"/>
      <c r="C924" s="4"/>
    </row>
    <row r="925" spans="1:3" x14ac:dyDescent="0.25">
      <c r="A925" s="1"/>
      <c r="C925" s="4"/>
    </row>
    <row r="926" spans="1:3" x14ac:dyDescent="0.25">
      <c r="A926" s="1"/>
      <c r="C926" s="4"/>
    </row>
    <row r="927" spans="1:3" x14ac:dyDescent="0.25">
      <c r="A927" s="1"/>
      <c r="C927" s="4"/>
    </row>
    <row r="928" spans="1:3" x14ac:dyDescent="0.25">
      <c r="A928" s="1"/>
      <c r="C928" s="4"/>
    </row>
    <row r="929" spans="1:3" x14ac:dyDescent="0.25">
      <c r="A929" s="1"/>
      <c r="C929" s="4"/>
    </row>
    <row r="930" spans="1:3" x14ac:dyDescent="0.25">
      <c r="A930" s="1"/>
      <c r="C930" s="4"/>
    </row>
    <row r="931" spans="1:3" x14ac:dyDescent="0.25">
      <c r="A931" s="1"/>
      <c r="C931" s="4"/>
    </row>
    <row r="932" spans="1:3" x14ac:dyDescent="0.25">
      <c r="A932" s="1"/>
      <c r="C932" s="4"/>
    </row>
    <row r="933" spans="1:3" x14ac:dyDescent="0.25">
      <c r="A933" s="1"/>
      <c r="C933" s="4"/>
    </row>
    <row r="934" spans="1:3" x14ac:dyDescent="0.25">
      <c r="A934" s="1"/>
      <c r="C934" s="4"/>
    </row>
    <row r="935" spans="1:3" x14ac:dyDescent="0.25">
      <c r="A935" s="1"/>
      <c r="C935" s="4"/>
    </row>
    <row r="936" spans="1:3" x14ac:dyDescent="0.25">
      <c r="A936" s="1"/>
      <c r="C936" s="4"/>
    </row>
    <row r="937" spans="1:3" x14ac:dyDescent="0.25">
      <c r="A937" s="1"/>
      <c r="C937" s="4"/>
    </row>
    <row r="938" spans="1:3" x14ac:dyDescent="0.25">
      <c r="A938" s="1"/>
      <c r="C938" s="4"/>
    </row>
    <row r="939" spans="1:3" x14ac:dyDescent="0.25">
      <c r="A939" s="1"/>
      <c r="C939" s="4"/>
    </row>
    <row r="940" spans="1:3" x14ac:dyDescent="0.25">
      <c r="A940" s="1"/>
      <c r="C940" s="4"/>
    </row>
    <row r="941" spans="1:3" x14ac:dyDescent="0.25">
      <c r="A941" s="1"/>
      <c r="C941" s="4"/>
    </row>
    <row r="942" spans="1:3" x14ac:dyDescent="0.25">
      <c r="A942" s="1"/>
      <c r="C942" s="4"/>
    </row>
    <row r="943" spans="1:3" x14ac:dyDescent="0.25">
      <c r="A943" s="1"/>
      <c r="C943" s="4"/>
    </row>
    <row r="944" spans="1:3" x14ac:dyDescent="0.25">
      <c r="A944" s="1"/>
      <c r="C944" s="4"/>
    </row>
    <row r="945" spans="1:3" x14ac:dyDescent="0.25">
      <c r="A945" s="1"/>
      <c r="C945" s="4"/>
    </row>
    <row r="946" spans="1:3" x14ac:dyDescent="0.25">
      <c r="A946" s="1"/>
      <c r="C946" s="4"/>
    </row>
    <row r="947" spans="1:3" x14ac:dyDescent="0.25">
      <c r="A947" s="1"/>
      <c r="C947" s="4"/>
    </row>
    <row r="948" spans="1:3" x14ac:dyDescent="0.25">
      <c r="A948" s="1"/>
      <c r="C948" s="4"/>
    </row>
    <row r="949" spans="1:3" x14ac:dyDescent="0.25">
      <c r="A949" s="1"/>
      <c r="C949" s="4"/>
    </row>
    <row r="950" spans="1:3" x14ac:dyDescent="0.25">
      <c r="A950" s="1"/>
      <c r="C950" s="4"/>
    </row>
    <row r="951" spans="1:3" x14ac:dyDescent="0.25">
      <c r="A951" s="1"/>
      <c r="C951" s="4"/>
    </row>
    <row r="952" spans="1:3" x14ac:dyDescent="0.25">
      <c r="A952" s="1"/>
      <c r="C952" s="4"/>
    </row>
    <row r="953" spans="1:3" x14ac:dyDescent="0.25">
      <c r="A953" s="1"/>
      <c r="C953" s="4"/>
    </row>
    <row r="954" spans="1:3" x14ac:dyDescent="0.25">
      <c r="A954" s="1"/>
      <c r="C954" s="4"/>
    </row>
    <row r="955" spans="1:3" x14ac:dyDescent="0.25">
      <c r="A955" s="1"/>
      <c r="C955" s="4"/>
    </row>
    <row r="956" spans="1:3" x14ac:dyDescent="0.25">
      <c r="A956" s="1"/>
      <c r="C956" s="4"/>
    </row>
    <row r="957" spans="1:3" x14ac:dyDescent="0.25">
      <c r="A957" s="1"/>
      <c r="C957" s="4"/>
    </row>
    <row r="958" spans="1:3" x14ac:dyDescent="0.25">
      <c r="A958" s="1"/>
      <c r="C958" s="4"/>
    </row>
    <row r="959" spans="1:3" x14ac:dyDescent="0.25">
      <c r="A959" s="1"/>
      <c r="C959" s="4"/>
    </row>
    <row r="960" spans="1:3" x14ac:dyDescent="0.25">
      <c r="A960" s="1"/>
      <c r="C960" s="4"/>
    </row>
    <row r="961" spans="1:3" x14ac:dyDescent="0.25">
      <c r="A961" s="1"/>
      <c r="C961" s="4"/>
    </row>
    <row r="962" spans="1:3" x14ac:dyDescent="0.25">
      <c r="A962" s="1"/>
      <c r="C962" s="4"/>
    </row>
    <row r="963" spans="1:3" x14ac:dyDescent="0.25">
      <c r="A963" s="1"/>
      <c r="C963" s="4"/>
    </row>
    <row r="964" spans="1:3" x14ac:dyDescent="0.25">
      <c r="A964" s="1"/>
      <c r="C964" s="4"/>
    </row>
    <row r="965" spans="1:3" x14ac:dyDescent="0.25">
      <c r="A965" s="1"/>
      <c r="C965" s="4"/>
    </row>
    <row r="966" spans="1:3" x14ac:dyDescent="0.25">
      <c r="A966" s="1"/>
      <c r="C966" s="4"/>
    </row>
    <row r="967" spans="1:3" x14ac:dyDescent="0.25">
      <c r="A967" s="1"/>
      <c r="C967" s="4"/>
    </row>
    <row r="968" spans="1:3" x14ac:dyDescent="0.25">
      <c r="A968" s="1"/>
      <c r="C968" s="4"/>
    </row>
    <row r="969" spans="1:3" x14ac:dyDescent="0.25">
      <c r="A969" s="1"/>
      <c r="C969" s="4"/>
    </row>
    <row r="970" spans="1:3" x14ac:dyDescent="0.25">
      <c r="A970" s="1"/>
      <c r="C970" s="4"/>
    </row>
    <row r="971" spans="1:3" x14ac:dyDescent="0.25">
      <c r="A971" s="1"/>
      <c r="C971" s="4"/>
    </row>
    <row r="972" spans="1:3" x14ac:dyDescent="0.25">
      <c r="A972" s="1"/>
      <c r="C972" s="4"/>
    </row>
    <row r="973" spans="1:3" x14ac:dyDescent="0.25">
      <c r="A973" s="1"/>
      <c r="C973" s="4"/>
    </row>
    <row r="974" spans="1:3" x14ac:dyDescent="0.25">
      <c r="A974" s="1"/>
      <c r="C974" s="4"/>
    </row>
    <row r="975" spans="1:3" x14ac:dyDescent="0.25">
      <c r="A975" s="1"/>
      <c r="C975" s="4"/>
    </row>
    <row r="976" spans="1:3" x14ac:dyDescent="0.25">
      <c r="A976" s="1"/>
      <c r="C976" s="4"/>
    </row>
    <row r="977" spans="1:3" x14ac:dyDescent="0.25">
      <c r="A977" s="1"/>
      <c r="C977" s="4"/>
    </row>
    <row r="978" spans="1:3" x14ac:dyDescent="0.25">
      <c r="A978" s="1"/>
      <c r="C978" s="4"/>
    </row>
    <row r="979" spans="1:3" x14ac:dyDescent="0.25">
      <c r="A979" s="1"/>
      <c r="C979" s="4"/>
    </row>
    <row r="980" spans="1:3" x14ac:dyDescent="0.25">
      <c r="A980" s="1"/>
      <c r="C980" s="4"/>
    </row>
    <row r="981" spans="1:3" x14ac:dyDescent="0.25">
      <c r="A981" s="1"/>
      <c r="C981" s="4"/>
    </row>
    <row r="982" spans="1:3" x14ac:dyDescent="0.25">
      <c r="A982" s="1"/>
      <c r="C982" s="4"/>
    </row>
    <row r="983" spans="1:3" x14ac:dyDescent="0.25">
      <c r="A983" s="1"/>
      <c r="C983" s="4"/>
    </row>
    <row r="984" spans="1:3" x14ac:dyDescent="0.25">
      <c r="A984" s="1"/>
      <c r="C984" s="4"/>
    </row>
    <row r="985" spans="1:3" x14ac:dyDescent="0.25">
      <c r="A985" s="1"/>
      <c r="C985" s="4"/>
    </row>
    <row r="986" spans="1:3" x14ac:dyDescent="0.25">
      <c r="A986" s="1"/>
      <c r="C986" s="4"/>
    </row>
    <row r="987" spans="1:3" x14ac:dyDescent="0.25">
      <c r="A987" s="1"/>
      <c r="C987" s="4"/>
    </row>
    <row r="988" spans="1:3" x14ac:dyDescent="0.25">
      <c r="A988" s="1"/>
      <c r="C988" s="4"/>
    </row>
    <row r="989" spans="1:3" x14ac:dyDescent="0.25">
      <c r="A989" s="1"/>
      <c r="C989" s="4"/>
    </row>
    <row r="990" spans="1:3" x14ac:dyDescent="0.25">
      <c r="A990" s="1"/>
      <c r="C990" s="4"/>
    </row>
    <row r="991" spans="1:3" x14ac:dyDescent="0.25">
      <c r="A991" s="1"/>
      <c r="C991" s="4"/>
    </row>
    <row r="992" spans="1:3" x14ac:dyDescent="0.25">
      <c r="A992" s="1"/>
      <c r="C992" s="4"/>
    </row>
    <row r="993" spans="1:3" x14ac:dyDescent="0.25">
      <c r="A993" s="1"/>
      <c r="C993" s="4"/>
    </row>
    <row r="994" spans="1:3" x14ac:dyDescent="0.25">
      <c r="A994" s="1"/>
      <c r="C994" s="4"/>
    </row>
    <row r="995" spans="1:3" x14ac:dyDescent="0.25">
      <c r="A995" s="1"/>
      <c r="C995" s="4"/>
    </row>
    <row r="996" spans="1:3" x14ac:dyDescent="0.25">
      <c r="A996" s="1"/>
      <c r="C996" s="4"/>
    </row>
    <row r="997" spans="1:3" x14ac:dyDescent="0.25">
      <c r="A997" s="1"/>
      <c r="C997" s="4"/>
    </row>
    <row r="998" spans="1:3" x14ac:dyDescent="0.25">
      <c r="A998" s="1"/>
      <c r="C998" s="4"/>
    </row>
    <row r="999" spans="1:3" x14ac:dyDescent="0.25">
      <c r="A999" s="1"/>
      <c r="C999" s="4"/>
    </row>
    <row r="1000" spans="1:3" x14ac:dyDescent="0.25">
      <c r="A1000" s="1"/>
      <c r="C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2"/>
  <sheetViews>
    <sheetView workbookViewId="0"/>
  </sheetViews>
  <sheetFormatPr defaultColWidth="12.6640625" defaultRowHeight="15.75" customHeight="1" x14ac:dyDescent="0.25"/>
  <sheetData>
    <row r="1" spans="1:16" x14ac:dyDescent="0.25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5">
        <v>0</v>
      </c>
      <c r="B2" s="6">
        <v>43906</v>
      </c>
      <c r="C2" s="5">
        <v>65.592384130133695</v>
      </c>
      <c r="D2" s="5">
        <v>-25.8584598222651</v>
      </c>
      <c r="E2" s="5">
        <v>147.215628763837</v>
      </c>
      <c r="F2" s="5">
        <v>65.592384130133695</v>
      </c>
      <c r="G2" s="5">
        <v>65.592384130133695</v>
      </c>
      <c r="H2" s="5">
        <v>-5.8655114296970003</v>
      </c>
      <c r="I2" s="5">
        <v>-5.8655114296970003</v>
      </c>
      <c r="J2" s="5">
        <v>-5.8655114296970003</v>
      </c>
      <c r="K2" s="5">
        <v>-5.8655114296970003</v>
      </c>
      <c r="L2" s="5">
        <v>-5.8655114296970003</v>
      </c>
      <c r="M2" s="5">
        <v>-5.8655114296970003</v>
      </c>
      <c r="N2" s="5">
        <v>0</v>
      </c>
      <c r="O2" s="5">
        <v>0</v>
      </c>
      <c r="P2" s="5">
        <v>0</v>
      </c>
    </row>
    <row r="3" spans="1:16" x14ac:dyDescent="0.25">
      <c r="A3" s="5">
        <v>1</v>
      </c>
      <c r="B3" s="6">
        <v>43907</v>
      </c>
      <c r="C3" s="5">
        <v>67.387841100794702</v>
      </c>
      <c r="D3" s="5">
        <v>-23.284011067292301</v>
      </c>
      <c r="E3" s="5">
        <v>146.52561878353799</v>
      </c>
      <c r="F3" s="5">
        <v>67.387841100794702</v>
      </c>
      <c r="G3" s="5">
        <v>67.387841100794702</v>
      </c>
      <c r="H3" s="5">
        <v>-2.3886757936612502</v>
      </c>
      <c r="I3" s="5">
        <v>-2.3886757936612502</v>
      </c>
      <c r="J3" s="5">
        <v>-2.3886757936612502</v>
      </c>
      <c r="K3" s="5">
        <v>-2.3886757936612502</v>
      </c>
      <c r="L3" s="5">
        <v>-2.3886757936612502</v>
      </c>
      <c r="M3" s="5">
        <v>-2.3886757936612502</v>
      </c>
      <c r="N3" s="5">
        <v>0</v>
      </c>
      <c r="O3" s="5">
        <v>0</v>
      </c>
      <c r="P3" s="5">
        <v>0</v>
      </c>
    </row>
    <row r="4" spans="1:16" x14ac:dyDescent="0.25">
      <c r="A4" s="5">
        <v>2</v>
      </c>
      <c r="B4" s="6">
        <v>43908</v>
      </c>
      <c r="C4" s="5">
        <v>69.183298071455695</v>
      </c>
      <c r="D4" s="5">
        <v>-16.915484963074501</v>
      </c>
      <c r="E4" s="5">
        <v>151.54799762491001</v>
      </c>
      <c r="F4" s="5">
        <v>69.183298071455695</v>
      </c>
      <c r="G4" s="5">
        <v>69.183298071455695</v>
      </c>
      <c r="H4" s="5">
        <v>-3.4960425671410502</v>
      </c>
      <c r="I4" s="5">
        <v>-3.4960425671410502</v>
      </c>
      <c r="J4" s="5">
        <v>-3.4960425671410502</v>
      </c>
      <c r="K4" s="5">
        <v>-3.4960425671410502</v>
      </c>
      <c r="L4" s="5">
        <v>-3.4960425671410502</v>
      </c>
      <c r="M4" s="5">
        <v>-3.4960425671410502</v>
      </c>
      <c r="N4" s="5">
        <v>0</v>
      </c>
      <c r="O4" s="5">
        <v>0</v>
      </c>
      <c r="P4" s="5">
        <v>0</v>
      </c>
    </row>
    <row r="5" spans="1:16" x14ac:dyDescent="0.25">
      <c r="A5" s="5">
        <v>3</v>
      </c>
      <c r="B5" s="6">
        <v>43909</v>
      </c>
      <c r="C5" s="5">
        <v>70.978755042116703</v>
      </c>
      <c r="D5" s="5">
        <v>-16.6750140185272</v>
      </c>
      <c r="E5" s="5">
        <v>146.57086256329299</v>
      </c>
      <c r="F5" s="5">
        <v>70.978755042116703</v>
      </c>
      <c r="G5" s="5">
        <v>70.978755042116703</v>
      </c>
      <c r="H5" s="5">
        <v>-3.84483797690925</v>
      </c>
      <c r="I5" s="5">
        <v>-3.84483797690925</v>
      </c>
      <c r="J5" s="5">
        <v>-3.84483797690925</v>
      </c>
      <c r="K5" s="5">
        <v>-3.84483797690925</v>
      </c>
      <c r="L5" s="5">
        <v>-3.84483797690925</v>
      </c>
      <c r="M5" s="5">
        <v>-3.84483797690925</v>
      </c>
      <c r="N5" s="5">
        <v>0</v>
      </c>
      <c r="O5" s="5">
        <v>0</v>
      </c>
      <c r="P5" s="5">
        <v>0</v>
      </c>
    </row>
    <row r="6" spans="1:16" x14ac:dyDescent="0.25">
      <c r="A6" s="5">
        <v>4</v>
      </c>
      <c r="B6" s="6">
        <v>43910</v>
      </c>
      <c r="C6" s="5">
        <v>72.774212012777696</v>
      </c>
      <c r="D6" s="5">
        <v>-19.3027897794042</v>
      </c>
      <c r="E6" s="5">
        <v>158.585873465324</v>
      </c>
      <c r="F6" s="5">
        <v>72.774212012777696</v>
      </c>
      <c r="G6" s="5">
        <v>72.774212012777696</v>
      </c>
      <c r="H6" s="5">
        <v>-7.7605618433599597</v>
      </c>
      <c r="I6" s="5">
        <v>-7.7605618433599597</v>
      </c>
      <c r="J6" s="5">
        <v>-7.7605618433599597</v>
      </c>
      <c r="K6" s="5">
        <v>-7.7605618433599597</v>
      </c>
      <c r="L6" s="5">
        <v>-7.7605618433599597</v>
      </c>
      <c r="M6" s="5">
        <v>-7.7605618433599597</v>
      </c>
      <c r="N6" s="5">
        <v>0</v>
      </c>
      <c r="O6" s="5">
        <v>0</v>
      </c>
      <c r="P6" s="5">
        <v>0</v>
      </c>
    </row>
    <row r="7" spans="1:16" x14ac:dyDescent="0.25">
      <c r="A7" s="5">
        <v>5</v>
      </c>
      <c r="B7" s="6">
        <v>43913</v>
      </c>
      <c r="C7" s="5">
        <v>78.160582924760703</v>
      </c>
      <c r="D7" s="5">
        <v>-14.702592769125401</v>
      </c>
      <c r="E7" s="5">
        <v>159.868385850077</v>
      </c>
      <c r="F7" s="5">
        <v>78.160582924760703</v>
      </c>
      <c r="G7" s="5">
        <v>78.160582924760703</v>
      </c>
      <c r="H7" s="5">
        <v>-5.8655114296900104</v>
      </c>
      <c r="I7" s="5">
        <v>-5.8655114296900104</v>
      </c>
      <c r="J7" s="5">
        <v>-5.8655114296900104</v>
      </c>
      <c r="K7" s="5">
        <v>-5.8655114296900104</v>
      </c>
      <c r="L7" s="5">
        <v>-5.8655114296900104</v>
      </c>
      <c r="M7" s="5">
        <v>-5.8655114296900104</v>
      </c>
      <c r="N7" s="5">
        <v>0</v>
      </c>
      <c r="O7" s="5">
        <v>0</v>
      </c>
      <c r="P7" s="5">
        <v>0</v>
      </c>
    </row>
    <row r="8" spans="1:16" x14ac:dyDescent="0.25">
      <c r="A8" s="5">
        <v>6</v>
      </c>
      <c r="B8" s="6">
        <v>43914</v>
      </c>
      <c r="C8" s="5">
        <v>79.956039895421696</v>
      </c>
      <c r="D8" s="5">
        <v>-2.1646198816961402</v>
      </c>
      <c r="E8" s="5">
        <v>164.873771762513</v>
      </c>
      <c r="F8" s="5">
        <v>79.956039895421696</v>
      </c>
      <c r="G8" s="5">
        <v>79.956039895421696</v>
      </c>
      <c r="H8" s="5">
        <v>-2.38867579364143</v>
      </c>
      <c r="I8" s="5">
        <v>-2.38867579364143</v>
      </c>
      <c r="J8" s="5">
        <v>-2.38867579364143</v>
      </c>
      <c r="K8" s="5">
        <v>-2.38867579364143</v>
      </c>
      <c r="L8" s="5">
        <v>-2.38867579364143</v>
      </c>
      <c r="M8" s="5">
        <v>-2.38867579364143</v>
      </c>
      <c r="N8" s="5">
        <v>0</v>
      </c>
      <c r="O8" s="5">
        <v>0</v>
      </c>
      <c r="P8" s="5">
        <v>0</v>
      </c>
    </row>
    <row r="9" spans="1:16" x14ac:dyDescent="0.25">
      <c r="A9" s="5">
        <v>7</v>
      </c>
      <c r="B9" s="6">
        <v>43915</v>
      </c>
      <c r="C9" s="5">
        <v>81.751496866082704</v>
      </c>
      <c r="D9" s="5">
        <v>-16.672569238827499</v>
      </c>
      <c r="E9" s="5">
        <v>162.14498395151</v>
      </c>
      <c r="F9" s="5">
        <v>81.751496866082704</v>
      </c>
      <c r="G9" s="5">
        <v>81.751496866082704</v>
      </c>
      <c r="H9" s="5">
        <v>-3.4960425671361302</v>
      </c>
      <c r="I9" s="5">
        <v>-3.4960425671361302</v>
      </c>
      <c r="J9" s="5">
        <v>-3.4960425671361302</v>
      </c>
      <c r="K9" s="5">
        <v>-3.4960425671361302</v>
      </c>
      <c r="L9" s="5">
        <v>-3.4960425671361302</v>
      </c>
      <c r="M9" s="5">
        <v>-3.4960425671361302</v>
      </c>
      <c r="N9" s="5">
        <v>0</v>
      </c>
      <c r="O9" s="5">
        <v>0</v>
      </c>
      <c r="P9" s="5">
        <v>0</v>
      </c>
    </row>
    <row r="10" spans="1:16" x14ac:dyDescent="0.25">
      <c r="A10" s="5">
        <v>8</v>
      </c>
      <c r="B10" s="6">
        <v>43916</v>
      </c>
      <c r="C10" s="5">
        <v>83.546953836743697</v>
      </c>
      <c r="D10" s="5">
        <v>-7.6145162904841097</v>
      </c>
      <c r="E10" s="5">
        <v>163.72036304139499</v>
      </c>
      <c r="F10" s="5">
        <v>83.546953836743697</v>
      </c>
      <c r="G10" s="5">
        <v>83.546953836743697</v>
      </c>
      <c r="H10" s="5">
        <v>-3.8448379769257701</v>
      </c>
      <c r="I10" s="5">
        <v>-3.8448379769257701</v>
      </c>
      <c r="J10" s="5">
        <v>-3.8448379769257701</v>
      </c>
      <c r="K10" s="5">
        <v>-3.8448379769257701</v>
      </c>
      <c r="L10" s="5">
        <v>-3.8448379769257701</v>
      </c>
      <c r="M10" s="5">
        <v>-3.8448379769257701</v>
      </c>
      <c r="N10" s="5">
        <v>0</v>
      </c>
      <c r="O10" s="5">
        <v>0</v>
      </c>
      <c r="P10" s="5">
        <v>0</v>
      </c>
    </row>
    <row r="11" spans="1:16" x14ac:dyDescent="0.25">
      <c r="A11" s="5">
        <v>9</v>
      </c>
      <c r="B11" s="6">
        <v>43917</v>
      </c>
      <c r="C11" s="5">
        <v>85.342410795676699</v>
      </c>
      <c r="D11" s="5">
        <v>-5.1575423235118496</v>
      </c>
      <c r="E11" s="5">
        <v>171.014989722819</v>
      </c>
      <c r="F11" s="5">
        <v>85.342410795676699</v>
      </c>
      <c r="G11" s="5">
        <v>85.342410795676699</v>
      </c>
      <c r="H11" s="5">
        <v>-7.7605618433468804</v>
      </c>
      <c r="I11" s="5">
        <v>-7.7605618433468804</v>
      </c>
      <c r="J11" s="5">
        <v>-7.7605618433468804</v>
      </c>
      <c r="K11" s="5">
        <v>-7.7605618433468804</v>
      </c>
      <c r="L11" s="5">
        <v>-7.7605618433468804</v>
      </c>
      <c r="M11" s="5">
        <v>-7.7605618433468804</v>
      </c>
      <c r="N11" s="5">
        <v>0</v>
      </c>
      <c r="O11" s="5">
        <v>0</v>
      </c>
      <c r="P11" s="5">
        <v>0</v>
      </c>
    </row>
    <row r="12" spans="1:16" x14ac:dyDescent="0.25">
      <c r="A12" s="5">
        <v>10</v>
      </c>
      <c r="B12" s="6">
        <v>43920</v>
      </c>
      <c r="C12" s="5">
        <v>90.728781672475804</v>
      </c>
      <c r="D12" s="5">
        <v>-4.6070917697303999</v>
      </c>
      <c r="E12" s="5">
        <v>169.88566001839001</v>
      </c>
      <c r="F12" s="5">
        <v>90.728781672475804</v>
      </c>
      <c r="G12" s="5">
        <v>90.728781672475804</v>
      </c>
      <c r="H12" s="5">
        <v>-5.8655114297228499</v>
      </c>
      <c r="I12" s="5">
        <v>-5.8655114297228499</v>
      </c>
      <c r="J12" s="5">
        <v>-5.8655114297228499</v>
      </c>
      <c r="K12" s="5">
        <v>-5.8655114297228499</v>
      </c>
      <c r="L12" s="5">
        <v>-5.8655114297228499</v>
      </c>
      <c r="M12" s="5">
        <v>-5.8655114297228499</v>
      </c>
      <c r="N12" s="5">
        <v>0</v>
      </c>
      <c r="O12" s="5">
        <v>0</v>
      </c>
      <c r="P12" s="5">
        <v>0</v>
      </c>
    </row>
    <row r="13" spans="1:16" x14ac:dyDescent="0.25">
      <c r="A13" s="5">
        <v>11</v>
      </c>
      <c r="B13" s="6">
        <v>43921</v>
      </c>
      <c r="C13" s="5">
        <v>92.524238631408807</v>
      </c>
      <c r="D13" s="5">
        <v>6.9206447568118303</v>
      </c>
      <c r="E13" s="5">
        <v>175.28303447380301</v>
      </c>
      <c r="F13" s="5">
        <v>92.524238631408807</v>
      </c>
      <c r="G13" s="5">
        <v>92.524238631408807</v>
      </c>
      <c r="H13" s="5">
        <v>-2.3886757936734999</v>
      </c>
      <c r="I13" s="5">
        <v>-2.3886757936734999</v>
      </c>
      <c r="J13" s="5">
        <v>-2.3886757936734999</v>
      </c>
      <c r="K13" s="5">
        <v>-2.3886757936734999</v>
      </c>
      <c r="L13" s="5">
        <v>-2.3886757936734999</v>
      </c>
      <c r="M13" s="5">
        <v>-2.3886757936734999</v>
      </c>
      <c r="N13" s="5">
        <v>0</v>
      </c>
      <c r="O13" s="5">
        <v>0</v>
      </c>
      <c r="P13" s="5">
        <v>0</v>
      </c>
    </row>
    <row r="14" spans="1:16" x14ac:dyDescent="0.25">
      <c r="A14" s="5">
        <v>12</v>
      </c>
      <c r="B14" s="6">
        <v>43922</v>
      </c>
      <c r="C14" s="5">
        <v>94.319695590341894</v>
      </c>
      <c r="D14" s="5">
        <v>0.424985661784753</v>
      </c>
      <c r="E14" s="5">
        <v>176.03338579634399</v>
      </c>
      <c r="F14" s="5">
        <v>94.319695590341894</v>
      </c>
      <c r="G14" s="5">
        <v>94.319695590341894</v>
      </c>
      <c r="H14" s="5">
        <v>-3.4960425671373199</v>
      </c>
      <c r="I14" s="5">
        <v>-3.4960425671373199</v>
      </c>
      <c r="J14" s="5">
        <v>-3.4960425671373199</v>
      </c>
      <c r="K14" s="5">
        <v>-3.4960425671373199</v>
      </c>
      <c r="L14" s="5">
        <v>-3.4960425671373199</v>
      </c>
      <c r="M14" s="5">
        <v>-3.4960425671373199</v>
      </c>
      <c r="N14" s="5">
        <v>0</v>
      </c>
      <c r="O14" s="5">
        <v>0</v>
      </c>
      <c r="P14" s="5">
        <v>0</v>
      </c>
    </row>
    <row r="15" spans="1:16" x14ac:dyDescent="0.25">
      <c r="A15" s="5">
        <v>13</v>
      </c>
      <c r="B15" s="6">
        <v>43923</v>
      </c>
      <c r="C15" s="5">
        <v>96.115152549274896</v>
      </c>
      <c r="D15" s="5">
        <v>2.2762957675299802</v>
      </c>
      <c r="E15" s="5">
        <v>179.683024831328</v>
      </c>
      <c r="F15" s="5">
        <v>96.115152549274896</v>
      </c>
      <c r="G15" s="5">
        <v>96.115152549274896</v>
      </c>
      <c r="H15" s="5">
        <v>-3.8448379769245902</v>
      </c>
      <c r="I15" s="5">
        <v>-3.8448379769245902</v>
      </c>
      <c r="J15" s="5">
        <v>-3.8448379769245902</v>
      </c>
      <c r="K15" s="5">
        <v>-3.8448379769245902</v>
      </c>
      <c r="L15" s="5">
        <v>-3.8448379769245902</v>
      </c>
      <c r="M15" s="5">
        <v>-3.8448379769245902</v>
      </c>
      <c r="N15" s="5">
        <v>0</v>
      </c>
      <c r="O15" s="5">
        <v>0</v>
      </c>
      <c r="P15" s="5">
        <v>0</v>
      </c>
    </row>
    <row r="16" spans="1:16" x14ac:dyDescent="0.25">
      <c r="A16" s="5">
        <v>14</v>
      </c>
      <c r="B16" s="6">
        <v>43924</v>
      </c>
      <c r="C16" s="5">
        <v>97.910609508207898</v>
      </c>
      <c r="D16" s="5">
        <v>6.50329954080512</v>
      </c>
      <c r="E16" s="5">
        <v>176.608516203064</v>
      </c>
      <c r="F16" s="5">
        <v>97.910609508207898</v>
      </c>
      <c r="G16" s="5">
        <v>97.910609508207898</v>
      </c>
      <c r="H16" s="5">
        <v>-7.7605618433514998</v>
      </c>
      <c r="I16" s="5">
        <v>-7.7605618433514998</v>
      </c>
      <c r="J16" s="5">
        <v>-7.7605618433514998</v>
      </c>
      <c r="K16" s="5">
        <v>-7.7605618433514998</v>
      </c>
      <c r="L16" s="5">
        <v>-7.7605618433514998</v>
      </c>
      <c r="M16" s="5">
        <v>-7.7605618433514998</v>
      </c>
      <c r="N16" s="5">
        <v>0</v>
      </c>
      <c r="O16" s="5">
        <v>0</v>
      </c>
      <c r="P16" s="5">
        <v>0</v>
      </c>
    </row>
    <row r="17" spans="1:16" x14ac:dyDescent="0.25">
      <c r="A17" s="5">
        <v>15</v>
      </c>
      <c r="B17" s="6">
        <v>43927</v>
      </c>
      <c r="C17" s="5">
        <v>103.29698038500599</v>
      </c>
      <c r="D17" s="5">
        <v>7.4335565084994704</v>
      </c>
      <c r="E17" s="5">
        <v>187.76528051128901</v>
      </c>
      <c r="F17" s="5">
        <v>103.29698038500599</v>
      </c>
      <c r="G17" s="5">
        <v>103.29698038500599</v>
      </c>
      <c r="H17" s="5">
        <v>-5.8655114297158697</v>
      </c>
      <c r="I17" s="5">
        <v>-5.8655114297158697</v>
      </c>
      <c r="J17" s="5">
        <v>-5.8655114297158697</v>
      </c>
      <c r="K17" s="5">
        <v>-5.8655114297158697</v>
      </c>
      <c r="L17" s="5">
        <v>-5.8655114297158697</v>
      </c>
      <c r="M17" s="5">
        <v>-5.8655114297158697</v>
      </c>
      <c r="N17" s="5">
        <v>0</v>
      </c>
      <c r="O17" s="5">
        <v>0</v>
      </c>
      <c r="P17" s="5">
        <v>0</v>
      </c>
    </row>
    <row r="18" spans="1:16" x14ac:dyDescent="0.25">
      <c r="A18" s="5">
        <v>16</v>
      </c>
      <c r="B18" s="6">
        <v>43928</v>
      </c>
      <c r="C18" s="5">
        <v>105.09243734394001</v>
      </c>
      <c r="D18" s="5">
        <v>19.195990198243699</v>
      </c>
      <c r="E18" s="5">
        <v>192.438460328535</v>
      </c>
      <c r="F18" s="5">
        <v>105.09243734394001</v>
      </c>
      <c r="G18" s="5">
        <v>105.09243734394001</v>
      </c>
      <c r="H18" s="5">
        <v>-2.3886757936656999</v>
      </c>
      <c r="I18" s="5">
        <v>-2.3886757936656999</v>
      </c>
      <c r="J18" s="5">
        <v>-2.3886757936656999</v>
      </c>
      <c r="K18" s="5">
        <v>-2.3886757936656999</v>
      </c>
      <c r="L18" s="5">
        <v>-2.3886757936656999</v>
      </c>
      <c r="M18" s="5">
        <v>-2.3886757936656999</v>
      </c>
      <c r="N18" s="5">
        <v>0</v>
      </c>
      <c r="O18" s="5">
        <v>0</v>
      </c>
      <c r="P18" s="5">
        <v>0</v>
      </c>
    </row>
    <row r="19" spans="1:16" x14ac:dyDescent="0.25">
      <c r="A19" s="5">
        <v>17</v>
      </c>
      <c r="B19" s="6">
        <v>43929</v>
      </c>
      <c r="C19" s="5">
        <v>106.88789431699399</v>
      </c>
      <c r="D19" s="5">
        <v>21.1929289288381</v>
      </c>
      <c r="E19" s="5">
        <v>189.43055680951301</v>
      </c>
      <c r="F19" s="5">
        <v>106.88789431699399</v>
      </c>
      <c r="G19" s="5">
        <v>106.88789431699399</v>
      </c>
      <c r="H19" s="5">
        <v>-3.49604256713851</v>
      </c>
      <c r="I19" s="5">
        <v>-3.49604256713851</v>
      </c>
      <c r="J19" s="5">
        <v>-3.49604256713851</v>
      </c>
      <c r="K19" s="5">
        <v>-3.49604256713851</v>
      </c>
      <c r="L19" s="5">
        <v>-3.49604256713851</v>
      </c>
      <c r="M19" s="5">
        <v>-3.49604256713851</v>
      </c>
      <c r="N19" s="5">
        <v>0</v>
      </c>
      <c r="O19" s="5">
        <v>0</v>
      </c>
      <c r="P19" s="5">
        <v>0</v>
      </c>
    </row>
    <row r="20" spans="1:16" x14ac:dyDescent="0.25">
      <c r="A20" s="5">
        <v>18</v>
      </c>
      <c r="B20" s="6">
        <v>43930</v>
      </c>
      <c r="C20" s="5">
        <v>108.683351290049</v>
      </c>
      <c r="D20" s="5">
        <v>14.7416868890147</v>
      </c>
      <c r="E20" s="5">
        <v>185.95518895357699</v>
      </c>
      <c r="F20" s="5">
        <v>108.683351290049</v>
      </c>
      <c r="G20" s="5">
        <v>108.683351290049</v>
      </c>
      <c r="H20" s="5">
        <v>-3.84483797693226</v>
      </c>
      <c r="I20" s="5">
        <v>-3.84483797693226</v>
      </c>
      <c r="J20" s="5">
        <v>-3.84483797693226</v>
      </c>
      <c r="K20" s="5">
        <v>-3.84483797693226</v>
      </c>
      <c r="L20" s="5">
        <v>-3.84483797693226</v>
      </c>
      <c r="M20" s="5">
        <v>-3.84483797693226</v>
      </c>
      <c r="N20" s="5">
        <v>0</v>
      </c>
      <c r="O20" s="5">
        <v>0</v>
      </c>
      <c r="P20" s="5">
        <v>0</v>
      </c>
    </row>
    <row r="21" spans="1:16" x14ac:dyDescent="0.25">
      <c r="A21" s="5">
        <v>19</v>
      </c>
      <c r="B21" s="6">
        <v>43934</v>
      </c>
      <c r="C21" s="5">
        <v>115.86517918226799</v>
      </c>
      <c r="D21" s="5">
        <v>24.644357956535998</v>
      </c>
      <c r="E21" s="5">
        <v>192.03738886701001</v>
      </c>
      <c r="F21" s="5">
        <v>115.86517918226799</v>
      </c>
      <c r="G21" s="5">
        <v>115.86517918226799</v>
      </c>
      <c r="H21" s="5">
        <v>-5.8655114297088797</v>
      </c>
      <c r="I21" s="5">
        <v>-5.8655114297088797</v>
      </c>
      <c r="J21" s="5">
        <v>-5.8655114297088797</v>
      </c>
      <c r="K21" s="5">
        <v>-5.8655114297088797</v>
      </c>
      <c r="L21" s="5">
        <v>-5.8655114297088797</v>
      </c>
      <c r="M21" s="5">
        <v>-5.8655114297088797</v>
      </c>
      <c r="N21" s="5">
        <v>0</v>
      </c>
      <c r="O21" s="5">
        <v>0</v>
      </c>
      <c r="P21" s="5">
        <v>0</v>
      </c>
    </row>
    <row r="22" spans="1:16" x14ac:dyDescent="0.25">
      <c r="A22" s="5">
        <v>20</v>
      </c>
      <c r="B22" s="6">
        <v>43935</v>
      </c>
      <c r="C22" s="5">
        <v>117.660636155323</v>
      </c>
      <c r="D22" s="5">
        <v>33.721975056434999</v>
      </c>
      <c r="E22" s="5">
        <v>206.230368829703</v>
      </c>
      <c r="F22" s="5">
        <v>117.660636155323</v>
      </c>
      <c r="G22" s="5">
        <v>117.660636155323</v>
      </c>
      <c r="H22" s="5">
        <v>-2.3886757936579102</v>
      </c>
      <c r="I22" s="5">
        <v>-2.3886757936579102</v>
      </c>
      <c r="J22" s="5">
        <v>-2.3886757936579102</v>
      </c>
      <c r="K22" s="5">
        <v>-2.3886757936579102</v>
      </c>
      <c r="L22" s="5">
        <v>-2.3886757936579102</v>
      </c>
      <c r="M22" s="5">
        <v>-2.3886757936579102</v>
      </c>
      <c r="N22" s="5">
        <v>0</v>
      </c>
      <c r="O22" s="5">
        <v>0</v>
      </c>
      <c r="P22" s="5">
        <v>0</v>
      </c>
    </row>
    <row r="23" spans="1:16" x14ac:dyDescent="0.25">
      <c r="A23" s="5">
        <v>21</v>
      </c>
      <c r="B23" s="6">
        <v>43936</v>
      </c>
      <c r="C23" s="5">
        <v>119.456093128378</v>
      </c>
      <c r="D23" s="5">
        <v>29.351689402482499</v>
      </c>
      <c r="E23" s="5">
        <v>205.435619568394</v>
      </c>
      <c r="F23" s="5">
        <v>119.456093128378</v>
      </c>
      <c r="G23" s="5">
        <v>119.456093128378</v>
      </c>
      <c r="H23" s="5">
        <v>-3.4960425671397002</v>
      </c>
      <c r="I23" s="5">
        <v>-3.4960425671397002</v>
      </c>
      <c r="J23" s="5">
        <v>-3.4960425671397002</v>
      </c>
      <c r="K23" s="5">
        <v>-3.4960425671397002</v>
      </c>
      <c r="L23" s="5">
        <v>-3.4960425671397002</v>
      </c>
      <c r="M23" s="5">
        <v>-3.4960425671397002</v>
      </c>
      <c r="N23" s="5">
        <v>0</v>
      </c>
      <c r="O23" s="5">
        <v>0</v>
      </c>
      <c r="P23" s="5">
        <v>0</v>
      </c>
    </row>
    <row r="24" spans="1:16" x14ac:dyDescent="0.25">
      <c r="A24" s="5">
        <v>22</v>
      </c>
      <c r="B24" s="6">
        <v>43937</v>
      </c>
      <c r="C24" s="5">
        <v>121.251550101433</v>
      </c>
      <c r="D24" s="5">
        <v>32.2103028391845</v>
      </c>
      <c r="E24" s="5">
        <v>205.49797644178301</v>
      </c>
      <c r="F24" s="5">
        <v>121.251550101433</v>
      </c>
      <c r="G24" s="5">
        <v>121.251550101433</v>
      </c>
      <c r="H24" s="5">
        <v>-3.8448379769087802</v>
      </c>
      <c r="I24" s="5">
        <v>-3.8448379769087802</v>
      </c>
      <c r="J24" s="5">
        <v>-3.8448379769087802</v>
      </c>
      <c r="K24" s="5">
        <v>-3.8448379769087802</v>
      </c>
      <c r="L24" s="5">
        <v>-3.8448379769087802</v>
      </c>
      <c r="M24" s="5">
        <v>-3.8448379769087802</v>
      </c>
      <c r="N24" s="5">
        <v>0</v>
      </c>
      <c r="O24" s="5">
        <v>0</v>
      </c>
      <c r="P24" s="5">
        <v>0</v>
      </c>
    </row>
    <row r="25" spans="1:16" x14ac:dyDescent="0.25">
      <c r="A25" s="5">
        <v>23</v>
      </c>
      <c r="B25" s="6">
        <v>43938</v>
      </c>
      <c r="C25" s="5">
        <v>123.047007074487</v>
      </c>
      <c r="D25" s="5">
        <v>28.162733012084001</v>
      </c>
      <c r="E25" s="5">
        <v>203.98189596369201</v>
      </c>
      <c r="F25" s="5">
        <v>123.047007074487</v>
      </c>
      <c r="G25" s="5">
        <v>123.047007074487</v>
      </c>
      <c r="H25" s="5">
        <v>-7.7605618433253403</v>
      </c>
      <c r="I25" s="5">
        <v>-7.7605618433253403</v>
      </c>
      <c r="J25" s="5">
        <v>-7.7605618433253403</v>
      </c>
      <c r="K25" s="5">
        <v>-7.7605618433253403</v>
      </c>
      <c r="L25" s="5">
        <v>-7.7605618433253403</v>
      </c>
      <c r="M25" s="5">
        <v>-7.7605618433253403</v>
      </c>
      <c r="N25" s="5">
        <v>0</v>
      </c>
      <c r="O25" s="5">
        <v>0</v>
      </c>
      <c r="P25" s="5">
        <v>0</v>
      </c>
    </row>
    <row r="26" spans="1:16" x14ac:dyDescent="0.25">
      <c r="A26" s="5">
        <v>24</v>
      </c>
      <c r="B26" s="6">
        <v>43941</v>
      </c>
      <c r="C26" s="5">
        <v>128.43337799365199</v>
      </c>
      <c r="D26" s="5">
        <v>33.3257682484263</v>
      </c>
      <c r="E26" s="5">
        <v>206.02819093424199</v>
      </c>
      <c r="F26" s="5">
        <v>128.43337799365199</v>
      </c>
      <c r="G26" s="5">
        <v>128.43337799365199</v>
      </c>
      <c r="H26" s="5">
        <v>-5.8655114297218098</v>
      </c>
      <c r="I26" s="5">
        <v>-5.8655114297218098</v>
      </c>
      <c r="J26" s="5">
        <v>-5.8655114297218098</v>
      </c>
      <c r="K26" s="5">
        <v>-5.8655114297218098</v>
      </c>
      <c r="L26" s="5">
        <v>-5.8655114297218098</v>
      </c>
      <c r="M26" s="5">
        <v>-5.8655114297218098</v>
      </c>
      <c r="N26" s="5">
        <v>0</v>
      </c>
      <c r="O26" s="5">
        <v>0</v>
      </c>
      <c r="P26" s="5">
        <v>0</v>
      </c>
    </row>
    <row r="27" spans="1:16" x14ac:dyDescent="0.25">
      <c r="A27" s="5">
        <v>25</v>
      </c>
      <c r="B27" s="6">
        <v>43942</v>
      </c>
      <c r="C27" s="5">
        <v>130.22883522540801</v>
      </c>
      <c r="D27" s="5">
        <v>41.189166447276797</v>
      </c>
      <c r="E27" s="5">
        <v>208.218654382777</v>
      </c>
      <c r="F27" s="5">
        <v>130.22883522540801</v>
      </c>
      <c r="G27" s="5">
        <v>130.22883522540801</v>
      </c>
      <c r="H27" s="5">
        <v>-2.3886757936779501</v>
      </c>
      <c r="I27" s="5">
        <v>-2.3886757936779501</v>
      </c>
      <c r="J27" s="5">
        <v>-2.3886757936779501</v>
      </c>
      <c r="K27" s="5">
        <v>-2.3886757936779501</v>
      </c>
      <c r="L27" s="5">
        <v>-2.3886757936779501</v>
      </c>
      <c r="M27" s="5">
        <v>-2.3886757936779501</v>
      </c>
      <c r="N27" s="5">
        <v>0</v>
      </c>
      <c r="O27" s="5">
        <v>0</v>
      </c>
      <c r="P27" s="5">
        <v>0</v>
      </c>
    </row>
    <row r="28" spans="1:16" x14ac:dyDescent="0.25">
      <c r="A28" s="5">
        <v>26</v>
      </c>
      <c r="B28" s="6">
        <v>43943</v>
      </c>
      <c r="C28" s="5">
        <v>132.02429245716399</v>
      </c>
      <c r="D28" s="5">
        <v>40.489960249496399</v>
      </c>
      <c r="E28" s="5">
        <v>218.75797625504001</v>
      </c>
      <c r="F28" s="5">
        <v>132.02429245716399</v>
      </c>
      <c r="G28" s="5">
        <v>132.02429245716399</v>
      </c>
      <c r="H28" s="5">
        <v>-3.49604256713913</v>
      </c>
      <c r="I28" s="5">
        <v>-3.49604256713913</v>
      </c>
      <c r="J28" s="5">
        <v>-3.49604256713913</v>
      </c>
      <c r="K28" s="5">
        <v>-3.49604256713913</v>
      </c>
      <c r="L28" s="5">
        <v>-3.49604256713913</v>
      </c>
      <c r="M28" s="5">
        <v>-3.49604256713913</v>
      </c>
      <c r="N28" s="5">
        <v>0</v>
      </c>
      <c r="O28" s="5">
        <v>0</v>
      </c>
      <c r="P28" s="5">
        <v>0</v>
      </c>
    </row>
    <row r="29" spans="1:16" x14ac:dyDescent="0.25">
      <c r="A29" s="5">
        <v>27</v>
      </c>
      <c r="B29" s="6">
        <v>43944</v>
      </c>
      <c r="C29" s="5">
        <v>133.81974968892101</v>
      </c>
      <c r="D29" s="5">
        <v>43.515137787409699</v>
      </c>
      <c r="E29" s="5">
        <v>217.60608211351899</v>
      </c>
      <c r="F29" s="5">
        <v>133.81974968892101</v>
      </c>
      <c r="G29" s="5">
        <v>133.81974968892101</v>
      </c>
      <c r="H29" s="5">
        <v>-3.84483797691645</v>
      </c>
      <c r="I29" s="5">
        <v>-3.84483797691645</v>
      </c>
      <c r="J29" s="5">
        <v>-3.84483797691645</v>
      </c>
      <c r="K29" s="5">
        <v>-3.84483797691645</v>
      </c>
      <c r="L29" s="5">
        <v>-3.84483797691645</v>
      </c>
      <c r="M29" s="5">
        <v>-3.84483797691645</v>
      </c>
      <c r="N29" s="5">
        <v>0</v>
      </c>
      <c r="O29" s="5">
        <v>0</v>
      </c>
      <c r="P29" s="5">
        <v>0</v>
      </c>
    </row>
    <row r="30" spans="1:16" x14ac:dyDescent="0.25">
      <c r="A30" s="5">
        <v>28</v>
      </c>
      <c r="B30" s="6">
        <v>43945</v>
      </c>
      <c r="C30" s="5">
        <v>135.615206920677</v>
      </c>
      <c r="D30" s="5">
        <v>46.878905084512503</v>
      </c>
      <c r="E30" s="5">
        <v>212.05078536338399</v>
      </c>
      <c r="F30" s="5">
        <v>135.615206920677</v>
      </c>
      <c r="G30" s="5">
        <v>135.615206920677</v>
      </c>
      <c r="H30" s="5">
        <v>-7.7605618433299703</v>
      </c>
      <c r="I30" s="5">
        <v>-7.7605618433299703</v>
      </c>
      <c r="J30" s="5">
        <v>-7.7605618433299703</v>
      </c>
      <c r="K30" s="5">
        <v>-7.7605618433299703</v>
      </c>
      <c r="L30" s="5">
        <v>-7.7605618433299703</v>
      </c>
      <c r="M30" s="5">
        <v>-7.7605618433299703</v>
      </c>
      <c r="N30" s="5">
        <v>0</v>
      </c>
      <c r="O30" s="5">
        <v>0</v>
      </c>
      <c r="P30" s="5">
        <v>0</v>
      </c>
    </row>
    <row r="31" spans="1:16" x14ac:dyDescent="0.25">
      <c r="A31" s="5">
        <v>29</v>
      </c>
      <c r="B31" s="6">
        <v>43948</v>
      </c>
      <c r="C31" s="5">
        <v>141.00157861594599</v>
      </c>
      <c r="D31" s="5">
        <v>49.626746054243597</v>
      </c>
      <c r="E31" s="5">
        <v>225.70045637394401</v>
      </c>
      <c r="F31" s="5">
        <v>141.00157861594599</v>
      </c>
      <c r="G31" s="5">
        <v>141.00157861594599</v>
      </c>
      <c r="H31" s="5">
        <v>-5.8655114296885102</v>
      </c>
      <c r="I31" s="5">
        <v>-5.8655114296885102</v>
      </c>
      <c r="J31" s="5">
        <v>-5.8655114296885102</v>
      </c>
      <c r="K31" s="5">
        <v>-5.8655114296885102</v>
      </c>
      <c r="L31" s="5">
        <v>-5.8655114296885102</v>
      </c>
      <c r="M31" s="5">
        <v>-5.8655114296885102</v>
      </c>
      <c r="N31" s="5">
        <v>0</v>
      </c>
      <c r="O31" s="5">
        <v>0</v>
      </c>
      <c r="P31" s="5">
        <v>0</v>
      </c>
    </row>
    <row r="32" spans="1:16" x14ac:dyDescent="0.25">
      <c r="A32" s="5">
        <v>30</v>
      </c>
      <c r="B32" s="6">
        <v>43949</v>
      </c>
      <c r="C32" s="5">
        <v>142.797035847703</v>
      </c>
      <c r="D32" s="5">
        <v>53.048838005577103</v>
      </c>
      <c r="E32" s="5">
        <v>217.41696686388201</v>
      </c>
      <c r="F32" s="5">
        <v>142.797035847703</v>
      </c>
      <c r="G32" s="5">
        <v>142.797035847703</v>
      </c>
      <c r="H32" s="5">
        <v>-2.3886757936821899</v>
      </c>
      <c r="I32" s="5">
        <v>-2.3886757936821899</v>
      </c>
      <c r="J32" s="5">
        <v>-2.3886757936821899</v>
      </c>
      <c r="K32" s="5">
        <v>-2.3886757936821899</v>
      </c>
      <c r="L32" s="5">
        <v>-2.3886757936821899</v>
      </c>
      <c r="M32" s="5">
        <v>-2.3886757936821899</v>
      </c>
      <c r="N32" s="5">
        <v>0</v>
      </c>
      <c r="O32" s="5">
        <v>0</v>
      </c>
      <c r="P32" s="5">
        <v>0</v>
      </c>
    </row>
    <row r="33" spans="1:16" x14ac:dyDescent="0.25">
      <c r="A33" s="5">
        <v>31</v>
      </c>
      <c r="B33" s="6">
        <v>43950</v>
      </c>
      <c r="C33" s="5">
        <v>144.59249307945899</v>
      </c>
      <c r="D33" s="5">
        <v>56.5177399060588</v>
      </c>
      <c r="E33" s="5">
        <v>230.03903424202201</v>
      </c>
      <c r="F33" s="5">
        <v>144.59249307945899</v>
      </c>
      <c r="G33" s="5">
        <v>144.59249307945899</v>
      </c>
      <c r="H33" s="5">
        <v>-3.4960425671420898</v>
      </c>
      <c r="I33" s="5">
        <v>-3.4960425671420898</v>
      </c>
      <c r="J33" s="5">
        <v>-3.4960425671420898</v>
      </c>
      <c r="K33" s="5">
        <v>-3.4960425671420898</v>
      </c>
      <c r="L33" s="5">
        <v>-3.4960425671420898</v>
      </c>
      <c r="M33" s="5">
        <v>-3.4960425671420898</v>
      </c>
      <c r="N33" s="5">
        <v>0</v>
      </c>
      <c r="O33" s="5">
        <v>0</v>
      </c>
      <c r="P33" s="5">
        <v>0</v>
      </c>
    </row>
    <row r="34" spans="1:16" x14ac:dyDescent="0.25">
      <c r="A34" s="5">
        <v>32</v>
      </c>
      <c r="B34" s="6">
        <v>43951</v>
      </c>
      <c r="C34" s="5">
        <v>146.38795031121501</v>
      </c>
      <c r="D34" s="5">
        <v>59.493625050306598</v>
      </c>
      <c r="E34" s="5">
        <v>229.60346110889901</v>
      </c>
      <c r="F34" s="5">
        <v>146.38795031121501</v>
      </c>
      <c r="G34" s="5">
        <v>146.38795031121501</v>
      </c>
      <c r="H34" s="5">
        <v>-3.8448379769152701</v>
      </c>
      <c r="I34" s="5">
        <v>-3.8448379769152701</v>
      </c>
      <c r="J34" s="5">
        <v>-3.8448379769152701</v>
      </c>
      <c r="K34" s="5">
        <v>-3.8448379769152701</v>
      </c>
      <c r="L34" s="5">
        <v>-3.8448379769152701</v>
      </c>
      <c r="M34" s="5">
        <v>-3.8448379769152701</v>
      </c>
      <c r="N34" s="5">
        <v>0</v>
      </c>
      <c r="O34" s="5">
        <v>0</v>
      </c>
      <c r="P34" s="5">
        <v>0</v>
      </c>
    </row>
    <row r="35" spans="1:16" x14ac:dyDescent="0.25">
      <c r="A35" s="5">
        <v>33</v>
      </c>
      <c r="B35" s="6">
        <v>43952</v>
      </c>
      <c r="C35" s="5">
        <v>148.18340786014701</v>
      </c>
      <c r="D35" s="5">
        <v>57.897464681765697</v>
      </c>
      <c r="E35" s="5">
        <v>227.75432347638201</v>
      </c>
      <c r="F35" s="5">
        <v>148.18340786014701</v>
      </c>
      <c r="G35" s="5">
        <v>148.18340786014701</v>
      </c>
      <c r="H35" s="5">
        <v>-7.76056184334902</v>
      </c>
      <c r="I35" s="5">
        <v>-7.76056184334902</v>
      </c>
      <c r="J35" s="5">
        <v>-7.76056184334902</v>
      </c>
      <c r="K35" s="5">
        <v>-7.76056184334902</v>
      </c>
      <c r="L35" s="5">
        <v>-7.76056184334902</v>
      </c>
      <c r="M35" s="5">
        <v>-7.76056184334902</v>
      </c>
      <c r="N35" s="5">
        <v>0</v>
      </c>
      <c r="O35" s="5">
        <v>0</v>
      </c>
      <c r="P35" s="5">
        <v>0</v>
      </c>
    </row>
    <row r="36" spans="1:16" x14ac:dyDescent="0.25">
      <c r="A36" s="5">
        <v>34</v>
      </c>
      <c r="B36" s="6">
        <v>43955</v>
      </c>
      <c r="C36" s="5">
        <v>153.569780506943</v>
      </c>
      <c r="D36" s="5">
        <v>56.546586325845702</v>
      </c>
      <c r="E36" s="5">
        <v>236.98810887528799</v>
      </c>
      <c r="F36" s="5">
        <v>153.569780506943</v>
      </c>
      <c r="G36" s="5">
        <v>153.569780506943</v>
      </c>
      <c r="H36" s="5">
        <v>-5.8655114297014297</v>
      </c>
      <c r="I36" s="5">
        <v>-5.8655114297014297</v>
      </c>
      <c r="J36" s="5">
        <v>-5.8655114297014297</v>
      </c>
      <c r="K36" s="5">
        <v>-5.8655114297014297</v>
      </c>
      <c r="L36" s="5">
        <v>-5.8655114297014297</v>
      </c>
      <c r="M36" s="5">
        <v>-5.8655114297014297</v>
      </c>
      <c r="N36" s="5">
        <v>0</v>
      </c>
      <c r="O36" s="5">
        <v>0</v>
      </c>
      <c r="P36" s="5">
        <v>0</v>
      </c>
    </row>
    <row r="37" spans="1:16" x14ac:dyDescent="0.25">
      <c r="A37" s="5">
        <v>35</v>
      </c>
      <c r="B37" s="6">
        <v>43956</v>
      </c>
      <c r="C37" s="5">
        <v>155.36523805587399</v>
      </c>
      <c r="D37" s="5">
        <v>64.219165956223904</v>
      </c>
      <c r="E37" s="5">
        <v>237.16169909856501</v>
      </c>
      <c r="F37" s="5">
        <v>155.36523805587399</v>
      </c>
      <c r="G37" s="5">
        <v>155.36523805587399</v>
      </c>
      <c r="H37" s="5">
        <v>-2.3886757936623702</v>
      </c>
      <c r="I37" s="5">
        <v>-2.3886757936623702</v>
      </c>
      <c r="J37" s="5">
        <v>-2.3886757936623702</v>
      </c>
      <c r="K37" s="5">
        <v>-2.3886757936623702</v>
      </c>
      <c r="L37" s="5">
        <v>-2.3886757936623702</v>
      </c>
      <c r="M37" s="5">
        <v>-2.3886757936623702</v>
      </c>
      <c r="N37" s="5">
        <v>0</v>
      </c>
      <c r="O37" s="5">
        <v>0</v>
      </c>
      <c r="P37" s="5">
        <v>0</v>
      </c>
    </row>
    <row r="38" spans="1:16" x14ac:dyDescent="0.25">
      <c r="A38" s="5">
        <v>36</v>
      </c>
      <c r="B38" s="6">
        <v>43957</v>
      </c>
      <c r="C38" s="5">
        <v>157.16069560480599</v>
      </c>
      <c r="D38" s="5">
        <v>69.369635399622297</v>
      </c>
      <c r="E38" s="5">
        <v>237.48418342713299</v>
      </c>
      <c r="F38" s="5">
        <v>157.16069560480599</v>
      </c>
      <c r="G38" s="5">
        <v>157.16069560480599</v>
      </c>
      <c r="H38" s="5">
        <v>-3.4960425671415098</v>
      </c>
      <c r="I38" s="5">
        <v>-3.4960425671415098</v>
      </c>
      <c r="J38" s="5">
        <v>-3.4960425671415098</v>
      </c>
      <c r="K38" s="5">
        <v>-3.4960425671415098</v>
      </c>
      <c r="L38" s="5">
        <v>-3.4960425671415098</v>
      </c>
      <c r="M38" s="5">
        <v>-3.4960425671415098</v>
      </c>
      <c r="N38" s="5">
        <v>0</v>
      </c>
      <c r="O38" s="5">
        <v>0</v>
      </c>
      <c r="P38" s="5">
        <v>0</v>
      </c>
    </row>
    <row r="39" spans="1:16" x14ac:dyDescent="0.25">
      <c r="A39" s="5">
        <v>37</v>
      </c>
      <c r="B39" s="6">
        <v>43958</v>
      </c>
      <c r="C39" s="5">
        <v>158.956153153738</v>
      </c>
      <c r="D39" s="5">
        <v>74.415733801444404</v>
      </c>
      <c r="E39" s="5">
        <v>242.18216475515499</v>
      </c>
      <c r="F39" s="5">
        <v>158.956153153738</v>
      </c>
      <c r="G39" s="5">
        <v>158.956153153738</v>
      </c>
      <c r="H39" s="5">
        <v>-3.8448379769229399</v>
      </c>
      <c r="I39" s="5">
        <v>-3.8448379769229399</v>
      </c>
      <c r="J39" s="5">
        <v>-3.8448379769229399</v>
      </c>
      <c r="K39" s="5">
        <v>-3.8448379769229399</v>
      </c>
      <c r="L39" s="5">
        <v>-3.8448379769229399</v>
      </c>
      <c r="M39" s="5">
        <v>-3.8448379769229399</v>
      </c>
      <c r="N39" s="5">
        <v>0</v>
      </c>
      <c r="O39" s="5">
        <v>0</v>
      </c>
      <c r="P39" s="5">
        <v>0</v>
      </c>
    </row>
    <row r="40" spans="1:16" x14ac:dyDescent="0.25">
      <c r="A40" s="5">
        <v>38</v>
      </c>
      <c r="B40" s="6">
        <v>43959</v>
      </c>
      <c r="C40" s="5">
        <v>160.75161070267001</v>
      </c>
      <c r="D40" s="5">
        <v>64.068801617940906</v>
      </c>
      <c r="E40" s="5">
        <v>237.12903008976801</v>
      </c>
      <c r="F40" s="5">
        <v>160.75161070267001</v>
      </c>
      <c r="G40" s="5">
        <v>160.75161070267001</v>
      </c>
      <c r="H40" s="5">
        <v>-7.7605618433536501</v>
      </c>
      <c r="I40" s="5">
        <v>-7.7605618433536501</v>
      </c>
      <c r="J40" s="5">
        <v>-7.7605618433536501</v>
      </c>
      <c r="K40" s="5">
        <v>-7.7605618433536501</v>
      </c>
      <c r="L40" s="5">
        <v>-7.7605618433536501</v>
      </c>
      <c r="M40" s="5">
        <v>-7.7605618433536501</v>
      </c>
      <c r="N40" s="5">
        <v>0</v>
      </c>
      <c r="O40" s="5">
        <v>0</v>
      </c>
      <c r="P40" s="5">
        <v>0</v>
      </c>
    </row>
    <row r="41" spans="1:16" x14ac:dyDescent="0.25">
      <c r="A41" s="5">
        <v>39</v>
      </c>
      <c r="B41" s="6">
        <v>43962</v>
      </c>
      <c r="C41" s="5">
        <v>166.137983349465</v>
      </c>
      <c r="D41" s="5">
        <v>70.190755907386503</v>
      </c>
      <c r="E41" s="5">
        <v>240.304775268898</v>
      </c>
      <c r="F41" s="5">
        <v>166.137983349465</v>
      </c>
      <c r="G41" s="5">
        <v>166.137983349465</v>
      </c>
      <c r="H41" s="5">
        <v>-5.8655114296944504</v>
      </c>
      <c r="I41" s="5">
        <v>-5.8655114296944504</v>
      </c>
      <c r="J41" s="5">
        <v>-5.8655114296944504</v>
      </c>
      <c r="K41" s="5">
        <v>-5.8655114296944504</v>
      </c>
      <c r="L41" s="5">
        <v>-5.8655114296944504</v>
      </c>
      <c r="M41" s="5">
        <v>-5.8655114296944504</v>
      </c>
      <c r="N41" s="5">
        <v>0</v>
      </c>
      <c r="O41" s="5">
        <v>0</v>
      </c>
      <c r="P41" s="5">
        <v>0</v>
      </c>
    </row>
    <row r="42" spans="1:16" x14ac:dyDescent="0.25">
      <c r="A42" s="5">
        <v>40</v>
      </c>
      <c r="B42" s="6">
        <v>43963</v>
      </c>
      <c r="C42" s="5">
        <v>167.93344089839701</v>
      </c>
      <c r="D42" s="5">
        <v>84.327953753392407</v>
      </c>
      <c r="E42" s="5">
        <v>250.73765238616301</v>
      </c>
      <c r="F42" s="5">
        <v>167.93344089839701</v>
      </c>
      <c r="G42" s="5">
        <v>167.93344089839701</v>
      </c>
      <c r="H42" s="5">
        <v>-2.3886757936666099</v>
      </c>
      <c r="I42" s="5">
        <v>-2.3886757936666099</v>
      </c>
      <c r="J42" s="5">
        <v>-2.3886757936666099</v>
      </c>
      <c r="K42" s="5">
        <v>-2.3886757936666099</v>
      </c>
      <c r="L42" s="5">
        <v>-2.3886757936666099</v>
      </c>
      <c r="M42" s="5">
        <v>-2.3886757936666099</v>
      </c>
      <c r="N42" s="5">
        <v>0</v>
      </c>
      <c r="O42" s="5">
        <v>0</v>
      </c>
      <c r="P42" s="5">
        <v>0</v>
      </c>
    </row>
    <row r="43" spans="1:16" x14ac:dyDescent="0.25">
      <c r="A43" s="5">
        <v>41</v>
      </c>
      <c r="B43" s="6">
        <v>43964</v>
      </c>
      <c r="C43" s="5">
        <v>169.72889895414599</v>
      </c>
      <c r="D43" s="5">
        <v>79.083593620614096</v>
      </c>
      <c r="E43" s="5">
        <v>248.74425222634301</v>
      </c>
      <c r="F43" s="5">
        <v>169.72889895414599</v>
      </c>
      <c r="G43" s="5">
        <v>169.72889895414599</v>
      </c>
      <c r="H43" s="5">
        <v>-3.4960425671383599</v>
      </c>
      <c r="I43" s="5">
        <v>-3.4960425671383599</v>
      </c>
      <c r="J43" s="5">
        <v>-3.4960425671383599</v>
      </c>
      <c r="K43" s="5">
        <v>-3.4960425671383599</v>
      </c>
      <c r="L43" s="5">
        <v>-3.4960425671383599</v>
      </c>
      <c r="M43" s="5">
        <v>-3.4960425671383599</v>
      </c>
      <c r="N43" s="5">
        <v>0</v>
      </c>
      <c r="O43" s="5">
        <v>0</v>
      </c>
      <c r="P43" s="5">
        <v>0</v>
      </c>
    </row>
    <row r="44" spans="1:16" x14ac:dyDescent="0.25">
      <c r="A44" s="5">
        <v>42</v>
      </c>
      <c r="B44" s="6">
        <v>43965</v>
      </c>
      <c r="C44" s="5">
        <v>171.52435700989599</v>
      </c>
      <c r="D44" s="5">
        <v>77.657550276409296</v>
      </c>
      <c r="E44" s="5">
        <v>255.24930045391099</v>
      </c>
      <c r="F44" s="5">
        <v>171.52435700989599</v>
      </c>
      <c r="G44" s="5">
        <v>171.52435700989599</v>
      </c>
      <c r="H44" s="5">
        <v>-3.8448379769306098</v>
      </c>
      <c r="I44" s="5">
        <v>-3.8448379769306098</v>
      </c>
      <c r="J44" s="5">
        <v>-3.8448379769306098</v>
      </c>
      <c r="K44" s="5">
        <v>-3.8448379769306098</v>
      </c>
      <c r="L44" s="5">
        <v>-3.8448379769306098</v>
      </c>
      <c r="M44" s="5">
        <v>-3.8448379769306098</v>
      </c>
      <c r="N44" s="5">
        <v>0</v>
      </c>
      <c r="O44" s="5">
        <v>0</v>
      </c>
      <c r="P44" s="5">
        <v>0</v>
      </c>
    </row>
    <row r="45" spans="1:16" x14ac:dyDescent="0.25">
      <c r="A45" s="5">
        <v>43</v>
      </c>
      <c r="B45" s="6">
        <v>43966</v>
      </c>
      <c r="C45" s="5">
        <v>173.319815065645</v>
      </c>
      <c r="D45" s="5">
        <v>78.136167239161495</v>
      </c>
      <c r="E45" s="5">
        <v>257.46227456006102</v>
      </c>
      <c r="F45" s="5">
        <v>173.319815065645</v>
      </c>
      <c r="G45" s="5">
        <v>173.319815065645</v>
      </c>
      <c r="H45" s="5">
        <v>-7.7605618433405699</v>
      </c>
      <c r="I45" s="5">
        <v>-7.7605618433405699</v>
      </c>
      <c r="J45" s="5">
        <v>-7.7605618433405699</v>
      </c>
      <c r="K45" s="5">
        <v>-7.7605618433405699</v>
      </c>
      <c r="L45" s="5">
        <v>-7.7605618433405699</v>
      </c>
      <c r="M45" s="5">
        <v>-7.7605618433405699</v>
      </c>
      <c r="N45" s="5">
        <v>0</v>
      </c>
      <c r="O45" s="5">
        <v>0</v>
      </c>
      <c r="P45" s="5">
        <v>0</v>
      </c>
    </row>
    <row r="46" spans="1:16" x14ac:dyDescent="0.25">
      <c r="A46" s="5">
        <v>44</v>
      </c>
      <c r="B46" s="6">
        <v>43969</v>
      </c>
      <c r="C46" s="5">
        <v>178.706189232892</v>
      </c>
      <c r="D46" s="5">
        <v>90.366399985282797</v>
      </c>
      <c r="E46" s="5">
        <v>257.79451961805302</v>
      </c>
      <c r="F46" s="5">
        <v>178.706189232892</v>
      </c>
      <c r="G46" s="5">
        <v>178.706189232892</v>
      </c>
      <c r="H46" s="5">
        <v>-5.8655114296810602</v>
      </c>
      <c r="I46" s="5">
        <v>-5.8655114296810602</v>
      </c>
      <c r="J46" s="5">
        <v>-5.8655114296810602</v>
      </c>
      <c r="K46" s="5">
        <v>-5.8655114296810602</v>
      </c>
      <c r="L46" s="5">
        <v>-5.8655114296810602</v>
      </c>
      <c r="M46" s="5">
        <v>-5.8655114296810602</v>
      </c>
      <c r="N46" s="5">
        <v>0</v>
      </c>
      <c r="O46" s="5">
        <v>0</v>
      </c>
      <c r="P46" s="5">
        <v>0</v>
      </c>
    </row>
    <row r="47" spans="1:16" x14ac:dyDescent="0.25">
      <c r="A47" s="5">
        <v>45</v>
      </c>
      <c r="B47" s="6">
        <v>43970</v>
      </c>
      <c r="C47" s="5">
        <v>180.501647288642</v>
      </c>
      <c r="D47" s="5">
        <v>86.240605466321398</v>
      </c>
      <c r="E47" s="5">
        <v>267.00622403426001</v>
      </c>
      <c r="F47" s="5">
        <v>180.501647288642</v>
      </c>
      <c r="G47" s="5">
        <v>180.501647288642</v>
      </c>
      <c r="H47" s="5">
        <v>-2.38867579367085</v>
      </c>
      <c r="I47" s="5">
        <v>-2.38867579367085</v>
      </c>
      <c r="J47" s="5">
        <v>-2.38867579367085</v>
      </c>
      <c r="K47" s="5">
        <v>-2.38867579367085</v>
      </c>
      <c r="L47" s="5">
        <v>-2.38867579367085</v>
      </c>
      <c r="M47" s="5">
        <v>-2.38867579367085</v>
      </c>
      <c r="N47" s="5">
        <v>0</v>
      </c>
      <c r="O47" s="5">
        <v>0</v>
      </c>
      <c r="P47" s="5">
        <v>0</v>
      </c>
    </row>
    <row r="48" spans="1:16" x14ac:dyDescent="0.25">
      <c r="A48" s="5">
        <v>46</v>
      </c>
      <c r="B48" s="6">
        <v>43971</v>
      </c>
      <c r="C48" s="5">
        <v>182.29710534439101</v>
      </c>
      <c r="D48" s="5">
        <v>98.019930438094306</v>
      </c>
      <c r="E48" s="5">
        <v>268.27787739717598</v>
      </c>
      <c r="F48" s="5">
        <v>182.29710534439101</v>
      </c>
      <c r="G48" s="5">
        <v>182.29710534439101</v>
      </c>
      <c r="H48" s="5">
        <v>-3.4960425671395501</v>
      </c>
      <c r="I48" s="5">
        <v>-3.4960425671395501</v>
      </c>
      <c r="J48" s="5">
        <v>-3.4960425671395501</v>
      </c>
      <c r="K48" s="5">
        <v>-3.4960425671395501</v>
      </c>
      <c r="L48" s="5">
        <v>-3.4960425671395501</v>
      </c>
      <c r="M48" s="5">
        <v>-3.4960425671395501</v>
      </c>
      <c r="N48" s="5">
        <v>0</v>
      </c>
      <c r="O48" s="5">
        <v>0</v>
      </c>
      <c r="P48" s="5">
        <v>0</v>
      </c>
    </row>
    <row r="49" spans="1:16" x14ac:dyDescent="0.25">
      <c r="A49" s="5">
        <v>47</v>
      </c>
      <c r="B49" s="6">
        <v>43972</v>
      </c>
      <c r="C49" s="5">
        <v>184.09256340013999</v>
      </c>
      <c r="D49" s="5">
        <v>100.33207910350799</v>
      </c>
      <c r="E49" s="5">
        <v>263.39092542688701</v>
      </c>
      <c r="F49" s="5">
        <v>184.09256340013999</v>
      </c>
      <c r="G49" s="5">
        <v>184.09256340013999</v>
      </c>
      <c r="H49" s="5">
        <v>-3.8448379769382801</v>
      </c>
      <c r="I49" s="5">
        <v>-3.8448379769382801</v>
      </c>
      <c r="J49" s="5">
        <v>-3.8448379769382801</v>
      </c>
      <c r="K49" s="5">
        <v>-3.8448379769382801</v>
      </c>
      <c r="L49" s="5">
        <v>-3.8448379769382801</v>
      </c>
      <c r="M49" s="5">
        <v>-3.8448379769382801</v>
      </c>
      <c r="N49" s="5">
        <v>0</v>
      </c>
      <c r="O49" s="5">
        <v>0</v>
      </c>
      <c r="P49" s="5">
        <v>0</v>
      </c>
    </row>
    <row r="50" spans="1:16" x14ac:dyDescent="0.25">
      <c r="A50" s="5">
        <v>48</v>
      </c>
      <c r="B50" s="6">
        <v>43973</v>
      </c>
      <c r="C50" s="5">
        <v>185.888021455889</v>
      </c>
      <c r="D50" s="5">
        <v>99.744682601366307</v>
      </c>
      <c r="E50" s="5">
        <v>270.12371936410301</v>
      </c>
      <c r="F50" s="5">
        <v>185.888021455889</v>
      </c>
      <c r="G50" s="5">
        <v>185.888021455889</v>
      </c>
      <c r="H50" s="5">
        <v>-7.7605618433274897</v>
      </c>
      <c r="I50" s="5">
        <v>-7.7605618433274897</v>
      </c>
      <c r="J50" s="5">
        <v>-7.7605618433274897</v>
      </c>
      <c r="K50" s="5">
        <v>-7.7605618433274897</v>
      </c>
      <c r="L50" s="5">
        <v>-7.7605618433274897</v>
      </c>
      <c r="M50" s="5">
        <v>-7.7605618433274897</v>
      </c>
      <c r="N50" s="5">
        <v>0</v>
      </c>
      <c r="O50" s="5">
        <v>0</v>
      </c>
      <c r="P50" s="5">
        <v>0</v>
      </c>
    </row>
    <row r="51" spans="1:16" x14ac:dyDescent="0.25">
      <c r="A51" s="5">
        <v>49</v>
      </c>
      <c r="B51" s="6">
        <v>43977</v>
      </c>
      <c r="C51" s="5">
        <v>193.069886134575</v>
      </c>
      <c r="D51" s="5">
        <v>105.831760843054</v>
      </c>
      <c r="E51" s="5">
        <v>273.13204161868299</v>
      </c>
      <c r="F51" s="5">
        <v>193.069886134575</v>
      </c>
      <c r="G51" s="5">
        <v>193.069886134575</v>
      </c>
      <c r="H51" s="5">
        <v>-2.3886757936630501</v>
      </c>
      <c r="I51" s="5">
        <v>-2.3886757936630501</v>
      </c>
      <c r="J51" s="5">
        <v>-2.3886757936630501</v>
      </c>
      <c r="K51" s="5">
        <v>-2.3886757936630501</v>
      </c>
      <c r="L51" s="5">
        <v>-2.3886757936630501</v>
      </c>
      <c r="M51" s="5">
        <v>-2.3886757936630501</v>
      </c>
      <c r="N51" s="5">
        <v>0</v>
      </c>
      <c r="O51" s="5">
        <v>0</v>
      </c>
      <c r="P51" s="5">
        <v>0</v>
      </c>
    </row>
    <row r="52" spans="1:16" x14ac:dyDescent="0.25">
      <c r="A52" s="5">
        <v>50</v>
      </c>
      <c r="B52" s="6">
        <v>43978</v>
      </c>
      <c r="C52" s="5">
        <v>194.86535230424599</v>
      </c>
      <c r="D52" s="5">
        <v>107.718393057531</v>
      </c>
      <c r="E52" s="5">
        <v>276.218679618458</v>
      </c>
      <c r="F52" s="5">
        <v>194.86535230424599</v>
      </c>
      <c r="G52" s="5">
        <v>194.86535230424599</v>
      </c>
      <c r="H52" s="5">
        <v>-3.4960425671407398</v>
      </c>
      <c r="I52" s="5">
        <v>-3.4960425671407398</v>
      </c>
      <c r="J52" s="5">
        <v>-3.4960425671407398</v>
      </c>
      <c r="K52" s="5">
        <v>-3.4960425671407398</v>
      </c>
      <c r="L52" s="5">
        <v>-3.4960425671407398</v>
      </c>
      <c r="M52" s="5">
        <v>-3.4960425671407398</v>
      </c>
      <c r="N52" s="5">
        <v>0</v>
      </c>
      <c r="O52" s="5">
        <v>0</v>
      </c>
      <c r="P52" s="5">
        <v>0</v>
      </c>
    </row>
    <row r="53" spans="1:16" x14ac:dyDescent="0.25">
      <c r="A53" s="5">
        <v>51</v>
      </c>
      <c r="B53" s="6">
        <v>43979</v>
      </c>
      <c r="C53" s="5">
        <v>196.660818473917</v>
      </c>
      <c r="D53" s="5">
        <v>106.05994172049201</v>
      </c>
      <c r="E53" s="5">
        <v>279.820020283639</v>
      </c>
      <c r="F53" s="5">
        <v>196.660818473917</v>
      </c>
      <c r="G53" s="5">
        <v>196.660818473917</v>
      </c>
      <c r="H53" s="5">
        <v>-3.8448379769059602</v>
      </c>
      <c r="I53" s="5">
        <v>-3.8448379769059602</v>
      </c>
      <c r="J53" s="5">
        <v>-3.8448379769059602</v>
      </c>
      <c r="K53" s="5">
        <v>-3.8448379769059602</v>
      </c>
      <c r="L53" s="5">
        <v>-3.8448379769059602</v>
      </c>
      <c r="M53" s="5">
        <v>-3.8448379769059602</v>
      </c>
      <c r="N53" s="5">
        <v>0</v>
      </c>
      <c r="O53" s="5">
        <v>0</v>
      </c>
      <c r="P53" s="5">
        <v>0</v>
      </c>
    </row>
    <row r="54" spans="1:16" x14ac:dyDescent="0.25">
      <c r="A54" s="5">
        <v>52</v>
      </c>
      <c r="B54" s="6">
        <v>43980</v>
      </c>
      <c r="C54" s="5">
        <v>198.45628464358899</v>
      </c>
      <c r="D54" s="5">
        <v>102.936324740006</v>
      </c>
      <c r="E54" s="5">
        <v>272.02597992273098</v>
      </c>
      <c r="F54" s="5">
        <v>198.45628464358899</v>
      </c>
      <c r="G54" s="5">
        <v>198.45628464358899</v>
      </c>
      <c r="H54" s="5">
        <v>-7.7605618433642496</v>
      </c>
      <c r="I54" s="5">
        <v>-7.7605618433642496</v>
      </c>
      <c r="J54" s="5">
        <v>-7.7605618433642496</v>
      </c>
      <c r="K54" s="5">
        <v>-7.7605618433642496</v>
      </c>
      <c r="L54" s="5">
        <v>-7.7605618433642496</v>
      </c>
      <c r="M54" s="5">
        <v>-7.7605618433642496</v>
      </c>
      <c r="N54" s="5">
        <v>0</v>
      </c>
      <c r="O54" s="5">
        <v>0</v>
      </c>
      <c r="P54" s="5">
        <v>0</v>
      </c>
    </row>
    <row r="55" spans="1:16" x14ac:dyDescent="0.25">
      <c r="A55" s="5">
        <v>53</v>
      </c>
      <c r="B55" s="6">
        <v>43983</v>
      </c>
      <c r="C55" s="5">
        <v>203.842683152603</v>
      </c>
      <c r="D55" s="5">
        <v>106.73751012851299</v>
      </c>
      <c r="E55" s="5">
        <v>278.84568062361097</v>
      </c>
      <c r="F55" s="5">
        <v>203.842683152603</v>
      </c>
      <c r="G55" s="5">
        <v>203.842683152603</v>
      </c>
      <c r="H55" s="5">
        <v>-5.8655114296870003</v>
      </c>
      <c r="I55" s="5">
        <v>-5.8655114296870003</v>
      </c>
      <c r="J55" s="5">
        <v>-5.8655114296870003</v>
      </c>
      <c r="K55" s="5">
        <v>-5.8655114296870003</v>
      </c>
      <c r="L55" s="5">
        <v>-5.8655114296870003</v>
      </c>
      <c r="M55" s="5">
        <v>-5.8655114296870003</v>
      </c>
      <c r="N55" s="5">
        <v>0</v>
      </c>
      <c r="O55" s="5">
        <v>0</v>
      </c>
      <c r="P55" s="5">
        <v>0</v>
      </c>
    </row>
    <row r="56" spans="1:16" x14ac:dyDescent="0.25">
      <c r="A56" s="5">
        <v>54</v>
      </c>
      <c r="B56" s="6">
        <v>43984</v>
      </c>
      <c r="C56" s="5">
        <v>205.63814932227399</v>
      </c>
      <c r="D56" s="5">
        <v>119.045959709302</v>
      </c>
      <c r="E56" s="5">
        <v>290.396721758198</v>
      </c>
      <c r="F56" s="5">
        <v>205.63814932227399</v>
      </c>
      <c r="G56" s="5">
        <v>205.63814932227399</v>
      </c>
      <c r="H56" s="5">
        <v>-2.3886757936552598</v>
      </c>
      <c r="I56" s="5">
        <v>-2.3886757936552598</v>
      </c>
      <c r="J56" s="5">
        <v>-2.3886757936552598</v>
      </c>
      <c r="K56" s="5">
        <v>-2.3886757936552598</v>
      </c>
      <c r="L56" s="5">
        <v>-2.3886757936552598</v>
      </c>
      <c r="M56" s="5">
        <v>-2.3886757936552598</v>
      </c>
      <c r="N56" s="5">
        <v>0</v>
      </c>
      <c r="O56" s="5">
        <v>0</v>
      </c>
      <c r="P56" s="5">
        <v>0</v>
      </c>
    </row>
    <row r="57" spans="1:16" x14ac:dyDescent="0.25">
      <c r="A57" s="5">
        <v>55</v>
      </c>
      <c r="B57" s="6">
        <v>43985</v>
      </c>
      <c r="C57" s="5">
        <v>207.43361549194501</v>
      </c>
      <c r="D57" s="5">
        <v>113.994562594931</v>
      </c>
      <c r="E57" s="5">
        <v>288.45446423906202</v>
      </c>
      <c r="F57" s="5">
        <v>207.43361549194501</v>
      </c>
      <c r="G57" s="5">
        <v>207.43361549194501</v>
      </c>
      <c r="H57" s="5">
        <v>-3.4960425671401598</v>
      </c>
      <c r="I57" s="5">
        <v>-3.4960425671401598</v>
      </c>
      <c r="J57" s="5">
        <v>-3.4960425671401598</v>
      </c>
      <c r="K57" s="5">
        <v>-3.4960425671401598</v>
      </c>
      <c r="L57" s="5">
        <v>-3.4960425671401598</v>
      </c>
      <c r="M57" s="5">
        <v>-3.4960425671401598</v>
      </c>
      <c r="N57" s="5">
        <v>0</v>
      </c>
      <c r="O57" s="5">
        <v>0</v>
      </c>
      <c r="P57" s="5">
        <v>0</v>
      </c>
    </row>
    <row r="58" spans="1:16" x14ac:dyDescent="0.25">
      <c r="A58" s="5">
        <v>56</v>
      </c>
      <c r="B58" s="6">
        <v>43986</v>
      </c>
      <c r="C58" s="5">
        <v>209.22908166161699</v>
      </c>
      <c r="D58" s="5">
        <v>124.009428640214</v>
      </c>
      <c r="E58" s="5">
        <v>291.93331435754197</v>
      </c>
      <c r="F58" s="5">
        <v>209.22908166161699</v>
      </c>
      <c r="G58" s="5">
        <v>209.22908166161699</v>
      </c>
      <c r="H58" s="5">
        <v>-3.8448379769224701</v>
      </c>
      <c r="I58" s="5">
        <v>-3.8448379769224701</v>
      </c>
      <c r="J58" s="5">
        <v>-3.8448379769224701</v>
      </c>
      <c r="K58" s="5">
        <v>-3.8448379769224701</v>
      </c>
      <c r="L58" s="5">
        <v>-3.8448379769224701</v>
      </c>
      <c r="M58" s="5">
        <v>-3.8448379769224701</v>
      </c>
      <c r="N58" s="5">
        <v>0</v>
      </c>
      <c r="O58" s="5">
        <v>0</v>
      </c>
      <c r="P58" s="5">
        <v>0</v>
      </c>
    </row>
    <row r="59" spans="1:16" x14ac:dyDescent="0.25">
      <c r="A59" s="5">
        <v>57</v>
      </c>
      <c r="B59" s="6">
        <v>43987</v>
      </c>
      <c r="C59" s="5">
        <v>211.04688982456</v>
      </c>
      <c r="D59" s="5">
        <v>117.724203697151</v>
      </c>
      <c r="E59" s="5">
        <v>287.64296147842703</v>
      </c>
      <c r="F59" s="5">
        <v>211.04688982456</v>
      </c>
      <c r="G59" s="5">
        <v>211.04688982456</v>
      </c>
      <c r="H59" s="5">
        <v>-7.7605618433688797</v>
      </c>
      <c r="I59" s="5">
        <v>-7.7605618433688797</v>
      </c>
      <c r="J59" s="5">
        <v>-7.7605618433688797</v>
      </c>
      <c r="K59" s="5">
        <v>-7.7605618433688797</v>
      </c>
      <c r="L59" s="5">
        <v>-7.7605618433688797</v>
      </c>
      <c r="M59" s="5">
        <v>-7.7605618433688797</v>
      </c>
      <c r="N59" s="5">
        <v>0</v>
      </c>
      <c r="O59" s="5">
        <v>0</v>
      </c>
      <c r="P59" s="5">
        <v>0</v>
      </c>
    </row>
    <row r="60" spans="1:16" x14ac:dyDescent="0.25">
      <c r="A60" s="5">
        <v>58</v>
      </c>
      <c r="B60" s="6">
        <v>43990</v>
      </c>
      <c r="C60" s="5">
        <v>216.500314313389</v>
      </c>
      <c r="D60" s="5">
        <v>122.154198476606</v>
      </c>
      <c r="E60" s="5">
        <v>293.24870176628798</v>
      </c>
      <c r="F60" s="5">
        <v>216.500314313389</v>
      </c>
      <c r="G60" s="5">
        <v>216.500314313389</v>
      </c>
      <c r="H60" s="5">
        <v>-5.8655114296999296</v>
      </c>
      <c r="I60" s="5">
        <v>-5.8655114296999296</v>
      </c>
      <c r="J60" s="5">
        <v>-5.8655114296999296</v>
      </c>
      <c r="K60" s="5">
        <v>-5.8655114296999296</v>
      </c>
      <c r="L60" s="5">
        <v>-5.8655114296999296</v>
      </c>
      <c r="M60" s="5">
        <v>-5.8655114296999296</v>
      </c>
      <c r="N60" s="5">
        <v>0</v>
      </c>
      <c r="O60" s="5">
        <v>0</v>
      </c>
      <c r="P60" s="5">
        <v>0</v>
      </c>
    </row>
    <row r="61" spans="1:16" x14ac:dyDescent="0.25">
      <c r="A61" s="5">
        <v>59</v>
      </c>
      <c r="B61" s="6">
        <v>43991</v>
      </c>
      <c r="C61" s="5">
        <v>218.31812247633101</v>
      </c>
      <c r="D61" s="5">
        <v>133.087876428605</v>
      </c>
      <c r="E61" s="5">
        <v>294.92759601254897</v>
      </c>
      <c r="F61" s="5">
        <v>218.31812247633101</v>
      </c>
      <c r="G61" s="5">
        <v>218.31812247633101</v>
      </c>
      <c r="H61" s="5">
        <v>-2.3886757936752998</v>
      </c>
      <c r="I61" s="5">
        <v>-2.3886757936752998</v>
      </c>
      <c r="J61" s="5">
        <v>-2.3886757936752998</v>
      </c>
      <c r="K61" s="5">
        <v>-2.3886757936752998</v>
      </c>
      <c r="L61" s="5">
        <v>-2.3886757936752998</v>
      </c>
      <c r="M61" s="5">
        <v>-2.3886757936752998</v>
      </c>
      <c r="N61" s="5">
        <v>0</v>
      </c>
      <c r="O61" s="5">
        <v>0</v>
      </c>
      <c r="P61" s="5">
        <v>0</v>
      </c>
    </row>
    <row r="62" spans="1:16" x14ac:dyDescent="0.25">
      <c r="A62" s="5">
        <v>60</v>
      </c>
      <c r="B62" s="6">
        <v>43992</v>
      </c>
      <c r="C62" s="5">
        <v>220.13593063927399</v>
      </c>
      <c r="D62" s="5">
        <v>133.69034547038899</v>
      </c>
      <c r="E62" s="5">
        <v>303.06286709819898</v>
      </c>
      <c r="F62" s="5">
        <v>220.13593063927399</v>
      </c>
      <c r="G62" s="5">
        <v>220.13593063927399</v>
      </c>
      <c r="H62" s="5">
        <v>-3.4960425671431201</v>
      </c>
      <c r="I62" s="5">
        <v>-3.4960425671431201</v>
      </c>
      <c r="J62" s="5">
        <v>-3.4960425671431201</v>
      </c>
      <c r="K62" s="5">
        <v>-3.4960425671431201</v>
      </c>
      <c r="L62" s="5">
        <v>-3.4960425671431201</v>
      </c>
      <c r="M62" s="5">
        <v>-3.4960425671431201</v>
      </c>
      <c r="N62" s="5">
        <v>0</v>
      </c>
      <c r="O62" s="5">
        <v>0</v>
      </c>
      <c r="P62" s="5">
        <v>0</v>
      </c>
    </row>
    <row r="63" spans="1:16" x14ac:dyDescent="0.25">
      <c r="A63" s="5">
        <v>61</v>
      </c>
      <c r="B63" s="6">
        <v>43993</v>
      </c>
      <c r="C63" s="5">
        <v>221.953738802217</v>
      </c>
      <c r="D63" s="5">
        <v>133.79989634723299</v>
      </c>
      <c r="E63" s="5">
        <v>306.69493011731299</v>
      </c>
      <c r="F63" s="5">
        <v>221.953738802217</v>
      </c>
      <c r="G63" s="5">
        <v>221.953738802217</v>
      </c>
      <c r="H63" s="5">
        <v>-3.8448379769212999</v>
      </c>
      <c r="I63" s="5">
        <v>-3.8448379769212999</v>
      </c>
      <c r="J63" s="5">
        <v>-3.8448379769212999</v>
      </c>
      <c r="K63" s="5">
        <v>-3.8448379769212999</v>
      </c>
      <c r="L63" s="5">
        <v>-3.8448379769212999</v>
      </c>
      <c r="M63" s="5">
        <v>-3.8448379769212999</v>
      </c>
      <c r="N63" s="5">
        <v>0</v>
      </c>
      <c r="O63" s="5">
        <v>0</v>
      </c>
      <c r="P63" s="5">
        <v>0</v>
      </c>
    </row>
    <row r="64" spans="1:16" x14ac:dyDescent="0.25">
      <c r="A64" s="5">
        <v>62</v>
      </c>
      <c r="B64" s="6">
        <v>43994</v>
      </c>
      <c r="C64" s="5">
        <v>223.77154696516001</v>
      </c>
      <c r="D64" s="5">
        <v>129.23122183946501</v>
      </c>
      <c r="E64" s="5">
        <v>298.56343300605801</v>
      </c>
      <c r="F64" s="5">
        <v>223.77154696516001</v>
      </c>
      <c r="G64" s="5">
        <v>223.77154696516001</v>
      </c>
      <c r="H64" s="5">
        <v>-7.7605618433558003</v>
      </c>
      <c r="I64" s="5">
        <v>-7.7605618433558003</v>
      </c>
      <c r="J64" s="5">
        <v>-7.7605618433558003</v>
      </c>
      <c r="K64" s="5">
        <v>-7.7605618433558003</v>
      </c>
      <c r="L64" s="5">
        <v>-7.7605618433558003</v>
      </c>
      <c r="M64" s="5">
        <v>-7.7605618433558003</v>
      </c>
      <c r="N64" s="5">
        <v>0</v>
      </c>
      <c r="O64" s="5">
        <v>0</v>
      </c>
      <c r="P64" s="5">
        <v>0</v>
      </c>
    </row>
    <row r="65" spans="1:16" x14ac:dyDescent="0.25">
      <c r="A65" s="5">
        <v>63</v>
      </c>
      <c r="B65" s="6">
        <v>43997</v>
      </c>
      <c r="C65" s="5">
        <v>229.22497145398901</v>
      </c>
      <c r="D65" s="5">
        <v>135.76335208689699</v>
      </c>
      <c r="E65" s="5">
        <v>303.77042313220699</v>
      </c>
      <c r="F65" s="5">
        <v>229.22497145398901</v>
      </c>
      <c r="G65" s="5">
        <v>229.22497145398901</v>
      </c>
      <c r="H65" s="5">
        <v>-5.8655114297128499</v>
      </c>
      <c r="I65" s="5">
        <v>-5.8655114297128499</v>
      </c>
      <c r="J65" s="5">
        <v>-5.8655114297128499</v>
      </c>
      <c r="K65" s="5">
        <v>-5.8655114297128499</v>
      </c>
      <c r="L65" s="5">
        <v>-5.8655114297128499</v>
      </c>
      <c r="M65" s="5">
        <v>-5.8655114297128499</v>
      </c>
      <c r="N65" s="5">
        <v>0</v>
      </c>
      <c r="O65" s="5">
        <v>0</v>
      </c>
      <c r="P65" s="5">
        <v>0</v>
      </c>
    </row>
    <row r="66" spans="1:16" x14ac:dyDescent="0.25">
      <c r="A66" s="5">
        <v>64</v>
      </c>
      <c r="B66" s="6">
        <v>43998</v>
      </c>
      <c r="C66" s="5">
        <v>231.04277961693199</v>
      </c>
      <c r="D66" s="5">
        <v>143.49685321324</v>
      </c>
      <c r="E66" s="5">
        <v>310.50853088506801</v>
      </c>
      <c r="F66" s="5">
        <v>231.04277961693199</v>
      </c>
      <c r="G66" s="5">
        <v>231.04277961693199</v>
      </c>
      <c r="H66" s="5">
        <v>-2.38867579367954</v>
      </c>
      <c r="I66" s="5">
        <v>-2.38867579367954</v>
      </c>
      <c r="J66" s="5">
        <v>-2.38867579367954</v>
      </c>
      <c r="K66" s="5">
        <v>-2.38867579367954</v>
      </c>
      <c r="L66" s="5">
        <v>-2.38867579367954</v>
      </c>
      <c r="M66" s="5">
        <v>-2.38867579367954</v>
      </c>
      <c r="N66" s="5">
        <v>0</v>
      </c>
      <c r="O66" s="5">
        <v>0</v>
      </c>
      <c r="P66" s="5">
        <v>0</v>
      </c>
    </row>
    <row r="67" spans="1:16" x14ac:dyDescent="0.25">
      <c r="A67" s="5">
        <v>65</v>
      </c>
      <c r="B67" s="6">
        <v>43999</v>
      </c>
      <c r="C67" s="5">
        <v>232.915872062316</v>
      </c>
      <c r="D67" s="5">
        <v>144.58294568828299</v>
      </c>
      <c r="E67" s="5">
        <v>318.87406500209602</v>
      </c>
      <c r="F67" s="5">
        <v>232.915872062316</v>
      </c>
      <c r="G67" s="5">
        <v>232.915872062316</v>
      </c>
      <c r="H67" s="5">
        <v>-3.4960425671425499</v>
      </c>
      <c r="I67" s="5">
        <v>-3.4960425671425499</v>
      </c>
      <c r="J67" s="5">
        <v>-3.4960425671425499</v>
      </c>
      <c r="K67" s="5">
        <v>-3.4960425671425499</v>
      </c>
      <c r="L67" s="5">
        <v>-3.4960425671425499</v>
      </c>
      <c r="M67" s="5">
        <v>-3.4960425671425499</v>
      </c>
      <c r="N67" s="5">
        <v>0</v>
      </c>
      <c r="O67" s="5">
        <v>0</v>
      </c>
      <c r="P67" s="5">
        <v>0</v>
      </c>
    </row>
    <row r="68" spans="1:16" x14ac:dyDescent="0.25">
      <c r="A68" s="5">
        <v>66</v>
      </c>
      <c r="B68" s="6">
        <v>44000</v>
      </c>
      <c r="C68" s="5">
        <v>234.7889645077</v>
      </c>
      <c r="D68" s="5">
        <v>145.41864400145499</v>
      </c>
      <c r="E68" s="5">
        <v>319.83834343217899</v>
      </c>
      <c r="F68" s="5">
        <v>234.7889645077</v>
      </c>
      <c r="G68" s="5">
        <v>234.7889645077</v>
      </c>
      <c r="H68" s="5">
        <v>-3.84483797692896</v>
      </c>
      <c r="I68" s="5">
        <v>-3.84483797692896</v>
      </c>
      <c r="J68" s="5">
        <v>-3.84483797692896</v>
      </c>
      <c r="K68" s="5">
        <v>-3.84483797692896</v>
      </c>
      <c r="L68" s="5">
        <v>-3.84483797692896</v>
      </c>
      <c r="M68" s="5">
        <v>-3.84483797692896</v>
      </c>
      <c r="N68" s="5">
        <v>0</v>
      </c>
      <c r="O68" s="5">
        <v>0</v>
      </c>
      <c r="P68" s="5">
        <v>0</v>
      </c>
    </row>
    <row r="69" spans="1:16" x14ac:dyDescent="0.25">
      <c r="A69" s="5">
        <v>67</v>
      </c>
      <c r="B69" s="6">
        <v>44001</v>
      </c>
      <c r="C69" s="5">
        <v>236.662056953084</v>
      </c>
      <c r="D69" s="5">
        <v>134.941608291965</v>
      </c>
      <c r="E69" s="5">
        <v>311.27772378266297</v>
      </c>
      <c r="F69" s="5">
        <v>236.662056953084</v>
      </c>
      <c r="G69" s="5">
        <v>236.662056953084</v>
      </c>
      <c r="H69" s="5">
        <v>-7.7605618433427104</v>
      </c>
      <c r="I69" s="5">
        <v>-7.7605618433427104</v>
      </c>
      <c r="J69" s="5">
        <v>-7.7605618433427104</v>
      </c>
      <c r="K69" s="5">
        <v>-7.7605618433427104</v>
      </c>
      <c r="L69" s="5">
        <v>-7.7605618433427104</v>
      </c>
      <c r="M69" s="5">
        <v>-7.7605618433427104</v>
      </c>
      <c r="N69" s="5">
        <v>0</v>
      </c>
      <c r="O69" s="5">
        <v>0</v>
      </c>
      <c r="P69" s="5">
        <v>0</v>
      </c>
    </row>
    <row r="70" spans="1:16" x14ac:dyDescent="0.25">
      <c r="A70" s="5">
        <v>68</v>
      </c>
      <c r="B70" s="6">
        <v>44004</v>
      </c>
      <c r="C70" s="5">
        <v>242.28133428923499</v>
      </c>
      <c r="D70" s="5">
        <v>147.49909488142799</v>
      </c>
      <c r="E70" s="5">
        <v>323.09397508569702</v>
      </c>
      <c r="F70" s="5">
        <v>242.28133428923499</v>
      </c>
      <c r="G70" s="5">
        <v>242.28133428923499</v>
      </c>
      <c r="H70" s="5">
        <v>-5.8655114297058697</v>
      </c>
      <c r="I70" s="5">
        <v>-5.8655114297058697</v>
      </c>
      <c r="J70" s="5">
        <v>-5.8655114297058697</v>
      </c>
      <c r="K70" s="5">
        <v>-5.8655114297058697</v>
      </c>
      <c r="L70" s="5">
        <v>-5.8655114297058697</v>
      </c>
      <c r="M70" s="5">
        <v>-5.8655114297058697</v>
      </c>
      <c r="N70" s="5">
        <v>0</v>
      </c>
      <c r="O70" s="5">
        <v>0</v>
      </c>
      <c r="P70" s="5">
        <v>0</v>
      </c>
    </row>
    <row r="71" spans="1:16" x14ac:dyDescent="0.25">
      <c r="A71" s="5">
        <v>69</v>
      </c>
      <c r="B71" s="6">
        <v>44005</v>
      </c>
      <c r="C71" s="5">
        <v>244.15442673461899</v>
      </c>
      <c r="D71" s="5">
        <v>152.94201694067499</v>
      </c>
      <c r="E71" s="5">
        <v>321.55397760941401</v>
      </c>
      <c r="F71" s="5">
        <v>244.15442673461899</v>
      </c>
      <c r="G71" s="5">
        <v>244.15442673461899</v>
      </c>
      <c r="H71" s="5">
        <v>-2.3886757936597198</v>
      </c>
      <c r="I71" s="5">
        <v>-2.3886757936597198</v>
      </c>
      <c r="J71" s="5">
        <v>-2.3886757936597198</v>
      </c>
      <c r="K71" s="5">
        <v>-2.3886757936597198</v>
      </c>
      <c r="L71" s="5">
        <v>-2.3886757936597198</v>
      </c>
      <c r="M71" s="5">
        <v>-2.3886757936597198</v>
      </c>
      <c r="N71" s="5">
        <v>0</v>
      </c>
      <c r="O71" s="5">
        <v>0</v>
      </c>
      <c r="P71" s="5">
        <v>0</v>
      </c>
    </row>
    <row r="72" spans="1:16" x14ac:dyDescent="0.25">
      <c r="A72" s="5">
        <v>70</v>
      </c>
      <c r="B72" s="6">
        <v>44006</v>
      </c>
      <c r="C72" s="5">
        <v>246.027519180003</v>
      </c>
      <c r="D72" s="5">
        <v>155.00115947760401</v>
      </c>
      <c r="E72" s="5">
        <v>333.02038079534998</v>
      </c>
      <c r="F72" s="5">
        <v>246.027519180003</v>
      </c>
      <c r="G72" s="5">
        <v>246.027519180003</v>
      </c>
      <c r="H72" s="5">
        <v>-3.4960425671419699</v>
      </c>
      <c r="I72" s="5">
        <v>-3.4960425671419699</v>
      </c>
      <c r="J72" s="5">
        <v>-3.4960425671419699</v>
      </c>
      <c r="K72" s="5">
        <v>-3.4960425671419699</v>
      </c>
      <c r="L72" s="5">
        <v>-3.4960425671419699</v>
      </c>
      <c r="M72" s="5">
        <v>-3.4960425671419699</v>
      </c>
      <c r="N72" s="5">
        <v>0</v>
      </c>
      <c r="O72" s="5">
        <v>0</v>
      </c>
      <c r="P72" s="5">
        <v>0</v>
      </c>
    </row>
    <row r="73" spans="1:16" x14ac:dyDescent="0.25">
      <c r="A73" s="5">
        <v>71</v>
      </c>
      <c r="B73" s="6">
        <v>44007</v>
      </c>
      <c r="C73" s="5">
        <v>247.900611625387</v>
      </c>
      <c r="D73" s="5">
        <v>157.691534493977</v>
      </c>
      <c r="E73" s="5">
        <v>333.15805897770201</v>
      </c>
      <c r="F73" s="5">
        <v>247.900611625387</v>
      </c>
      <c r="G73" s="5">
        <v>247.900611625387</v>
      </c>
      <c r="H73" s="5">
        <v>-3.8448379769054899</v>
      </c>
      <c r="I73" s="5">
        <v>-3.8448379769054899</v>
      </c>
      <c r="J73" s="5">
        <v>-3.8448379769054899</v>
      </c>
      <c r="K73" s="5">
        <v>-3.8448379769054899</v>
      </c>
      <c r="L73" s="5">
        <v>-3.8448379769054899</v>
      </c>
      <c r="M73" s="5">
        <v>-3.8448379769054899</v>
      </c>
      <c r="N73" s="5">
        <v>0</v>
      </c>
      <c r="O73" s="5">
        <v>0</v>
      </c>
      <c r="P73" s="5">
        <v>0</v>
      </c>
    </row>
    <row r="74" spans="1:16" x14ac:dyDescent="0.25">
      <c r="A74" s="5">
        <v>72</v>
      </c>
      <c r="B74" s="6">
        <v>44008</v>
      </c>
      <c r="C74" s="5">
        <v>249.773704070771</v>
      </c>
      <c r="D74" s="5">
        <v>149.81195616196101</v>
      </c>
      <c r="E74" s="5">
        <v>327.076304098864</v>
      </c>
      <c r="F74" s="5">
        <v>249.773704070771</v>
      </c>
      <c r="G74" s="5">
        <v>249.773704070771</v>
      </c>
      <c r="H74" s="5">
        <v>-7.7605618433296302</v>
      </c>
      <c r="I74" s="5">
        <v>-7.7605618433296302</v>
      </c>
      <c r="J74" s="5">
        <v>-7.7605618433296302</v>
      </c>
      <c r="K74" s="5">
        <v>-7.7605618433296302</v>
      </c>
      <c r="L74" s="5">
        <v>-7.7605618433296302</v>
      </c>
      <c r="M74" s="5">
        <v>-7.7605618433296302</v>
      </c>
      <c r="N74" s="5">
        <v>0</v>
      </c>
      <c r="O74" s="5">
        <v>0</v>
      </c>
      <c r="P74" s="5">
        <v>0</v>
      </c>
    </row>
    <row r="75" spans="1:16" x14ac:dyDescent="0.25">
      <c r="A75" s="5">
        <v>73</v>
      </c>
      <c r="B75" s="6">
        <v>44011</v>
      </c>
      <c r="C75" s="5">
        <v>255.557037037078</v>
      </c>
      <c r="D75" s="5">
        <v>163.22722673669301</v>
      </c>
      <c r="E75" s="5">
        <v>337.11678552107497</v>
      </c>
      <c r="F75" s="5">
        <v>255.557037037078</v>
      </c>
      <c r="G75" s="5">
        <v>255.557037037078</v>
      </c>
      <c r="H75" s="5">
        <v>-5.8655114297187998</v>
      </c>
      <c r="I75" s="5">
        <v>-5.8655114297187998</v>
      </c>
      <c r="J75" s="5">
        <v>-5.8655114297187998</v>
      </c>
      <c r="K75" s="5">
        <v>-5.8655114297187998</v>
      </c>
      <c r="L75" s="5">
        <v>-5.8655114297187998</v>
      </c>
      <c r="M75" s="5">
        <v>-5.8655114297187998</v>
      </c>
      <c r="N75" s="5">
        <v>0</v>
      </c>
      <c r="O75" s="5">
        <v>0</v>
      </c>
      <c r="P75" s="5">
        <v>0</v>
      </c>
    </row>
    <row r="76" spans="1:16" x14ac:dyDescent="0.25">
      <c r="A76" s="5">
        <v>74</v>
      </c>
      <c r="B76" s="6">
        <v>44012</v>
      </c>
      <c r="C76" s="5">
        <v>257.48481469251402</v>
      </c>
      <c r="D76" s="5">
        <v>166.96829129751799</v>
      </c>
      <c r="E76" s="5">
        <v>343.35552801530099</v>
      </c>
      <c r="F76" s="5">
        <v>257.48481469251402</v>
      </c>
      <c r="G76" s="5">
        <v>257.48481469251402</v>
      </c>
      <c r="H76" s="5">
        <v>-2.38867579366396</v>
      </c>
      <c r="I76" s="5">
        <v>-2.38867579366396</v>
      </c>
      <c r="J76" s="5">
        <v>-2.38867579366396</v>
      </c>
      <c r="K76" s="5">
        <v>-2.38867579366396</v>
      </c>
      <c r="L76" s="5">
        <v>-2.38867579366396</v>
      </c>
      <c r="M76" s="5">
        <v>-2.38867579366396</v>
      </c>
      <c r="N76" s="5">
        <v>0</v>
      </c>
      <c r="O76" s="5">
        <v>0</v>
      </c>
      <c r="P76" s="5">
        <v>0</v>
      </c>
    </row>
    <row r="77" spans="1:16" x14ac:dyDescent="0.25">
      <c r="A77" s="5">
        <v>75</v>
      </c>
      <c r="B77" s="6">
        <v>44013</v>
      </c>
      <c r="C77" s="5">
        <v>259.41259234794899</v>
      </c>
      <c r="D77" s="5">
        <v>174.845364672747</v>
      </c>
      <c r="E77" s="5">
        <v>340.76743331878498</v>
      </c>
      <c r="F77" s="5">
        <v>259.41259234794899</v>
      </c>
      <c r="G77" s="5">
        <v>259.41259234794899</v>
      </c>
      <c r="H77" s="5">
        <v>-3.49604256713882</v>
      </c>
      <c r="I77" s="5">
        <v>-3.49604256713882</v>
      </c>
      <c r="J77" s="5">
        <v>-3.49604256713882</v>
      </c>
      <c r="K77" s="5">
        <v>-3.49604256713882</v>
      </c>
      <c r="L77" s="5">
        <v>-3.49604256713882</v>
      </c>
      <c r="M77" s="5">
        <v>-3.49604256713882</v>
      </c>
      <c r="N77" s="5">
        <v>0</v>
      </c>
      <c r="O77" s="5">
        <v>0</v>
      </c>
      <c r="P77" s="5">
        <v>0</v>
      </c>
    </row>
    <row r="78" spans="1:16" x14ac:dyDescent="0.25">
      <c r="A78" s="5">
        <v>76</v>
      </c>
      <c r="B78" s="6">
        <v>44014</v>
      </c>
      <c r="C78" s="5">
        <v>261.34037000338498</v>
      </c>
      <c r="D78" s="5">
        <v>168.63510212865901</v>
      </c>
      <c r="E78" s="5">
        <v>339.04370454336402</v>
      </c>
      <c r="F78" s="5">
        <v>261.34037000338498</v>
      </c>
      <c r="G78" s="5">
        <v>261.34037000338498</v>
      </c>
      <c r="H78" s="5">
        <v>-3.8448379769131602</v>
      </c>
      <c r="I78" s="5">
        <v>-3.8448379769131602</v>
      </c>
      <c r="J78" s="5">
        <v>-3.8448379769131602</v>
      </c>
      <c r="K78" s="5">
        <v>-3.8448379769131602</v>
      </c>
      <c r="L78" s="5">
        <v>-3.8448379769131602</v>
      </c>
      <c r="M78" s="5">
        <v>-3.8448379769131602</v>
      </c>
      <c r="N78" s="5">
        <v>0</v>
      </c>
      <c r="O78" s="5">
        <v>0</v>
      </c>
      <c r="P78" s="5">
        <v>0</v>
      </c>
    </row>
    <row r="79" spans="1:16" x14ac:dyDescent="0.25">
      <c r="A79" s="5">
        <v>77</v>
      </c>
      <c r="B79" s="6">
        <v>44018</v>
      </c>
      <c r="C79" s="5">
        <v>269.05148062512802</v>
      </c>
      <c r="D79" s="5">
        <v>173.90866173263001</v>
      </c>
      <c r="E79" s="5">
        <v>347.01412260546698</v>
      </c>
      <c r="F79" s="5">
        <v>269.05148062512802</v>
      </c>
      <c r="G79" s="5">
        <v>269.05148062512802</v>
      </c>
      <c r="H79" s="5">
        <v>-5.8655114296854904</v>
      </c>
      <c r="I79" s="5">
        <v>-5.8655114296854904</v>
      </c>
      <c r="J79" s="5">
        <v>-5.8655114296854904</v>
      </c>
      <c r="K79" s="5">
        <v>-5.8655114296854904</v>
      </c>
      <c r="L79" s="5">
        <v>-5.8655114296854904</v>
      </c>
      <c r="M79" s="5">
        <v>-5.8655114296854904</v>
      </c>
      <c r="N79" s="5">
        <v>0</v>
      </c>
      <c r="O79" s="5">
        <v>0</v>
      </c>
      <c r="P79" s="5">
        <v>0</v>
      </c>
    </row>
    <row r="80" spans="1:16" x14ac:dyDescent="0.25">
      <c r="A80" s="5">
        <v>78</v>
      </c>
      <c r="B80" s="6">
        <v>44019</v>
      </c>
      <c r="C80" s="5">
        <v>270.97925828056401</v>
      </c>
      <c r="D80" s="5">
        <v>180.584660316352</v>
      </c>
      <c r="E80" s="5">
        <v>348.56186254835097</v>
      </c>
      <c r="F80" s="5">
        <v>270.97925828056401</v>
      </c>
      <c r="G80" s="5">
        <v>270.97925828056401</v>
      </c>
      <c r="H80" s="5">
        <v>-2.3886757936561702</v>
      </c>
      <c r="I80" s="5">
        <v>-2.3886757936561702</v>
      </c>
      <c r="J80" s="5">
        <v>-2.3886757936561702</v>
      </c>
      <c r="K80" s="5">
        <v>-2.3886757936561702</v>
      </c>
      <c r="L80" s="5">
        <v>-2.3886757936561702</v>
      </c>
      <c r="M80" s="5">
        <v>-2.3886757936561702</v>
      </c>
      <c r="N80" s="5">
        <v>0</v>
      </c>
      <c r="O80" s="5">
        <v>0</v>
      </c>
      <c r="P80" s="5">
        <v>0</v>
      </c>
    </row>
    <row r="81" spans="1:16" x14ac:dyDescent="0.25">
      <c r="A81" s="5">
        <v>79</v>
      </c>
      <c r="B81" s="6">
        <v>44020</v>
      </c>
      <c r="C81" s="5">
        <v>272.90703593599898</v>
      </c>
      <c r="D81" s="5">
        <v>180.88090095712499</v>
      </c>
      <c r="E81" s="5">
        <v>355.86747056298401</v>
      </c>
      <c r="F81" s="5">
        <v>272.90703593599898</v>
      </c>
      <c r="G81" s="5">
        <v>272.90703593599898</v>
      </c>
      <c r="H81" s="5">
        <v>-3.4960425671400102</v>
      </c>
      <c r="I81" s="5">
        <v>-3.4960425671400102</v>
      </c>
      <c r="J81" s="5">
        <v>-3.4960425671400102</v>
      </c>
      <c r="K81" s="5">
        <v>-3.4960425671400102</v>
      </c>
      <c r="L81" s="5">
        <v>-3.4960425671400102</v>
      </c>
      <c r="M81" s="5">
        <v>-3.4960425671400102</v>
      </c>
      <c r="N81" s="5">
        <v>0</v>
      </c>
      <c r="O81" s="5">
        <v>0</v>
      </c>
      <c r="P81" s="5">
        <v>0</v>
      </c>
    </row>
    <row r="82" spans="1:16" x14ac:dyDescent="0.25">
      <c r="A82" s="5">
        <v>80</v>
      </c>
      <c r="B82" s="6">
        <v>44021</v>
      </c>
      <c r="C82" s="5">
        <v>274.83481359143502</v>
      </c>
      <c r="D82" s="5">
        <v>187.77551901765301</v>
      </c>
      <c r="E82" s="5">
        <v>355.09970816610098</v>
      </c>
      <c r="F82" s="5">
        <v>274.83481359143502</v>
      </c>
      <c r="G82" s="5">
        <v>274.83481359143502</v>
      </c>
      <c r="H82" s="5">
        <v>-3.8448379769119798</v>
      </c>
      <c r="I82" s="5">
        <v>-3.8448379769119798</v>
      </c>
      <c r="J82" s="5">
        <v>-3.8448379769119798</v>
      </c>
      <c r="K82" s="5">
        <v>-3.8448379769119798</v>
      </c>
      <c r="L82" s="5">
        <v>-3.8448379769119798</v>
      </c>
      <c r="M82" s="5">
        <v>-3.8448379769119798</v>
      </c>
      <c r="N82" s="5">
        <v>0</v>
      </c>
      <c r="O82" s="5">
        <v>0</v>
      </c>
      <c r="P82" s="5">
        <v>0</v>
      </c>
    </row>
    <row r="83" spans="1:16" x14ac:dyDescent="0.25">
      <c r="A83" s="5">
        <v>81</v>
      </c>
      <c r="B83" s="6">
        <v>44022</v>
      </c>
      <c r="C83" s="5">
        <v>276.77017002698699</v>
      </c>
      <c r="D83" s="5">
        <v>178.98641935127</v>
      </c>
      <c r="E83" s="5">
        <v>352.74941964639299</v>
      </c>
      <c r="F83" s="5">
        <v>276.77017002698699</v>
      </c>
      <c r="G83" s="5">
        <v>276.77017002698699</v>
      </c>
      <c r="H83" s="5">
        <v>-7.7605618433034698</v>
      </c>
      <c r="I83" s="5">
        <v>-7.7605618433034698</v>
      </c>
      <c r="J83" s="5">
        <v>-7.7605618433034698</v>
      </c>
      <c r="K83" s="5">
        <v>-7.7605618433034698</v>
      </c>
      <c r="L83" s="5">
        <v>-7.7605618433034698</v>
      </c>
      <c r="M83" s="5">
        <v>-7.7605618433034698</v>
      </c>
      <c r="N83" s="5">
        <v>0</v>
      </c>
      <c r="O83" s="5">
        <v>0</v>
      </c>
      <c r="P83" s="5">
        <v>0</v>
      </c>
    </row>
    <row r="84" spans="1:16" x14ac:dyDescent="0.25">
      <c r="A84" s="5">
        <v>82</v>
      </c>
      <c r="B84" s="6">
        <v>44025</v>
      </c>
      <c r="C84" s="5">
        <v>282.576239333643</v>
      </c>
      <c r="D84" s="5">
        <v>197.064292774655</v>
      </c>
      <c r="E84" s="5">
        <v>361.882234588345</v>
      </c>
      <c r="F84" s="5">
        <v>282.576239333643</v>
      </c>
      <c r="G84" s="5">
        <v>282.576239333643</v>
      </c>
      <c r="H84" s="5">
        <v>-5.8655114296984197</v>
      </c>
      <c r="I84" s="5">
        <v>-5.8655114296984197</v>
      </c>
      <c r="J84" s="5">
        <v>-5.8655114296984197</v>
      </c>
      <c r="K84" s="5">
        <v>-5.8655114296984197</v>
      </c>
      <c r="L84" s="5">
        <v>-5.8655114296984197</v>
      </c>
      <c r="M84" s="5">
        <v>-5.8655114296984197</v>
      </c>
      <c r="N84" s="5">
        <v>0</v>
      </c>
      <c r="O84" s="5">
        <v>0</v>
      </c>
      <c r="P84" s="5">
        <v>0</v>
      </c>
    </row>
    <row r="85" spans="1:16" x14ac:dyDescent="0.25">
      <c r="A85" s="5">
        <v>83</v>
      </c>
      <c r="B85" s="6">
        <v>44026</v>
      </c>
      <c r="C85" s="5">
        <v>284.511595769194</v>
      </c>
      <c r="D85" s="5">
        <v>193.55210003790199</v>
      </c>
      <c r="E85" s="5">
        <v>367.32952855571801</v>
      </c>
      <c r="F85" s="5">
        <v>284.511595769194</v>
      </c>
      <c r="G85" s="5">
        <v>284.511595769194</v>
      </c>
      <c r="H85" s="5">
        <v>-2.38867579364838</v>
      </c>
      <c r="I85" s="5">
        <v>-2.38867579364838</v>
      </c>
      <c r="J85" s="5">
        <v>-2.38867579364838</v>
      </c>
      <c r="K85" s="5">
        <v>-2.38867579364838</v>
      </c>
      <c r="L85" s="5">
        <v>-2.38867579364838</v>
      </c>
      <c r="M85" s="5">
        <v>-2.38867579364838</v>
      </c>
      <c r="N85" s="5">
        <v>0</v>
      </c>
      <c r="O85" s="5">
        <v>0</v>
      </c>
      <c r="P85" s="5">
        <v>0</v>
      </c>
    </row>
    <row r="86" spans="1:16" x14ac:dyDescent="0.25">
      <c r="A86" s="5">
        <v>84</v>
      </c>
      <c r="B86" s="6">
        <v>44027</v>
      </c>
      <c r="C86" s="5">
        <v>286.44695220474603</v>
      </c>
      <c r="D86" s="5">
        <v>196.360337043355</v>
      </c>
      <c r="E86" s="5">
        <v>375.28678655012402</v>
      </c>
      <c r="F86" s="5">
        <v>286.44695220474603</v>
      </c>
      <c r="G86" s="5">
        <v>286.44695220474603</v>
      </c>
      <c r="H86" s="5">
        <v>-3.4960425671411999</v>
      </c>
      <c r="I86" s="5">
        <v>-3.4960425671411999</v>
      </c>
      <c r="J86" s="5">
        <v>-3.4960425671411999</v>
      </c>
      <c r="K86" s="5">
        <v>-3.4960425671411999</v>
      </c>
      <c r="L86" s="5">
        <v>-3.4960425671411999</v>
      </c>
      <c r="M86" s="5">
        <v>-3.4960425671411999</v>
      </c>
      <c r="N86" s="5">
        <v>0</v>
      </c>
      <c r="O86" s="5">
        <v>0</v>
      </c>
      <c r="P86" s="5">
        <v>0</v>
      </c>
    </row>
    <row r="87" spans="1:16" x14ac:dyDescent="0.25">
      <c r="A87" s="5">
        <v>85</v>
      </c>
      <c r="B87" s="6">
        <v>44028</v>
      </c>
      <c r="C87" s="5">
        <v>288.38230864029799</v>
      </c>
      <c r="D87" s="5">
        <v>195.74484787027299</v>
      </c>
      <c r="E87" s="5">
        <v>370.55809280069298</v>
      </c>
      <c r="F87" s="5">
        <v>288.38230864029799</v>
      </c>
      <c r="G87" s="5">
        <v>288.38230864029799</v>
      </c>
      <c r="H87" s="5">
        <v>-3.8448379769107999</v>
      </c>
      <c r="I87" s="5">
        <v>-3.8448379769107999</v>
      </c>
      <c r="J87" s="5">
        <v>-3.8448379769107999</v>
      </c>
      <c r="K87" s="5">
        <v>-3.8448379769107999</v>
      </c>
      <c r="L87" s="5">
        <v>-3.8448379769107999</v>
      </c>
      <c r="M87" s="5">
        <v>-3.8448379769107999</v>
      </c>
      <c r="N87" s="5">
        <v>0</v>
      </c>
      <c r="O87" s="5">
        <v>0</v>
      </c>
      <c r="P87" s="5">
        <v>0</v>
      </c>
    </row>
    <row r="88" spans="1:16" x14ac:dyDescent="0.25">
      <c r="A88" s="5">
        <v>86</v>
      </c>
      <c r="B88" s="6">
        <v>44029</v>
      </c>
      <c r="C88" s="5">
        <v>290.31766507585002</v>
      </c>
      <c r="D88" s="5">
        <v>196.46240400631001</v>
      </c>
      <c r="E88" s="5">
        <v>363.70116061387301</v>
      </c>
      <c r="F88" s="5">
        <v>290.31766507585002</v>
      </c>
      <c r="G88" s="5">
        <v>290.31766507585002</v>
      </c>
      <c r="H88" s="5">
        <v>-7.76056184335794</v>
      </c>
      <c r="I88" s="5">
        <v>-7.76056184335794</v>
      </c>
      <c r="J88" s="5">
        <v>-7.76056184335794</v>
      </c>
      <c r="K88" s="5">
        <v>-7.76056184335794</v>
      </c>
      <c r="L88" s="5">
        <v>-7.76056184335794</v>
      </c>
      <c r="M88" s="5">
        <v>-7.76056184335794</v>
      </c>
      <c r="N88" s="5">
        <v>0</v>
      </c>
      <c r="O88" s="5">
        <v>0</v>
      </c>
      <c r="P88" s="5">
        <v>0</v>
      </c>
    </row>
    <row r="89" spans="1:16" x14ac:dyDescent="0.25">
      <c r="A89" s="5">
        <v>87</v>
      </c>
      <c r="B89" s="6">
        <v>44032</v>
      </c>
      <c r="C89" s="5">
        <v>296.12373438250597</v>
      </c>
      <c r="D89" s="5">
        <v>205.443982864075</v>
      </c>
      <c r="E89" s="5">
        <v>377.11174041718999</v>
      </c>
      <c r="F89" s="5">
        <v>296.12373438250597</v>
      </c>
      <c r="G89" s="5">
        <v>296.12373438250597</v>
      </c>
      <c r="H89" s="5">
        <v>-5.8655114296914297</v>
      </c>
      <c r="I89" s="5">
        <v>-5.8655114296914297</v>
      </c>
      <c r="J89" s="5">
        <v>-5.8655114296914297</v>
      </c>
      <c r="K89" s="5">
        <v>-5.8655114296914297</v>
      </c>
      <c r="L89" s="5">
        <v>-5.8655114296914297</v>
      </c>
      <c r="M89" s="5">
        <v>-5.8655114296914297</v>
      </c>
      <c r="N89" s="5">
        <v>0</v>
      </c>
      <c r="O89" s="5">
        <v>0</v>
      </c>
      <c r="P89" s="5">
        <v>0</v>
      </c>
    </row>
    <row r="90" spans="1:16" x14ac:dyDescent="0.25">
      <c r="A90" s="5">
        <v>88</v>
      </c>
      <c r="B90" s="6">
        <v>44033</v>
      </c>
      <c r="C90" s="5">
        <v>298.059090818058</v>
      </c>
      <c r="D90" s="5">
        <v>211.91694757789199</v>
      </c>
      <c r="E90" s="5">
        <v>381.20599594863302</v>
      </c>
      <c r="F90" s="5">
        <v>298.059090818058</v>
      </c>
      <c r="G90" s="5">
        <v>298.059090818058</v>
      </c>
      <c r="H90" s="5">
        <v>-2.38867579364058</v>
      </c>
      <c r="I90" s="5">
        <v>-2.38867579364058</v>
      </c>
      <c r="J90" s="5">
        <v>-2.38867579364058</v>
      </c>
      <c r="K90" s="5">
        <v>-2.38867579364058</v>
      </c>
      <c r="L90" s="5">
        <v>-2.38867579364058</v>
      </c>
      <c r="M90" s="5">
        <v>-2.38867579364058</v>
      </c>
      <c r="N90" s="5">
        <v>0</v>
      </c>
      <c r="O90" s="5">
        <v>0</v>
      </c>
      <c r="P90" s="5">
        <v>0</v>
      </c>
    </row>
    <row r="91" spans="1:16" x14ac:dyDescent="0.25">
      <c r="A91" s="5">
        <v>89</v>
      </c>
      <c r="B91" s="6">
        <v>44034</v>
      </c>
      <c r="C91" s="5">
        <v>299.99444781999199</v>
      </c>
      <c r="D91" s="5">
        <v>210.36552905363001</v>
      </c>
      <c r="E91" s="5">
        <v>377.59839052442697</v>
      </c>
      <c r="F91" s="5">
        <v>299.99444781999199</v>
      </c>
      <c r="G91" s="5">
        <v>299.99444781999199</v>
      </c>
      <c r="H91" s="5">
        <v>-3.4960425671362798</v>
      </c>
      <c r="I91" s="5">
        <v>-3.4960425671362798</v>
      </c>
      <c r="J91" s="5">
        <v>-3.4960425671362798</v>
      </c>
      <c r="K91" s="5">
        <v>-3.4960425671362798</v>
      </c>
      <c r="L91" s="5">
        <v>-3.4960425671362798</v>
      </c>
      <c r="M91" s="5">
        <v>-3.4960425671362798</v>
      </c>
      <c r="N91" s="5">
        <v>0</v>
      </c>
      <c r="O91" s="5">
        <v>0</v>
      </c>
      <c r="P91" s="5">
        <v>0</v>
      </c>
    </row>
    <row r="92" spans="1:16" x14ac:dyDescent="0.25">
      <c r="A92" s="5">
        <v>90</v>
      </c>
      <c r="B92" s="6">
        <v>44035</v>
      </c>
      <c r="C92" s="5">
        <v>301.92980482192598</v>
      </c>
      <c r="D92" s="5">
        <v>214.247840679794</v>
      </c>
      <c r="E92" s="5">
        <v>387.62450493212799</v>
      </c>
      <c r="F92" s="5">
        <v>301.92980482192598</v>
      </c>
      <c r="G92" s="5">
        <v>301.92980482192598</v>
      </c>
      <c r="H92" s="5">
        <v>-3.84483797692732</v>
      </c>
      <c r="I92" s="5">
        <v>-3.84483797692732</v>
      </c>
      <c r="J92" s="5">
        <v>-3.84483797692732</v>
      </c>
      <c r="K92" s="5">
        <v>-3.84483797692732</v>
      </c>
      <c r="L92" s="5">
        <v>-3.84483797692732</v>
      </c>
      <c r="M92" s="5">
        <v>-3.84483797692732</v>
      </c>
      <c r="N92" s="5">
        <v>0</v>
      </c>
      <c r="O92" s="5">
        <v>0</v>
      </c>
      <c r="P92" s="5">
        <v>0</v>
      </c>
    </row>
    <row r="93" spans="1:16" x14ac:dyDescent="0.25">
      <c r="A93" s="5">
        <v>91</v>
      </c>
      <c r="B93" s="6">
        <v>44036</v>
      </c>
      <c r="C93" s="5">
        <v>303.865161823861</v>
      </c>
      <c r="D93" s="5">
        <v>211.44028763499901</v>
      </c>
      <c r="E93" s="5">
        <v>376.60994264100202</v>
      </c>
      <c r="F93" s="5">
        <v>303.865161823861</v>
      </c>
      <c r="G93" s="5">
        <v>303.865161823861</v>
      </c>
      <c r="H93" s="5">
        <v>-7.7605618433448598</v>
      </c>
      <c r="I93" s="5">
        <v>-7.7605618433448598</v>
      </c>
      <c r="J93" s="5">
        <v>-7.7605618433448598</v>
      </c>
      <c r="K93" s="5">
        <v>-7.7605618433448598</v>
      </c>
      <c r="L93" s="5">
        <v>-7.7605618433448598</v>
      </c>
      <c r="M93" s="5">
        <v>-7.7605618433448598</v>
      </c>
      <c r="N93" s="5">
        <v>0</v>
      </c>
      <c r="O93" s="5">
        <v>0</v>
      </c>
      <c r="P93" s="5">
        <v>0</v>
      </c>
    </row>
    <row r="94" spans="1:16" x14ac:dyDescent="0.25">
      <c r="A94" s="5">
        <v>92</v>
      </c>
      <c r="B94" s="6">
        <v>44039</v>
      </c>
      <c r="C94" s="5">
        <v>309.67123282966401</v>
      </c>
      <c r="D94" s="5">
        <v>217.32126339564601</v>
      </c>
      <c r="E94" s="5">
        <v>389.69297951365701</v>
      </c>
      <c r="F94" s="5">
        <v>309.67123282966401</v>
      </c>
      <c r="G94" s="5">
        <v>309.67123282966401</v>
      </c>
      <c r="H94" s="5">
        <v>-5.8655114297242701</v>
      </c>
      <c r="I94" s="5">
        <v>-5.8655114297242701</v>
      </c>
      <c r="J94" s="5">
        <v>-5.8655114297242701</v>
      </c>
      <c r="K94" s="5">
        <v>-5.8655114297242701</v>
      </c>
      <c r="L94" s="5">
        <v>-5.8655114297242701</v>
      </c>
      <c r="M94" s="5">
        <v>-5.8655114297242701</v>
      </c>
      <c r="N94" s="5">
        <v>0</v>
      </c>
      <c r="O94" s="5">
        <v>0</v>
      </c>
      <c r="P94" s="5">
        <v>0</v>
      </c>
    </row>
    <row r="95" spans="1:16" x14ac:dyDescent="0.25">
      <c r="A95" s="5">
        <v>93</v>
      </c>
      <c r="B95" s="6">
        <v>44040</v>
      </c>
      <c r="C95" s="5">
        <v>311.606589831598</v>
      </c>
      <c r="D95" s="5">
        <v>225.67380390897</v>
      </c>
      <c r="E95" s="5">
        <v>394.290280000682</v>
      </c>
      <c r="F95" s="5">
        <v>311.606589831598</v>
      </c>
      <c r="G95" s="5">
        <v>311.606589831598</v>
      </c>
      <c r="H95" s="5">
        <v>-2.3886757936726499</v>
      </c>
      <c r="I95" s="5">
        <v>-2.3886757936726499</v>
      </c>
      <c r="J95" s="5">
        <v>-2.3886757936726499</v>
      </c>
      <c r="K95" s="5">
        <v>-2.3886757936726499</v>
      </c>
      <c r="L95" s="5">
        <v>-2.3886757936726499</v>
      </c>
      <c r="M95" s="5">
        <v>-2.3886757936726499</v>
      </c>
      <c r="N95" s="5">
        <v>0</v>
      </c>
      <c r="O95" s="5">
        <v>0</v>
      </c>
      <c r="P95" s="5">
        <v>0</v>
      </c>
    </row>
    <row r="96" spans="1:16" x14ac:dyDescent="0.25">
      <c r="A96" s="5">
        <v>94</v>
      </c>
      <c r="B96" s="6">
        <v>44041</v>
      </c>
      <c r="C96" s="5">
        <v>313.54194683353302</v>
      </c>
      <c r="D96" s="5">
        <v>226.39428839300899</v>
      </c>
      <c r="E96" s="5">
        <v>394.49555752058001</v>
      </c>
      <c r="F96" s="5">
        <v>313.54194683353302</v>
      </c>
      <c r="G96" s="5">
        <v>313.54194683353302</v>
      </c>
      <c r="H96" s="5">
        <v>-3.4960425671392401</v>
      </c>
      <c r="I96" s="5">
        <v>-3.4960425671392401</v>
      </c>
      <c r="J96" s="5">
        <v>-3.4960425671392401</v>
      </c>
      <c r="K96" s="5">
        <v>-3.4960425671392401</v>
      </c>
      <c r="L96" s="5">
        <v>-3.4960425671392401</v>
      </c>
      <c r="M96" s="5">
        <v>-3.4960425671392401</v>
      </c>
      <c r="N96" s="5">
        <v>0</v>
      </c>
      <c r="O96" s="5">
        <v>0</v>
      </c>
      <c r="P96" s="5">
        <v>0</v>
      </c>
    </row>
    <row r="97" spans="1:16" x14ac:dyDescent="0.25">
      <c r="A97" s="5">
        <v>95</v>
      </c>
      <c r="B97" s="6">
        <v>44042</v>
      </c>
      <c r="C97" s="5">
        <v>315.47730383546701</v>
      </c>
      <c r="D97" s="5">
        <v>227.918265720156</v>
      </c>
      <c r="E97" s="5">
        <v>400.029494370745</v>
      </c>
      <c r="F97" s="5">
        <v>315.47730383546701</v>
      </c>
      <c r="G97" s="5">
        <v>315.47730383546701</v>
      </c>
      <c r="H97" s="5">
        <v>-3.84483797692614</v>
      </c>
      <c r="I97" s="5">
        <v>-3.84483797692614</v>
      </c>
      <c r="J97" s="5">
        <v>-3.84483797692614</v>
      </c>
      <c r="K97" s="5">
        <v>-3.84483797692614</v>
      </c>
      <c r="L97" s="5">
        <v>-3.84483797692614</v>
      </c>
      <c r="M97" s="5">
        <v>-3.84483797692614</v>
      </c>
      <c r="N97" s="5">
        <v>0</v>
      </c>
      <c r="O97" s="5">
        <v>0</v>
      </c>
      <c r="P97" s="5">
        <v>0</v>
      </c>
    </row>
    <row r="98" spans="1:16" x14ac:dyDescent="0.25">
      <c r="A98" s="5">
        <v>96</v>
      </c>
      <c r="B98" s="6">
        <v>44043</v>
      </c>
      <c r="C98" s="5">
        <v>317.41266083740101</v>
      </c>
      <c r="D98" s="5">
        <v>229.82638812128701</v>
      </c>
      <c r="E98" s="5">
        <v>394.027967150915</v>
      </c>
      <c r="F98" s="5">
        <v>317.41266083740101</v>
      </c>
      <c r="G98" s="5">
        <v>317.41266083740101</v>
      </c>
      <c r="H98" s="5">
        <v>-7.7605618433317796</v>
      </c>
      <c r="I98" s="5">
        <v>-7.7605618433317796</v>
      </c>
      <c r="J98" s="5">
        <v>-7.7605618433317796</v>
      </c>
      <c r="K98" s="5">
        <v>-7.7605618433317796</v>
      </c>
      <c r="L98" s="5">
        <v>-7.7605618433317796</v>
      </c>
      <c r="M98" s="5">
        <v>-7.7605618433317796</v>
      </c>
      <c r="N98" s="5">
        <v>0</v>
      </c>
      <c r="O98" s="5">
        <v>0</v>
      </c>
      <c r="P98" s="5">
        <v>0</v>
      </c>
    </row>
    <row r="99" spans="1:16" x14ac:dyDescent="0.25">
      <c r="A99" s="5">
        <v>97</v>
      </c>
      <c r="B99" s="6">
        <v>44046</v>
      </c>
      <c r="C99" s="5">
        <v>323.21873352102398</v>
      </c>
      <c r="D99" s="5">
        <v>231.1258952414</v>
      </c>
      <c r="E99" s="5">
        <v>404.43488652417102</v>
      </c>
      <c r="F99" s="5">
        <v>323.21873352102398</v>
      </c>
      <c r="G99" s="5">
        <v>323.21873352102398</v>
      </c>
      <c r="H99" s="5">
        <v>-5.8655114297172899</v>
      </c>
      <c r="I99" s="5">
        <v>-5.8655114297172899</v>
      </c>
      <c r="J99" s="5">
        <v>-5.8655114297172899</v>
      </c>
      <c r="K99" s="5">
        <v>-5.8655114297172899</v>
      </c>
      <c r="L99" s="5">
        <v>-5.8655114297172899</v>
      </c>
      <c r="M99" s="5">
        <v>-5.8655114297172899</v>
      </c>
      <c r="N99" s="5">
        <v>0</v>
      </c>
      <c r="O99" s="5">
        <v>0</v>
      </c>
      <c r="P99" s="5">
        <v>0</v>
      </c>
    </row>
    <row r="100" spans="1:16" x14ac:dyDescent="0.25">
      <c r="A100" s="5">
        <v>98</v>
      </c>
      <c r="B100" s="6">
        <v>44047</v>
      </c>
      <c r="C100" s="5">
        <v>325.15409108223099</v>
      </c>
      <c r="D100" s="5">
        <v>236.85333866131899</v>
      </c>
      <c r="E100" s="5">
        <v>406.945398211878</v>
      </c>
      <c r="F100" s="5">
        <v>325.15409108223099</v>
      </c>
      <c r="G100" s="5">
        <v>325.15409108223099</v>
      </c>
      <c r="H100" s="5">
        <v>-2.3886757936648602</v>
      </c>
      <c r="I100" s="5">
        <v>-2.3886757936648602</v>
      </c>
      <c r="J100" s="5">
        <v>-2.3886757936648602</v>
      </c>
      <c r="K100" s="5">
        <v>-2.3886757936648602</v>
      </c>
      <c r="L100" s="5">
        <v>-2.3886757936648602</v>
      </c>
      <c r="M100" s="5">
        <v>-2.3886757936648602</v>
      </c>
      <c r="N100" s="5">
        <v>0</v>
      </c>
      <c r="O100" s="5">
        <v>0</v>
      </c>
      <c r="P100" s="5">
        <v>0</v>
      </c>
    </row>
    <row r="101" spans="1:16" x14ac:dyDescent="0.25">
      <c r="A101" s="5">
        <v>99</v>
      </c>
      <c r="B101" s="6">
        <v>44048</v>
      </c>
      <c r="C101" s="5">
        <v>327.08944864343903</v>
      </c>
      <c r="D101" s="5">
        <v>235.67705047951301</v>
      </c>
      <c r="E101" s="5">
        <v>407.01230896122399</v>
      </c>
      <c r="F101" s="5">
        <v>327.08944864343903</v>
      </c>
      <c r="G101" s="5">
        <v>327.08944864343903</v>
      </c>
      <c r="H101" s="5">
        <v>-3.4960425671386601</v>
      </c>
      <c r="I101" s="5">
        <v>-3.4960425671386601</v>
      </c>
      <c r="J101" s="5">
        <v>-3.4960425671386601</v>
      </c>
      <c r="K101" s="5">
        <v>-3.4960425671386601</v>
      </c>
      <c r="L101" s="5">
        <v>-3.4960425671386601</v>
      </c>
      <c r="M101" s="5">
        <v>-3.4960425671386601</v>
      </c>
      <c r="N101" s="5">
        <v>0</v>
      </c>
      <c r="O101" s="5">
        <v>0</v>
      </c>
      <c r="P101" s="5">
        <v>0</v>
      </c>
    </row>
    <row r="102" spans="1:16" x14ac:dyDescent="0.25">
      <c r="A102" s="5">
        <v>100</v>
      </c>
      <c r="B102" s="6">
        <v>44049</v>
      </c>
      <c r="C102" s="5">
        <v>329.02480620464598</v>
      </c>
      <c r="D102" s="5">
        <v>241.781605259766</v>
      </c>
      <c r="E102" s="5">
        <v>407.344679419832</v>
      </c>
      <c r="F102" s="5">
        <v>329.02480620464598</v>
      </c>
      <c r="G102" s="5">
        <v>329.02480620464598</v>
      </c>
      <c r="H102" s="5">
        <v>-3.8448379769338099</v>
      </c>
      <c r="I102" s="5">
        <v>-3.8448379769338099</v>
      </c>
      <c r="J102" s="5">
        <v>-3.8448379769338099</v>
      </c>
      <c r="K102" s="5">
        <v>-3.8448379769338099</v>
      </c>
      <c r="L102" s="5">
        <v>-3.8448379769338099</v>
      </c>
      <c r="M102" s="5">
        <v>-3.8448379769338099</v>
      </c>
      <c r="N102" s="5">
        <v>0</v>
      </c>
      <c r="O102" s="5">
        <v>0</v>
      </c>
      <c r="P102" s="5">
        <v>0</v>
      </c>
    </row>
    <row r="103" spans="1:16" x14ac:dyDescent="0.25">
      <c r="A103" s="5">
        <v>101</v>
      </c>
      <c r="B103" s="6">
        <v>44050</v>
      </c>
      <c r="C103" s="5">
        <v>330.96016376585402</v>
      </c>
      <c r="D103" s="5">
        <v>235.10662799446001</v>
      </c>
      <c r="E103" s="5">
        <v>408.74512933160599</v>
      </c>
      <c r="F103" s="5">
        <v>330.96016376585402</v>
      </c>
      <c r="G103" s="5">
        <v>330.96016376585402</v>
      </c>
      <c r="H103" s="5">
        <v>-7.7605618433187002</v>
      </c>
      <c r="I103" s="5">
        <v>-7.7605618433187002</v>
      </c>
      <c r="J103" s="5">
        <v>-7.7605618433187002</v>
      </c>
      <c r="K103" s="5">
        <v>-7.7605618433187002</v>
      </c>
      <c r="L103" s="5">
        <v>-7.7605618433187002</v>
      </c>
      <c r="M103" s="5">
        <v>-7.7605618433187002</v>
      </c>
      <c r="N103" s="5">
        <v>0</v>
      </c>
      <c r="O103" s="5">
        <v>0</v>
      </c>
      <c r="P103" s="5">
        <v>0</v>
      </c>
    </row>
    <row r="104" spans="1:16" x14ac:dyDescent="0.25">
      <c r="A104" s="5">
        <v>102</v>
      </c>
      <c r="B104" s="6">
        <v>44053</v>
      </c>
      <c r="C104" s="5">
        <v>336.76623644947603</v>
      </c>
      <c r="D104" s="5">
        <v>241.22760947266599</v>
      </c>
      <c r="E104" s="5">
        <v>413.06528676699099</v>
      </c>
      <c r="F104" s="5">
        <v>336.76623644947603</v>
      </c>
      <c r="G104" s="5">
        <v>336.76623644947603</v>
      </c>
      <c r="H104" s="5">
        <v>-5.8655114297102999</v>
      </c>
      <c r="I104" s="5">
        <v>-5.8655114297102999</v>
      </c>
      <c r="J104" s="5">
        <v>-5.8655114297102999</v>
      </c>
      <c r="K104" s="5">
        <v>-5.8655114297102999</v>
      </c>
      <c r="L104" s="5">
        <v>-5.8655114297102999</v>
      </c>
      <c r="M104" s="5">
        <v>-5.8655114297102999</v>
      </c>
      <c r="N104" s="5">
        <v>0</v>
      </c>
      <c r="O104" s="5">
        <v>0</v>
      </c>
      <c r="P104" s="5">
        <v>0</v>
      </c>
    </row>
    <row r="105" spans="1:16" x14ac:dyDescent="0.25">
      <c r="A105" s="5">
        <v>103</v>
      </c>
      <c r="B105" s="6">
        <v>44054</v>
      </c>
      <c r="C105" s="5">
        <v>338.701594010684</v>
      </c>
      <c r="D105" s="5">
        <v>248.068289919237</v>
      </c>
      <c r="E105" s="5">
        <v>418.860910330227</v>
      </c>
      <c r="F105" s="5">
        <v>338.701594010684</v>
      </c>
      <c r="G105" s="5">
        <v>338.701594010684</v>
      </c>
      <c r="H105" s="5">
        <v>-2.3886757936570699</v>
      </c>
      <c r="I105" s="5">
        <v>-2.3886757936570699</v>
      </c>
      <c r="J105" s="5">
        <v>-2.3886757936570699</v>
      </c>
      <c r="K105" s="5">
        <v>-2.3886757936570699</v>
      </c>
      <c r="L105" s="5">
        <v>-2.3886757936570699</v>
      </c>
      <c r="M105" s="5">
        <v>-2.3886757936570699</v>
      </c>
      <c r="N105" s="5">
        <v>0</v>
      </c>
      <c r="O105" s="5">
        <v>0</v>
      </c>
      <c r="P105" s="5">
        <v>0</v>
      </c>
    </row>
    <row r="106" spans="1:16" x14ac:dyDescent="0.25">
      <c r="A106" s="5">
        <v>104</v>
      </c>
      <c r="B106" s="6">
        <v>44055</v>
      </c>
      <c r="C106" s="5">
        <v>340.63695200068099</v>
      </c>
      <c r="D106" s="5">
        <v>254.723530629034</v>
      </c>
      <c r="E106" s="5">
        <v>425.89844928740001</v>
      </c>
      <c r="F106" s="5">
        <v>340.63695200068099</v>
      </c>
      <c r="G106" s="5">
        <v>340.63695200068099</v>
      </c>
      <c r="H106" s="5">
        <v>-3.4960425671398498</v>
      </c>
      <c r="I106" s="5">
        <v>-3.4960425671398498</v>
      </c>
      <c r="J106" s="5">
        <v>-3.4960425671398498</v>
      </c>
      <c r="K106" s="5">
        <v>-3.4960425671398498</v>
      </c>
      <c r="L106" s="5">
        <v>-3.4960425671398498</v>
      </c>
      <c r="M106" s="5">
        <v>-3.4960425671398498</v>
      </c>
      <c r="N106" s="5">
        <v>0</v>
      </c>
      <c r="O106" s="5">
        <v>0</v>
      </c>
      <c r="P106" s="5">
        <v>0</v>
      </c>
    </row>
    <row r="107" spans="1:16" x14ac:dyDescent="0.25">
      <c r="A107" s="5">
        <v>105</v>
      </c>
      <c r="B107" s="6">
        <v>44056</v>
      </c>
      <c r="C107" s="5">
        <v>342.57230999067701</v>
      </c>
      <c r="D107" s="5">
        <v>253.85075090636599</v>
      </c>
      <c r="E107" s="5">
        <v>426.54778068120697</v>
      </c>
      <c r="F107" s="5">
        <v>342.57230999067701</v>
      </c>
      <c r="G107" s="5">
        <v>342.57230999067701</v>
      </c>
      <c r="H107" s="5">
        <v>-3.84483797691033</v>
      </c>
      <c r="I107" s="5">
        <v>-3.84483797691033</v>
      </c>
      <c r="J107" s="5">
        <v>-3.84483797691033</v>
      </c>
      <c r="K107" s="5">
        <v>-3.84483797691033</v>
      </c>
      <c r="L107" s="5">
        <v>-3.84483797691033</v>
      </c>
      <c r="M107" s="5">
        <v>-3.84483797691033</v>
      </c>
      <c r="N107" s="5">
        <v>0</v>
      </c>
      <c r="O107" s="5">
        <v>0</v>
      </c>
      <c r="P107" s="5">
        <v>0</v>
      </c>
    </row>
    <row r="108" spans="1:16" x14ac:dyDescent="0.25">
      <c r="A108" s="5">
        <v>106</v>
      </c>
      <c r="B108" s="6">
        <v>44057</v>
      </c>
      <c r="C108" s="5">
        <v>344.507667980674</v>
      </c>
      <c r="D108" s="5">
        <v>250.91282511643001</v>
      </c>
      <c r="E108" s="5">
        <v>420.49944156152497</v>
      </c>
      <c r="F108" s="5">
        <v>344.507667980674</v>
      </c>
      <c r="G108" s="5">
        <v>344.507667980674</v>
      </c>
      <c r="H108" s="5">
        <v>-7.7605618433731696</v>
      </c>
      <c r="I108" s="5">
        <v>-7.7605618433731696</v>
      </c>
      <c r="J108" s="5">
        <v>-7.7605618433731696</v>
      </c>
      <c r="K108" s="5">
        <v>-7.7605618433731696</v>
      </c>
      <c r="L108" s="5">
        <v>-7.7605618433731696</v>
      </c>
      <c r="M108" s="5">
        <v>-7.7605618433731696</v>
      </c>
      <c r="N108" s="5">
        <v>0</v>
      </c>
      <c r="O108" s="5">
        <v>0</v>
      </c>
      <c r="P108" s="5">
        <v>0</v>
      </c>
    </row>
    <row r="109" spans="1:16" x14ac:dyDescent="0.25">
      <c r="A109" s="5">
        <v>107</v>
      </c>
      <c r="B109" s="6">
        <v>44060</v>
      </c>
      <c r="C109" s="5">
        <v>350.313741950664</v>
      </c>
      <c r="D109" s="5">
        <v>259.56725976707702</v>
      </c>
      <c r="E109" s="5">
        <v>429.686487278573</v>
      </c>
      <c r="F109" s="5">
        <v>350.313741950664</v>
      </c>
      <c r="G109" s="5">
        <v>350.313741950664</v>
      </c>
      <c r="H109" s="5">
        <v>-5.8655114297431403</v>
      </c>
      <c r="I109" s="5">
        <v>-5.8655114297431403</v>
      </c>
      <c r="J109" s="5">
        <v>-5.8655114297431403</v>
      </c>
      <c r="K109" s="5">
        <v>-5.8655114297431403</v>
      </c>
      <c r="L109" s="5">
        <v>-5.8655114297431403</v>
      </c>
      <c r="M109" s="5">
        <v>-5.8655114297431403</v>
      </c>
      <c r="N109" s="5">
        <v>0</v>
      </c>
      <c r="O109" s="5">
        <v>0</v>
      </c>
      <c r="P109" s="5">
        <v>0</v>
      </c>
    </row>
    <row r="110" spans="1:16" x14ac:dyDescent="0.25">
      <c r="A110" s="5">
        <v>108</v>
      </c>
      <c r="B110" s="6">
        <v>44061</v>
      </c>
      <c r="C110" s="5">
        <v>352.24909994066098</v>
      </c>
      <c r="D110" s="5">
        <v>262.23073662985303</v>
      </c>
      <c r="E110" s="5">
        <v>433.82256231252802</v>
      </c>
      <c r="F110" s="5">
        <v>352.24909994066098</v>
      </c>
      <c r="G110" s="5">
        <v>352.24909994066098</v>
      </c>
      <c r="H110" s="5">
        <v>-2.3886757936771001</v>
      </c>
      <c r="I110" s="5">
        <v>-2.3886757936771001</v>
      </c>
      <c r="J110" s="5">
        <v>-2.3886757936771001</v>
      </c>
      <c r="K110" s="5">
        <v>-2.3886757936771001</v>
      </c>
      <c r="L110" s="5">
        <v>-2.3886757936771001</v>
      </c>
      <c r="M110" s="5">
        <v>-2.3886757936771001</v>
      </c>
      <c r="N110" s="5">
        <v>0</v>
      </c>
      <c r="O110" s="5">
        <v>0</v>
      </c>
      <c r="P110" s="5">
        <v>0</v>
      </c>
    </row>
    <row r="111" spans="1:16" x14ac:dyDescent="0.25">
      <c r="A111" s="5">
        <v>109</v>
      </c>
      <c r="B111" s="6">
        <v>44062</v>
      </c>
      <c r="C111" s="5">
        <v>354.184457930657</v>
      </c>
      <c r="D111" s="5">
        <v>262.07904804505603</v>
      </c>
      <c r="E111" s="5">
        <v>441.84199565081201</v>
      </c>
      <c r="F111" s="5">
        <v>354.184457930657</v>
      </c>
      <c r="G111" s="5">
        <v>354.184457930657</v>
      </c>
      <c r="H111" s="5">
        <v>-3.49604256714104</v>
      </c>
      <c r="I111" s="5">
        <v>-3.49604256714104</v>
      </c>
      <c r="J111" s="5">
        <v>-3.49604256714104</v>
      </c>
      <c r="K111" s="5">
        <v>-3.49604256714104</v>
      </c>
      <c r="L111" s="5">
        <v>-3.49604256714104</v>
      </c>
      <c r="M111" s="5">
        <v>-3.49604256714104</v>
      </c>
      <c r="N111" s="5">
        <v>0</v>
      </c>
      <c r="O111" s="5">
        <v>0</v>
      </c>
      <c r="P111" s="5">
        <v>0</v>
      </c>
    </row>
    <row r="112" spans="1:16" x14ac:dyDescent="0.25">
      <c r="A112" s="5">
        <v>110</v>
      </c>
      <c r="B112" s="6">
        <v>44063</v>
      </c>
      <c r="C112" s="5">
        <v>356.11981592065399</v>
      </c>
      <c r="D112" s="5">
        <v>264.90796689022801</v>
      </c>
      <c r="E112" s="5">
        <v>439.425429296473</v>
      </c>
      <c r="F112" s="5">
        <v>356.11981592065399</v>
      </c>
      <c r="G112" s="5">
        <v>356.11981592065399</v>
      </c>
      <c r="H112" s="5">
        <v>-3.8448379769179999</v>
      </c>
      <c r="I112" s="5">
        <v>-3.8448379769179999</v>
      </c>
      <c r="J112" s="5">
        <v>-3.8448379769179999</v>
      </c>
      <c r="K112" s="5">
        <v>-3.8448379769179999</v>
      </c>
      <c r="L112" s="5">
        <v>-3.8448379769179999</v>
      </c>
      <c r="M112" s="5">
        <v>-3.8448379769179999</v>
      </c>
      <c r="N112" s="5">
        <v>0</v>
      </c>
      <c r="O112" s="5">
        <v>0</v>
      </c>
      <c r="P112" s="5">
        <v>0</v>
      </c>
    </row>
    <row r="113" spans="1:16" x14ac:dyDescent="0.25">
      <c r="A113" s="5">
        <v>111</v>
      </c>
      <c r="B113" s="6">
        <v>44064</v>
      </c>
      <c r="C113" s="5">
        <v>358.05517391065001</v>
      </c>
      <c r="D113" s="5">
        <v>267.21747556873402</v>
      </c>
      <c r="E113" s="5">
        <v>433.30005408907698</v>
      </c>
      <c r="F113" s="5">
        <v>358.05517391065001</v>
      </c>
      <c r="G113" s="5">
        <v>358.05517391065001</v>
      </c>
      <c r="H113" s="5">
        <v>-7.7605618433777899</v>
      </c>
      <c r="I113" s="5">
        <v>-7.7605618433777899</v>
      </c>
      <c r="J113" s="5">
        <v>-7.7605618433777899</v>
      </c>
      <c r="K113" s="5">
        <v>-7.7605618433777899</v>
      </c>
      <c r="L113" s="5">
        <v>-7.7605618433777899</v>
      </c>
      <c r="M113" s="5">
        <v>-7.7605618433777899</v>
      </c>
      <c r="N113" s="5">
        <v>0</v>
      </c>
      <c r="O113" s="5">
        <v>0</v>
      </c>
      <c r="P113" s="5">
        <v>0</v>
      </c>
    </row>
    <row r="114" spans="1:16" x14ac:dyDescent="0.25">
      <c r="A114" s="5">
        <v>112</v>
      </c>
      <c r="B114" s="6">
        <v>44067</v>
      </c>
      <c r="C114" s="5">
        <v>363.86125073617001</v>
      </c>
      <c r="D114" s="5">
        <v>271.31986646825499</v>
      </c>
      <c r="E114" s="5">
        <v>439.239325792925</v>
      </c>
      <c r="F114" s="5">
        <v>363.86125073617001</v>
      </c>
      <c r="G114" s="5">
        <v>363.86125073617001</v>
      </c>
      <c r="H114" s="5">
        <v>-5.8655114296899296</v>
      </c>
      <c r="I114" s="5">
        <v>-5.8655114296899296</v>
      </c>
      <c r="J114" s="5">
        <v>-5.8655114296899296</v>
      </c>
      <c r="K114" s="5">
        <v>-5.8655114296899296</v>
      </c>
      <c r="L114" s="5">
        <v>-5.8655114296899296</v>
      </c>
      <c r="M114" s="5">
        <v>-5.8655114296899296</v>
      </c>
      <c r="N114" s="5">
        <v>0</v>
      </c>
      <c r="O114" s="5">
        <v>0</v>
      </c>
      <c r="P114" s="5">
        <v>0</v>
      </c>
    </row>
    <row r="115" spans="1:16" x14ac:dyDescent="0.25">
      <c r="A115" s="5">
        <v>113</v>
      </c>
      <c r="B115" s="6">
        <v>44068</v>
      </c>
      <c r="C115" s="5">
        <v>365.79660967800999</v>
      </c>
      <c r="D115" s="5">
        <v>273.36210189184197</v>
      </c>
      <c r="E115" s="5">
        <v>447.67251475736998</v>
      </c>
      <c r="F115" s="5">
        <v>365.79660967800999</v>
      </c>
      <c r="G115" s="5">
        <v>365.79660967800999</v>
      </c>
      <c r="H115" s="5">
        <v>-2.3886757936813399</v>
      </c>
      <c r="I115" s="5">
        <v>-2.3886757936813399</v>
      </c>
      <c r="J115" s="5">
        <v>-2.3886757936813399</v>
      </c>
      <c r="K115" s="5">
        <v>-2.3886757936813399</v>
      </c>
      <c r="L115" s="5">
        <v>-2.3886757936813399</v>
      </c>
      <c r="M115" s="5">
        <v>-2.3886757936813399</v>
      </c>
      <c r="N115" s="5">
        <v>0</v>
      </c>
      <c r="O115" s="5">
        <v>0</v>
      </c>
      <c r="P115" s="5">
        <v>0</v>
      </c>
    </row>
    <row r="116" spans="1:16" x14ac:dyDescent="0.25">
      <c r="A116" s="5">
        <v>114</v>
      </c>
      <c r="B116" s="6">
        <v>44069</v>
      </c>
      <c r="C116" s="5">
        <v>367.73196861985002</v>
      </c>
      <c r="D116" s="5">
        <v>278.21232350487401</v>
      </c>
      <c r="E116" s="5">
        <v>452.69630435232199</v>
      </c>
      <c r="F116" s="5">
        <v>367.73196861985002</v>
      </c>
      <c r="G116" s="5">
        <v>367.73196861985002</v>
      </c>
      <c r="H116" s="5">
        <v>-3.4960425671422302</v>
      </c>
      <c r="I116" s="5">
        <v>-3.4960425671422302</v>
      </c>
      <c r="J116" s="5">
        <v>-3.4960425671422302</v>
      </c>
      <c r="K116" s="5">
        <v>-3.4960425671422302</v>
      </c>
      <c r="L116" s="5">
        <v>-3.4960425671422302</v>
      </c>
      <c r="M116" s="5">
        <v>-3.4960425671422302</v>
      </c>
      <c r="N116" s="5">
        <v>0</v>
      </c>
      <c r="O116" s="5">
        <v>0</v>
      </c>
      <c r="P116" s="5">
        <v>0</v>
      </c>
    </row>
    <row r="117" spans="1:16" x14ac:dyDescent="0.25">
      <c r="A117" s="5">
        <v>115</v>
      </c>
      <c r="B117" s="6">
        <v>44070</v>
      </c>
      <c r="C117" s="5">
        <v>369.66732756169</v>
      </c>
      <c r="D117" s="5">
        <v>282.03454625441998</v>
      </c>
      <c r="E117" s="5">
        <v>449.41966582616402</v>
      </c>
      <c r="F117" s="5">
        <v>369.66732756169</v>
      </c>
      <c r="G117" s="5">
        <v>369.66732756169</v>
      </c>
      <c r="H117" s="5">
        <v>-3.8448379769168199</v>
      </c>
      <c r="I117" s="5">
        <v>-3.8448379769168199</v>
      </c>
      <c r="J117" s="5">
        <v>-3.8448379769168199</v>
      </c>
      <c r="K117" s="5">
        <v>-3.8448379769168199</v>
      </c>
      <c r="L117" s="5">
        <v>-3.8448379769168199</v>
      </c>
      <c r="M117" s="5">
        <v>-3.8448379769168199</v>
      </c>
      <c r="N117" s="5">
        <v>0</v>
      </c>
      <c r="O117" s="5">
        <v>0</v>
      </c>
      <c r="P117" s="5">
        <v>0</v>
      </c>
    </row>
    <row r="118" spans="1:16" x14ac:dyDescent="0.25">
      <c r="A118" s="5">
        <v>116</v>
      </c>
      <c r="B118" s="6">
        <v>44071</v>
      </c>
      <c r="C118" s="5">
        <v>371.60268650352998</v>
      </c>
      <c r="D118" s="5">
        <v>281.12856154062899</v>
      </c>
      <c r="E118" s="5">
        <v>448.258829413851</v>
      </c>
      <c r="F118" s="5">
        <v>371.60268650352998</v>
      </c>
      <c r="G118" s="5">
        <v>371.60268650352998</v>
      </c>
      <c r="H118" s="5">
        <v>-7.7605618433470003</v>
      </c>
      <c r="I118" s="5">
        <v>-7.7605618433470003</v>
      </c>
      <c r="J118" s="5">
        <v>-7.7605618433470003</v>
      </c>
      <c r="K118" s="5">
        <v>-7.7605618433470003</v>
      </c>
      <c r="L118" s="5">
        <v>-7.7605618433470003</v>
      </c>
      <c r="M118" s="5">
        <v>-7.7605618433470003</v>
      </c>
      <c r="N118" s="5">
        <v>0</v>
      </c>
      <c r="O118" s="5">
        <v>0</v>
      </c>
      <c r="P118" s="5">
        <v>0</v>
      </c>
    </row>
    <row r="119" spans="1:16" x14ac:dyDescent="0.25">
      <c r="A119" s="5">
        <v>117</v>
      </c>
      <c r="B119" s="6">
        <v>44074</v>
      </c>
      <c r="C119" s="5">
        <v>377.40876332904901</v>
      </c>
      <c r="D119" s="5">
        <v>289.10794012418199</v>
      </c>
      <c r="E119" s="5">
        <v>461.56258070055799</v>
      </c>
      <c r="F119" s="5">
        <v>377.40876332904901</v>
      </c>
      <c r="G119" s="5">
        <v>377.40876332904901</v>
      </c>
      <c r="H119" s="5">
        <v>-5.8655114297028499</v>
      </c>
      <c r="I119" s="5">
        <v>-5.8655114297028499</v>
      </c>
      <c r="J119" s="5">
        <v>-5.8655114297028499</v>
      </c>
      <c r="K119" s="5">
        <v>-5.8655114297028499</v>
      </c>
      <c r="L119" s="5">
        <v>-5.8655114297028499</v>
      </c>
      <c r="M119" s="5">
        <v>-5.8655114297028499</v>
      </c>
      <c r="N119" s="5">
        <v>0</v>
      </c>
      <c r="O119" s="5">
        <v>0</v>
      </c>
      <c r="P119" s="5">
        <v>0</v>
      </c>
    </row>
    <row r="120" spans="1:16" x14ac:dyDescent="0.25">
      <c r="A120" s="5">
        <v>118</v>
      </c>
      <c r="B120" s="6">
        <v>44075</v>
      </c>
      <c r="C120" s="5">
        <v>379.34412227088899</v>
      </c>
      <c r="D120" s="5">
        <v>293.46260615902497</v>
      </c>
      <c r="E120" s="5">
        <v>464.42916206565798</v>
      </c>
      <c r="F120" s="5">
        <v>379.34412227088899</v>
      </c>
      <c r="G120" s="5">
        <v>379.34412227088899</v>
      </c>
      <c r="H120" s="5">
        <v>-2.3886757936615202</v>
      </c>
      <c r="I120" s="5">
        <v>-2.3886757936615202</v>
      </c>
      <c r="J120" s="5">
        <v>-2.3886757936615202</v>
      </c>
      <c r="K120" s="5">
        <v>-2.3886757936615202</v>
      </c>
      <c r="L120" s="5">
        <v>-2.3886757936615202</v>
      </c>
      <c r="M120" s="5">
        <v>-2.3886757936615202</v>
      </c>
      <c r="N120" s="5">
        <v>0</v>
      </c>
      <c r="O120" s="5">
        <v>0</v>
      </c>
      <c r="P120" s="5">
        <v>0</v>
      </c>
    </row>
    <row r="121" spans="1:16" x14ac:dyDescent="0.25">
      <c r="A121" s="5">
        <v>119</v>
      </c>
      <c r="B121" s="6">
        <v>44076</v>
      </c>
      <c r="C121" s="5">
        <v>381.27948121272902</v>
      </c>
      <c r="D121" s="5">
        <v>296.62184320308103</v>
      </c>
      <c r="E121" s="5">
        <v>460.81296119534602</v>
      </c>
      <c r="F121" s="5">
        <v>381.27948121272902</v>
      </c>
      <c r="G121" s="5">
        <v>381.27948121272902</v>
      </c>
      <c r="H121" s="5">
        <v>-3.49604256714166</v>
      </c>
      <c r="I121" s="5">
        <v>-3.49604256714166</v>
      </c>
      <c r="J121" s="5">
        <v>-3.49604256714166</v>
      </c>
      <c r="K121" s="5">
        <v>-3.49604256714166</v>
      </c>
      <c r="L121" s="5">
        <v>-3.49604256714166</v>
      </c>
      <c r="M121" s="5">
        <v>-3.49604256714166</v>
      </c>
      <c r="N121" s="5">
        <v>0</v>
      </c>
      <c r="O121" s="5">
        <v>0</v>
      </c>
      <c r="P121" s="5">
        <v>0</v>
      </c>
    </row>
    <row r="122" spans="1:16" x14ac:dyDescent="0.25">
      <c r="A122" s="5">
        <v>120</v>
      </c>
      <c r="B122" s="6">
        <v>44077</v>
      </c>
      <c r="C122" s="5">
        <v>383.21484021083802</v>
      </c>
      <c r="D122" s="5">
        <v>292.799293983285</v>
      </c>
      <c r="E122" s="5">
        <v>455.26869987231998</v>
      </c>
      <c r="F122" s="5">
        <v>383.21484021083802</v>
      </c>
      <c r="G122" s="5">
        <v>383.21484021083802</v>
      </c>
      <c r="H122" s="5">
        <v>-3.8448379769333401</v>
      </c>
      <c r="I122" s="5">
        <v>-3.8448379769333401</v>
      </c>
      <c r="J122" s="5">
        <v>-3.8448379769333401</v>
      </c>
      <c r="K122" s="5">
        <v>-3.8448379769333401</v>
      </c>
      <c r="L122" s="5">
        <v>-3.8448379769333401</v>
      </c>
      <c r="M122" s="5">
        <v>-3.8448379769333401</v>
      </c>
      <c r="N122" s="5">
        <v>0</v>
      </c>
      <c r="O122" s="5">
        <v>0</v>
      </c>
      <c r="P122" s="5">
        <v>0</v>
      </c>
    </row>
    <row r="123" spans="1:16" x14ac:dyDescent="0.25">
      <c r="A123" s="5">
        <v>121</v>
      </c>
      <c r="B123" s="6">
        <v>44078</v>
      </c>
      <c r="C123" s="5">
        <v>385.15019920894798</v>
      </c>
      <c r="D123" s="5">
        <v>294.38749241799297</v>
      </c>
      <c r="E123" s="5">
        <v>460.913993926866</v>
      </c>
      <c r="F123" s="5">
        <v>385.15019920894798</v>
      </c>
      <c r="G123" s="5">
        <v>385.15019920894798</v>
      </c>
      <c r="H123" s="5">
        <v>-7.7605618433516304</v>
      </c>
      <c r="I123" s="5">
        <v>-7.7605618433516304</v>
      </c>
      <c r="J123" s="5">
        <v>-7.7605618433516304</v>
      </c>
      <c r="K123" s="5">
        <v>-7.7605618433516304</v>
      </c>
      <c r="L123" s="5">
        <v>-7.7605618433516304</v>
      </c>
      <c r="M123" s="5">
        <v>-7.7605618433516304</v>
      </c>
      <c r="N123" s="5">
        <v>0</v>
      </c>
      <c r="O123" s="5">
        <v>0</v>
      </c>
      <c r="P123" s="5">
        <v>0</v>
      </c>
    </row>
    <row r="124" spans="1:16" x14ac:dyDescent="0.25">
      <c r="A124" s="5">
        <v>122</v>
      </c>
      <c r="B124" s="6">
        <v>44082</v>
      </c>
      <c r="C124" s="5">
        <v>392.89163520138601</v>
      </c>
      <c r="D124" s="5">
        <v>303.71649045786103</v>
      </c>
      <c r="E124" s="5">
        <v>471.43623325594302</v>
      </c>
      <c r="F124" s="5">
        <v>392.89163520138601</v>
      </c>
      <c r="G124" s="5">
        <v>392.89163520138601</v>
      </c>
      <c r="H124" s="5">
        <v>-2.3886757936657599</v>
      </c>
      <c r="I124" s="5">
        <v>-2.3886757936657599</v>
      </c>
      <c r="J124" s="5">
        <v>-2.3886757936657599</v>
      </c>
      <c r="K124" s="5">
        <v>-2.3886757936657599</v>
      </c>
      <c r="L124" s="5">
        <v>-2.3886757936657599</v>
      </c>
      <c r="M124" s="5">
        <v>-2.3886757936657599</v>
      </c>
      <c r="N124" s="5">
        <v>0</v>
      </c>
      <c r="O124" s="5">
        <v>0</v>
      </c>
      <c r="P124" s="5">
        <v>0</v>
      </c>
    </row>
    <row r="125" spans="1:16" x14ac:dyDescent="0.25">
      <c r="A125" s="5">
        <v>123</v>
      </c>
      <c r="B125" s="6">
        <v>44083</v>
      </c>
      <c r="C125" s="5">
        <v>394.826994199495</v>
      </c>
      <c r="D125" s="5">
        <v>309.67795931475803</v>
      </c>
      <c r="E125" s="5">
        <v>488.71765867334898</v>
      </c>
      <c r="F125" s="5">
        <v>394.826994199495</v>
      </c>
      <c r="G125" s="5">
        <v>394.826994199495</v>
      </c>
      <c r="H125" s="5">
        <v>-3.4960425671384998</v>
      </c>
      <c r="I125" s="5">
        <v>-3.4960425671384998</v>
      </c>
      <c r="J125" s="5">
        <v>-3.4960425671384998</v>
      </c>
      <c r="K125" s="5">
        <v>-3.4960425671384998</v>
      </c>
      <c r="L125" s="5">
        <v>-3.4960425671384998</v>
      </c>
      <c r="M125" s="5">
        <v>-3.4960425671384998</v>
      </c>
      <c r="N125" s="5">
        <v>0</v>
      </c>
      <c r="O125" s="5">
        <v>0</v>
      </c>
      <c r="P125" s="5">
        <v>0</v>
      </c>
    </row>
    <row r="126" spans="1:16" x14ac:dyDescent="0.25">
      <c r="A126" s="5">
        <v>124</v>
      </c>
      <c r="B126" s="6">
        <v>44084</v>
      </c>
      <c r="C126" s="5">
        <v>396.762353197604</v>
      </c>
      <c r="D126" s="5">
        <v>307.38484502826998</v>
      </c>
      <c r="E126" s="5">
        <v>477.35198412631098</v>
      </c>
      <c r="F126" s="5">
        <v>396.762353197604</v>
      </c>
      <c r="G126" s="5">
        <v>396.762353197604</v>
      </c>
      <c r="H126" s="5">
        <v>-3.8448379769010201</v>
      </c>
      <c r="I126" s="5">
        <v>-3.8448379769010201</v>
      </c>
      <c r="J126" s="5">
        <v>-3.8448379769010201</v>
      </c>
      <c r="K126" s="5">
        <v>-3.8448379769010201</v>
      </c>
      <c r="L126" s="5">
        <v>-3.8448379769010201</v>
      </c>
      <c r="M126" s="5">
        <v>-3.8448379769010201</v>
      </c>
      <c r="N126" s="5">
        <v>0</v>
      </c>
      <c r="O126" s="5">
        <v>0</v>
      </c>
      <c r="P126" s="5">
        <v>0</v>
      </c>
    </row>
    <row r="127" spans="1:16" x14ac:dyDescent="0.25">
      <c r="A127" s="5">
        <v>125</v>
      </c>
      <c r="B127" s="6">
        <v>44085</v>
      </c>
      <c r="C127" s="5">
        <v>398.69771219571402</v>
      </c>
      <c r="D127" s="5">
        <v>302.04763072360799</v>
      </c>
      <c r="E127" s="5">
        <v>473.51127327061999</v>
      </c>
      <c r="F127" s="5">
        <v>398.69771219571402</v>
      </c>
      <c r="G127" s="5">
        <v>398.69771219571402</v>
      </c>
      <c r="H127" s="5">
        <v>-7.7605618433385501</v>
      </c>
      <c r="I127" s="5">
        <v>-7.7605618433385501</v>
      </c>
      <c r="J127" s="5">
        <v>-7.7605618433385501</v>
      </c>
      <c r="K127" s="5">
        <v>-7.7605618433385501</v>
      </c>
      <c r="L127" s="5">
        <v>-7.7605618433385501</v>
      </c>
      <c r="M127" s="5">
        <v>-7.7605618433385501</v>
      </c>
      <c r="N127" s="5">
        <v>0</v>
      </c>
      <c r="O127" s="5">
        <v>0</v>
      </c>
      <c r="P127" s="5">
        <v>0</v>
      </c>
    </row>
    <row r="128" spans="1:16" x14ac:dyDescent="0.25">
      <c r="A128" s="5">
        <v>126</v>
      </c>
      <c r="B128" s="6">
        <v>44088</v>
      </c>
      <c r="C128" s="5">
        <v>404.50378919004203</v>
      </c>
      <c r="D128" s="5">
        <v>312.87382366342598</v>
      </c>
      <c r="E128" s="5">
        <v>484.29231357064498</v>
      </c>
      <c r="F128" s="5">
        <v>404.50378919004203</v>
      </c>
      <c r="G128" s="5">
        <v>404.50378919004203</v>
      </c>
      <c r="H128" s="5">
        <v>-5.8655114296824804</v>
      </c>
      <c r="I128" s="5">
        <v>-5.8655114296824804</v>
      </c>
      <c r="J128" s="5">
        <v>-5.8655114296824804</v>
      </c>
      <c r="K128" s="5">
        <v>-5.8655114296824804</v>
      </c>
      <c r="L128" s="5">
        <v>-5.8655114296824804</v>
      </c>
      <c r="M128" s="5">
        <v>-5.8655114296824804</v>
      </c>
      <c r="N128" s="5">
        <v>0</v>
      </c>
      <c r="O128" s="5">
        <v>0</v>
      </c>
      <c r="P128" s="5">
        <v>0</v>
      </c>
    </row>
    <row r="129" spans="1:16" x14ac:dyDescent="0.25">
      <c r="A129" s="5">
        <v>127</v>
      </c>
      <c r="B129" s="6">
        <v>44089</v>
      </c>
      <c r="C129" s="5">
        <v>406.43914818815199</v>
      </c>
      <c r="D129" s="5">
        <v>322.18326041885598</v>
      </c>
      <c r="E129" s="5">
        <v>491.00034822471099</v>
      </c>
      <c r="F129" s="5">
        <v>406.43914818815199</v>
      </c>
      <c r="G129" s="5">
        <v>406.43914818815199</v>
      </c>
      <c r="H129" s="5">
        <v>-2.38867579367</v>
      </c>
      <c r="I129" s="5">
        <v>-2.38867579367</v>
      </c>
      <c r="J129" s="5">
        <v>-2.38867579367</v>
      </c>
      <c r="K129" s="5">
        <v>-2.38867579367</v>
      </c>
      <c r="L129" s="5">
        <v>-2.38867579367</v>
      </c>
      <c r="M129" s="5">
        <v>-2.38867579367</v>
      </c>
      <c r="N129" s="5">
        <v>0</v>
      </c>
      <c r="O129" s="5">
        <v>0</v>
      </c>
      <c r="P129" s="5">
        <v>0</v>
      </c>
    </row>
    <row r="130" spans="1:16" x14ac:dyDescent="0.25">
      <c r="A130" s="5">
        <v>128</v>
      </c>
      <c r="B130" s="6">
        <v>44090</v>
      </c>
      <c r="C130" s="5">
        <v>408.37451319251301</v>
      </c>
      <c r="D130" s="5">
        <v>317.645229384993</v>
      </c>
      <c r="E130" s="5">
        <v>495.68215982769698</v>
      </c>
      <c r="F130" s="5">
        <v>408.37451319251301</v>
      </c>
      <c r="G130" s="5">
        <v>408.37451319251301</v>
      </c>
      <c r="H130" s="5">
        <v>-3.4960425671397002</v>
      </c>
      <c r="I130" s="5">
        <v>-3.4960425671397002</v>
      </c>
      <c r="J130" s="5">
        <v>-3.4960425671397002</v>
      </c>
      <c r="K130" s="5">
        <v>-3.4960425671397002</v>
      </c>
      <c r="L130" s="5">
        <v>-3.4960425671397002</v>
      </c>
      <c r="M130" s="5">
        <v>-3.4960425671397002</v>
      </c>
      <c r="N130" s="5">
        <v>0</v>
      </c>
      <c r="O130" s="5">
        <v>0</v>
      </c>
      <c r="P130" s="5">
        <v>0</v>
      </c>
    </row>
    <row r="131" spans="1:16" x14ac:dyDescent="0.25">
      <c r="A131" s="5">
        <v>129</v>
      </c>
      <c r="B131" s="6">
        <v>44091</v>
      </c>
      <c r="C131" s="5">
        <v>410.309878196873</v>
      </c>
      <c r="D131" s="5">
        <v>318.87331387187902</v>
      </c>
      <c r="E131" s="5">
        <v>493.86960551000402</v>
      </c>
      <c r="F131" s="5">
        <v>410.309878196873</v>
      </c>
      <c r="G131" s="5">
        <v>410.309878196873</v>
      </c>
      <c r="H131" s="5">
        <v>-3.8448379769086798</v>
      </c>
      <c r="I131" s="5">
        <v>-3.8448379769086798</v>
      </c>
      <c r="J131" s="5">
        <v>-3.8448379769086798</v>
      </c>
      <c r="K131" s="5">
        <v>-3.8448379769086798</v>
      </c>
      <c r="L131" s="5">
        <v>-3.8448379769086798</v>
      </c>
      <c r="M131" s="5">
        <v>-3.8448379769086798</v>
      </c>
      <c r="N131" s="5">
        <v>0</v>
      </c>
      <c r="O131" s="5">
        <v>0</v>
      </c>
      <c r="P131" s="5">
        <v>0</v>
      </c>
    </row>
    <row r="132" spans="1:16" x14ac:dyDescent="0.25">
      <c r="A132" s="5">
        <v>130</v>
      </c>
      <c r="B132" s="6">
        <v>44092</v>
      </c>
      <c r="C132" s="5">
        <v>412.24524320123402</v>
      </c>
      <c r="D132" s="5">
        <v>321.06301392713402</v>
      </c>
      <c r="E132" s="5">
        <v>488.881969971388</v>
      </c>
      <c r="F132" s="5">
        <v>412.24524320123402</v>
      </c>
      <c r="G132" s="5">
        <v>412.24524320123402</v>
      </c>
      <c r="H132" s="5">
        <v>-7.7605618433254699</v>
      </c>
      <c r="I132" s="5">
        <v>-7.7605618433254699</v>
      </c>
      <c r="J132" s="5">
        <v>-7.7605618433254699</v>
      </c>
      <c r="K132" s="5">
        <v>-7.7605618433254699</v>
      </c>
      <c r="L132" s="5">
        <v>-7.7605618433254699</v>
      </c>
      <c r="M132" s="5">
        <v>-7.7605618433254699</v>
      </c>
      <c r="N132" s="5">
        <v>0</v>
      </c>
      <c r="O132" s="5">
        <v>0</v>
      </c>
      <c r="P132" s="5">
        <v>0</v>
      </c>
    </row>
    <row r="133" spans="1:16" x14ac:dyDescent="0.25">
      <c r="A133" s="5">
        <v>131</v>
      </c>
      <c r="B133" s="6">
        <v>44095</v>
      </c>
      <c r="C133" s="5">
        <v>418.05133821431701</v>
      </c>
      <c r="D133" s="5">
        <v>318.19894247952698</v>
      </c>
      <c r="E133" s="5">
        <v>493.93375905692699</v>
      </c>
      <c r="F133" s="5">
        <v>418.05133821431701</v>
      </c>
      <c r="G133" s="5">
        <v>418.05133821431701</v>
      </c>
      <c r="H133" s="5">
        <v>-5.8655114296754904</v>
      </c>
      <c r="I133" s="5">
        <v>-5.8655114296754904</v>
      </c>
      <c r="J133" s="5">
        <v>-5.8655114296754904</v>
      </c>
      <c r="K133" s="5">
        <v>-5.8655114296754904</v>
      </c>
      <c r="L133" s="5">
        <v>-5.8655114296754904</v>
      </c>
      <c r="M133" s="5">
        <v>-5.8655114296754904</v>
      </c>
      <c r="N133" s="5">
        <v>0</v>
      </c>
      <c r="O133" s="5">
        <v>0</v>
      </c>
      <c r="P133" s="5">
        <v>0</v>
      </c>
    </row>
    <row r="134" spans="1:16" x14ac:dyDescent="0.25">
      <c r="A134" s="5">
        <v>132</v>
      </c>
      <c r="B134" s="6">
        <v>44096</v>
      </c>
      <c r="C134" s="5">
        <v>419.98670321867797</v>
      </c>
      <c r="D134" s="5">
        <v>324.75262951550502</v>
      </c>
      <c r="E134" s="5">
        <v>503.83277610484998</v>
      </c>
      <c r="F134" s="5">
        <v>419.98670321867797</v>
      </c>
      <c r="G134" s="5">
        <v>419.98670321867797</v>
      </c>
      <c r="H134" s="5">
        <v>-2.3886757936501799</v>
      </c>
      <c r="I134" s="5">
        <v>-2.3886757936501799</v>
      </c>
      <c r="J134" s="5">
        <v>-2.3886757936501799</v>
      </c>
      <c r="K134" s="5">
        <v>-2.3886757936501799</v>
      </c>
      <c r="L134" s="5">
        <v>-2.3886757936501799</v>
      </c>
      <c r="M134" s="5">
        <v>-2.3886757936501799</v>
      </c>
      <c r="N134" s="5">
        <v>0</v>
      </c>
      <c r="O134" s="5">
        <v>0</v>
      </c>
      <c r="P134" s="5">
        <v>0</v>
      </c>
    </row>
    <row r="135" spans="1:16" x14ac:dyDescent="0.25">
      <c r="A135" s="5">
        <v>133</v>
      </c>
      <c r="B135" s="6">
        <v>44097</v>
      </c>
      <c r="C135" s="5">
        <v>421.92206822303899</v>
      </c>
      <c r="D135" s="5">
        <v>338.15533385961601</v>
      </c>
      <c r="E135" s="5">
        <v>505.83945679746103</v>
      </c>
      <c r="F135" s="5">
        <v>421.92206822303899</v>
      </c>
      <c r="G135" s="5">
        <v>421.92206822303899</v>
      </c>
      <c r="H135" s="5">
        <v>-3.4960425671408899</v>
      </c>
      <c r="I135" s="5">
        <v>-3.4960425671408899</v>
      </c>
      <c r="J135" s="5">
        <v>-3.4960425671408899</v>
      </c>
      <c r="K135" s="5">
        <v>-3.4960425671408899</v>
      </c>
      <c r="L135" s="5">
        <v>-3.4960425671408899</v>
      </c>
      <c r="M135" s="5">
        <v>-3.4960425671408899</v>
      </c>
      <c r="N135" s="5">
        <v>0</v>
      </c>
      <c r="O135" s="5">
        <v>0</v>
      </c>
      <c r="P135" s="5">
        <v>0</v>
      </c>
    </row>
    <row r="136" spans="1:16" x14ac:dyDescent="0.25">
      <c r="A136" s="5">
        <v>134</v>
      </c>
      <c r="B136" s="6">
        <v>44098</v>
      </c>
      <c r="C136" s="5">
        <v>423.85743322740001</v>
      </c>
      <c r="D136" s="5">
        <v>339.89915418995798</v>
      </c>
      <c r="E136" s="5">
        <v>506.30607475905703</v>
      </c>
      <c r="F136" s="5">
        <v>423.85743322740001</v>
      </c>
      <c r="G136" s="5">
        <v>423.85743322740001</v>
      </c>
      <c r="H136" s="5">
        <v>-3.8448379769075101</v>
      </c>
      <c r="I136" s="5">
        <v>-3.8448379769075101</v>
      </c>
      <c r="J136" s="5">
        <v>-3.8448379769075101</v>
      </c>
      <c r="K136" s="5">
        <v>-3.8448379769075101</v>
      </c>
      <c r="L136" s="5">
        <v>-3.8448379769075101</v>
      </c>
      <c r="M136" s="5">
        <v>-3.8448379769075101</v>
      </c>
      <c r="N136" s="5">
        <v>0</v>
      </c>
      <c r="O136" s="5">
        <v>0</v>
      </c>
      <c r="P136" s="5">
        <v>0</v>
      </c>
    </row>
    <row r="137" spans="1:16" x14ac:dyDescent="0.25">
      <c r="A137" s="5">
        <v>135</v>
      </c>
      <c r="B137" s="6">
        <v>44099</v>
      </c>
      <c r="C137" s="5">
        <v>425.79279823176103</v>
      </c>
      <c r="D137" s="5">
        <v>331.169907247634</v>
      </c>
      <c r="E137" s="5">
        <v>503.52411371617399</v>
      </c>
      <c r="F137" s="5">
        <v>425.79279823176103</v>
      </c>
      <c r="G137" s="5">
        <v>425.79279823176103</v>
      </c>
      <c r="H137" s="5">
        <v>-7.7605618433622299</v>
      </c>
      <c r="I137" s="5">
        <v>-7.7605618433622299</v>
      </c>
      <c r="J137" s="5">
        <v>-7.7605618433622299</v>
      </c>
      <c r="K137" s="5">
        <v>-7.7605618433622299</v>
      </c>
      <c r="L137" s="5">
        <v>-7.7605618433622299</v>
      </c>
      <c r="M137" s="5">
        <v>-7.7605618433622299</v>
      </c>
      <c r="N137" s="5">
        <v>0</v>
      </c>
      <c r="O137" s="5">
        <v>0</v>
      </c>
      <c r="P137" s="5">
        <v>0</v>
      </c>
    </row>
    <row r="138" spans="1:16" x14ac:dyDescent="0.25">
      <c r="A138" s="5">
        <v>136</v>
      </c>
      <c r="B138" s="6">
        <v>44102</v>
      </c>
      <c r="C138" s="5">
        <v>431.80939007205598</v>
      </c>
      <c r="D138" s="5">
        <v>343.64240624032601</v>
      </c>
      <c r="E138" s="5">
        <v>511.03728223937298</v>
      </c>
      <c r="F138" s="5">
        <v>431.80939007205598</v>
      </c>
      <c r="G138" s="5">
        <v>431.80939007205598</v>
      </c>
      <c r="H138" s="5">
        <v>-5.8655114296884197</v>
      </c>
      <c r="I138" s="5">
        <v>-5.8655114296884197</v>
      </c>
      <c r="J138" s="5">
        <v>-5.8655114296884197</v>
      </c>
      <c r="K138" s="5">
        <v>-5.8655114296884197</v>
      </c>
      <c r="L138" s="5">
        <v>-5.8655114296884197</v>
      </c>
      <c r="M138" s="5">
        <v>-5.8655114296884197</v>
      </c>
      <c r="N138" s="5">
        <v>0</v>
      </c>
      <c r="O138" s="5">
        <v>0</v>
      </c>
      <c r="P138" s="5">
        <v>0</v>
      </c>
    </row>
    <row r="139" spans="1:16" x14ac:dyDescent="0.25">
      <c r="A139" s="5">
        <v>137</v>
      </c>
      <c r="B139" s="6">
        <v>44103</v>
      </c>
      <c r="C139" s="5">
        <v>433.81492068548698</v>
      </c>
      <c r="D139" s="5">
        <v>346.50550986923997</v>
      </c>
      <c r="E139" s="5">
        <v>521.67039603823196</v>
      </c>
      <c r="F139" s="5">
        <v>433.81492068548698</v>
      </c>
      <c r="G139" s="5">
        <v>433.81492068548698</v>
      </c>
      <c r="H139" s="5">
        <v>-2.3886757936544099</v>
      </c>
      <c r="I139" s="5">
        <v>-2.3886757936544099</v>
      </c>
      <c r="J139" s="5">
        <v>-2.3886757936544099</v>
      </c>
      <c r="K139" s="5">
        <v>-2.3886757936544099</v>
      </c>
      <c r="L139" s="5">
        <v>-2.3886757936544099</v>
      </c>
      <c r="M139" s="5">
        <v>-2.3886757936544099</v>
      </c>
      <c r="N139" s="5">
        <v>0</v>
      </c>
      <c r="O139" s="5">
        <v>0</v>
      </c>
      <c r="P139" s="5">
        <v>0</v>
      </c>
    </row>
    <row r="140" spans="1:16" x14ac:dyDescent="0.25">
      <c r="A140" s="5">
        <v>138</v>
      </c>
      <c r="B140" s="6">
        <v>44104</v>
      </c>
      <c r="C140" s="5">
        <v>435.82045129891799</v>
      </c>
      <c r="D140" s="5">
        <v>344.96114278605597</v>
      </c>
      <c r="E140" s="5">
        <v>511.59559703732799</v>
      </c>
      <c r="F140" s="5">
        <v>435.82045129891799</v>
      </c>
      <c r="G140" s="5">
        <v>435.82045129891799</v>
      </c>
      <c r="H140" s="5">
        <v>-3.4960425671403099</v>
      </c>
      <c r="I140" s="5">
        <v>-3.4960425671403099</v>
      </c>
      <c r="J140" s="5">
        <v>-3.4960425671403099</v>
      </c>
      <c r="K140" s="5">
        <v>-3.4960425671403099</v>
      </c>
      <c r="L140" s="5">
        <v>-3.4960425671403099</v>
      </c>
      <c r="M140" s="5">
        <v>-3.4960425671403099</v>
      </c>
      <c r="N140" s="5">
        <v>0</v>
      </c>
      <c r="O140" s="5">
        <v>0</v>
      </c>
      <c r="P140" s="5">
        <v>0</v>
      </c>
    </row>
    <row r="141" spans="1:16" x14ac:dyDescent="0.25">
      <c r="A141" s="5">
        <v>139</v>
      </c>
      <c r="B141" s="6">
        <v>44105</v>
      </c>
      <c r="C141" s="5">
        <v>437.82598191235002</v>
      </c>
      <c r="D141" s="5">
        <v>346.77143492824501</v>
      </c>
      <c r="E141" s="5">
        <v>515.68224088136003</v>
      </c>
      <c r="F141" s="5">
        <v>437.82598191235002</v>
      </c>
      <c r="G141" s="5">
        <v>437.82598191235002</v>
      </c>
      <c r="H141" s="5">
        <v>-3.84483797692402</v>
      </c>
      <c r="I141" s="5">
        <v>-3.84483797692402</v>
      </c>
      <c r="J141" s="5">
        <v>-3.84483797692402</v>
      </c>
      <c r="K141" s="5">
        <v>-3.84483797692402</v>
      </c>
      <c r="L141" s="5">
        <v>-3.84483797692402</v>
      </c>
      <c r="M141" s="5">
        <v>-3.84483797692402</v>
      </c>
      <c r="N141" s="5">
        <v>0</v>
      </c>
      <c r="O141" s="5">
        <v>0</v>
      </c>
      <c r="P141" s="5">
        <v>0</v>
      </c>
    </row>
    <row r="142" spans="1:16" x14ac:dyDescent="0.25">
      <c r="A142" s="5">
        <v>140</v>
      </c>
      <c r="B142" s="6">
        <v>44106</v>
      </c>
      <c r="C142" s="5">
        <v>439.83151252578102</v>
      </c>
      <c r="D142" s="5">
        <v>346.17278786555801</v>
      </c>
      <c r="E142" s="5">
        <v>514.44139406633997</v>
      </c>
      <c r="F142" s="5">
        <v>439.83151252578102</v>
      </c>
      <c r="G142" s="5">
        <v>439.83151252578102</v>
      </c>
      <c r="H142" s="5">
        <v>-7.7605618433668599</v>
      </c>
      <c r="I142" s="5">
        <v>-7.7605618433668599</v>
      </c>
      <c r="J142" s="5">
        <v>-7.7605618433668599</v>
      </c>
      <c r="K142" s="5">
        <v>-7.7605618433668599</v>
      </c>
      <c r="L142" s="5">
        <v>-7.7605618433668599</v>
      </c>
      <c r="M142" s="5">
        <v>-7.7605618433668599</v>
      </c>
      <c r="N142" s="5">
        <v>0</v>
      </c>
      <c r="O142" s="5">
        <v>0</v>
      </c>
      <c r="P142" s="5">
        <v>0</v>
      </c>
    </row>
    <row r="143" spans="1:16" x14ac:dyDescent="0.25">
      <c r="A143" s="5">
        <v>141</v>
      </c>
      <c r="B143" s="6">
        <v>44109</v>
      </c>
      <c r="C143" s="5">
        <v>445.84810436607501</v>
      </c>
      <c r="D143" s="5">
        <v>354.311120713462</v>
      </c>
      <c r="E143" s="5">
        <v>528.14377215061995</v>
      </c>
      <c r="F143" s="5">
        <v>445.84810436607501</v>
      </c>
      <c r="G143" s="5">
        <v>445.84810436607501</v>
      </c>
      <c r="H143" s="5">
        <v>-5.8655114297013498</v>
      </c>
      <c r="I143" s="5">
        <v>-5.8655114297013498</v>
      </c>
      <c r="J143" s="5">
        <v>-5.8655114297013498</v>
      </c>
      <c r="K143" s="5">
        <v>-5.8655114297013498</v>
      </c>
      <c r="L143" s="5">
        <v>-5.8655114297013498</v>
      </c>
      <c r="M143" s="5">
        <v>-5.8655114297013498</v>
      </c>
      <c r="N143" s="5">
        <v>0</v>
      </c>
      <c r="O143" s="5">
        <v>0</v>
      </c>
      <c r="P143" s="5">
        <v>0</v>
      </c>
    </row>
    <row r="144" spans="1:16" x14ac:dyDescent="0.25">
      <c r="A144" s="5">
        <v>142</v>
      </c>
      <c r="B144" s="6">
        <v>44110</v>
      </c>
      <c r="C144" s="5">
        <v>447.85363497950698</v>
      </c>
      <c r="D144" s="5">
        <v>356.27424776133898</v>
      </c>
      <c r="E144" s="5">
        <v>534.21641699814404</v>
      </c>
      <c r="F144" s="5">
        <v>447.85363497950698</v>
      </c>
      <c r="G144" s="5">
        <v>447.85363497950698</v>
      </c>
      <c r="H144" s="5">
        <v>-2.3886757936744498</v>
      </c>
      <c r="I144" s="5">
        <v>-2.3886757936744498</v>
      </c>
      <c r="J144" s="5">
        <v>-2.3886757936744498</v>
      </c>
      <c r="K144" s="5">
        <v>-2.3886757936744498</v>
      </c>
      <c r="L144" s="5">
        <v>-2.3886757936744498</v>
      </c>
      <c r="M144" s="5">
        <v>-2.3886757936744498</v>
      </c>
      <c r="N144" s="5">
        <v>0</v>
      </c>
      <c r="O144" s="5">
        <v>0</v>
      </c>
      <c r="P144" s="5">
        <v>0</v>
      </c>
    </row>
    <row r="145" spans="1:16" x14ac:dyDescent="0.25">
      <c r="A145" s="5">
        <v>143</v>
      </c>
      <c r="B145" s="6">
        <v>44111</v>
      </c>
      <c r="C145" s="5">
        <v>449.85916559293798</v>
      </c>
      <c r="D145" s="5">
        <v>364.03374794216398</v>
      </c>
      <c r="E145" s="5">
        <v>532.28153019147499</v>
      </c>
      <c r="F145" s="5">
        <v>449.85916559293798</v>
      </c>
      <c r="G145" s="5">
        <v>449.85916559293798</v>
      </c>
      <c r="H145" s="5">
        <v>-3.4960425671432702</v>
      </c>
      <c r="I145" s="5">
        <v>-3.4960425671432702</v>
      </c>
      <c r="J145" s="5">
        <v>-3.4960425671432702</v>
      </c>
      <c r="K145" s="5">
        <v>-3.4960425671432702</v>
      </c>
      <c r="L145" s="5">
        <v>-3.4960425671432702</v>
      </c>
      <c r="M145" s="5">
        <v>-3.4960425671432702</v>
      </c>
      <c r="N145" s="5">
        <v>0</v>
      </c>
      <c r="O145" s="5">
        <v>0</v>
      </c>
      <c r="P145" s="5">
        <v>0</v>
      </c>
    </row>
    <row r="146" spans="1:16" x14ac:dyDescent="0.25">
      <c r="A146" s="5">
        <v>144</v>
      </c>
      <c r="B146" s="6">
        <v>44112</v>
      </c>
      <c r="C146" s="5">
        <v>452.008777712881</v>
      </c>
      <c r="D146" s="5">
        <v>360.796113642119</v>
      </c>
      <c r="E146" s="5">
        <v>533.18122152983403</v>
      </c>
      <c r="F146" s="5">
        <v>452.008777712881</v>
      </c>
      <c r="G146" s="5">
        <v>452.008777712881</v>
      </c>
      <c r="H146" s="5">
        <v>-3.84483797692284</v>
      </c>
      <c r="I146" s="5">
        <v>-3.84483797692284</v>
      </c>
      <c r="J146" s="5">
        <v>-3.84483797692284</v>
      </c>
      <c r="K146" s="5">
        <v>-3.84483797692284</v>
      </c>
      <c r="L146" s="5">
        <v>-3.84483797692284</v>
      </c>
      <c r="M146" s="5">
        <v>-3.84483797692284</v>
      </c>
      <c r="N146" s="5">
        <v>0</v>
      </c>
      <c r="O146" s="5">
        <v>0</v>
      </c>
      <c r="P146" s="5">
        <v>0</v>
      </c>
    </row>
    <row r="147" spans="1:16" x14ac:dyDescent="0.25">
      <c r="A147" s="5">
        <v>145</v>
      </c>
      <c r="B147" s="6">
        <v>44113</v>
      </c>
      <c r="C147" s="5">
        <v>454.15838983282401</v>
      </c>
      <c r="D147" s="5">
        <v>362.97856816822599</v>
      </c>
      <c r="E147" s="5">
        <v>526.94271896371902</v>
      </c>
      <c r="F147" s="5">
        <v>454.15838983282401</v>
      </c>
      <c r="G147" s="5">
        <v>454.15838983282401</v>
      </c>
      <c r="H147" s="5">
        <v>-7.7605618433360704</v>
      </c>
      <c r="I147" s="5">
        <v>-7.7605618433360704</v>
      </c>
      <c r="J147" s="5">
        <v>-7.7605618433360704</v>
      </c>
      <c r="K147" s="5">
        <v>-7.7605618433360704</v>
      </c>
      <c r="L147" s="5">
        <v>-7.7605618433360704</v>
      </c>
      <c r="M147" s="5">
        <v>-7.7605618433360704</v>
      </c>
      <c r="N147" s="5">
        <v>0</v>
      </c>
      <c r="O147" s="5">
        <v>0</v>
      </c>
      <c r="P147" s="5">
        <v>0</v>
      </c>
    </row>
    <row r="148" spans="1:16" x14ac:dyDescent="0.25">
      <c r="A148" s="5">
        <v>146</v>
      </c>
      <c r="B148" s="6">
        <v>44116</v>
      </c>
      <c r="C148" s="5">
        <v>460.607226192653</v>
      </c>
      <c r="D148" s="5">
        <v>367.54350013300399</v>
      </c>
      <c r="E148" s="5">
        <v>539.31307845365995</v>
      </c>
      <c r="F148" s="5">
        <v>460.607226192653</v>
      </c>
      <c r="G148" s="5">
        <v>460.607226192653</v>
      </c>
      <c r="H148" s="5">
        <v>-5.8655114297142701</v>
      </c>
      <c r="I148" s="5">
        <v>-5.8655114297142701</v>
      </c>
      <c r="J148" s="5">
        <v>-5.8655114297142701</v>
      </c>
      <c r="K148" s="5">
        <v>-5.8655114297142701</v>
      </c>
      <c r="L148" s="5">
        <v>-5.8655114297142701</v>
      </c>
      <c r="M148" s="5">
        <v>-5.8655114297142701</v>
      </c>
      <c r="N148" s="5">
        <v>0</v>
      </c>
      <c r="O148" s="5">
        <v>0</v>
      </c>
      <c r="P148" s="5">
        <v>0</v>
      </c>
    </row>
    <row r="149" spans="1:16" x14ac:dyDescent="0.25">
      <c r="A149" s="5">
        <v>147</v>
      </c>
      <c r="B149" s="6">
        <v>44117</v>
      </c>
      <c r="C149" s="5">
        <v>462.75683831259602</v>
      </c>
      <c r="D149" s="5">
        <v>377.64660907012399</v>
      </c>
      <c r="E149" s="5">
        <v>548.43394728747899</v>
      </c>
      <c r="F149" s="5">
        <v>462.75683831259602</v>
      </c>
      <c r="G149" s="5">
        <v>462.75683831259602</v>
      </c>
      <c r="H149" s="5">
        <v>-2.38867579367869</v>
      </c>
      <c r="I149" s="5">
        <v>-2.38867579367869</v>
      </c>
      <c r="J149" s="5">
        <v>-2.38867579367869</v>
      </c>
      <c r="K149" s="5">
        <v>-2.38867579367869</v>
      </c>
      <c r="L149" s="5">
        <v>-2.38867579367869</v>
      </c>
      <c r="M149" s="5">
        <v>-2.38867579367869</v>
      </c>
      <c r="N149" s="5">
        <v>0</v>
      </c>
      <c r="O149" s="5">
        <v>0</v>
      </c>
      <c r="P149" s="5">
        <v>0</v>
      </c>
    </row>
    <row r="150" spans="1:16" x14ac:dyDescent="0.25">
      <c r="A150" s="5">
        <v>148</v>
      </c>
      <c r="B150" s="6">
        <v>44118</v>
      </c>
      <c r="C150" s="5">
        <v>464.90645043253897</v>
      </c>
      <c r="D150" s="5">
        <v>372.07567101380499</v>
      </c>
      <c r="E150" s="5">
        <v>548.07264938678497</v>
      </c>
      <c r="F150" s="5">
        <v>464.90645043253897</v>
      </c>
      <c r="G150" s="5">
        <v>464.90645043253897</v>
      </c>
      <c r="H150" s="5">
        <v>-3.4960425671383502</v>
      </c>
      <c r="I150" s="5">
        <v>-3.4960425671383502</v>
      </c>
      <c r="J150" s="5">
        <v>-3.4960425671383502</v>
      </c>
      <c r="K150" s="5">
        <v>-3.4960425671383502</v>
      </c>
      <c r="L150" s="5">
        <v>-3.4960425671383502</v>
      </c>
      <c r="M150" s="5">
        <v>-3.4960425671383502</v>
      </c>
      <c r="N150" s="5">
        <v>0</v>
      </c>
      <c r="O150" s="5">
        <v>0</v>
      </c>
      <c r="P150" s="5">
        <v>0</v>
      </c>
    </row>
    <row r="151" spans="1:16" x14ac:dyDescent="0.25">
      <c r="A151" s="5">
        <v>149</v>
      </c>
      <c r="B151" s="6">
        <v>44119</v>
      </c>
      <c r="C151" s="5">
        <v>467.05606255248199</v>
      </c>
      <c r="D151" s="5">
        <v>375.55505026913397</v>
      </c>
      <c r="E151" s="5">
        <v>555.25938140797302</v>
      </c>
      <c r="F151" s="5">
        <v>467.05606255248199</v>
      </c>
      <c r="G151" s="5">
        <v>467.05606255248199</v>
      </c>
      <c r="H151" s="5">
        <v>-3.8448379769305099</v>
      </c>
      <c r="I151" s="5">
        <v>-3.8448379769305099</v>
      </c>
      <c r="J151" s="5">
        <v>-3.8448379769305099</v>
      </c>
      <c r="K151" s="5">
        <v>-3.8448379769305099</v>
      </c>
      <c r="L151" s="5">
        <v>-3.8448379769305099</v>
      </c>
      <c r="M151" s="5">
        <v>-3.8448379769305099</v>
      </c>
      <c r="N151" s="5">
        <v>0</v>
      </c>
      <c r="O151" s="5">
        <v>0</v>
      </c>
      <c r="P151" s="5">
        <v>0</v>
      </c>
    </row>
    <row r="152" spans="1:16" x14ac:dyDescent="0.25">
      <c r="A152" s="5">
        <v>150</v>
      </c>
      <c r="B152" s="6">
        <v>44120</v>
      </c>
      <c r="C152" s="5">
        <v>469.205674672425</v>
      </c>
      <c r="D152" s="5">
        <v>376.27146949143798</v>
      </c>
      <c r="E152" s="5">
        <v>545.61724676499102</v>
      </c>
      <c r="F152" s="5">
        <v>469.205674672425</v>
      </c>
      <c r="G152" s="5">
        <v>469.205674672425</v>
      </c>
      <c r="H152" s="5">
        <v>-7.7605618433406898</v>
      </c>
      <c r="I152" s="5">
        <v>-7.7605618433406898</v>
      </c>
      <c r="J152" s="5">
        <v>-7.7605618433406898</v>
      </c>
      <c r="K152" s="5">
        <v>-7.7605618433406898</v>
      </c>
      <c r="L152" s="5">
        <v>-7.7605618433406898</v>
      </c>
      <c r="M152" s="5">
        <v>-7.7605618433406898</v>
      </c>
      <c r="N152" s="5">
        <v>0</v>
      </c>
      <c r="O152" s="5">
        <v>0</v>
      </c>
      <c r="P152" s="5">
        <v>0</v>
      </c>
    </row>
    <row r="153" spans="1:16" x14ac:dyDescent="0.25">
      <c r="A153" s="5">
        <v>151</v>
      </c>
      <c r="B153" s="6">
        <v>44123</v>
      </c>
      <c r="C153" s="5">
        <v>475.65451103225399</v>
      </c>
      <c r="D153" s="5">
        <v>390.09718136888301</v>
      </c>
      <c r="E153" s="5">
        <v>557.66948510636996</v>
      </c>
      <c r="F153" s="5">
        <v>475.65451103225399</v>
      </c>
      <c r="G153" s="5">
        <v>475.65451103225399</v>
      </c>
      <c r="H153" s="5">
        <v>-5.8655114297072899</v>
      </c>
      <c r="I153" s="5">
        <v>-5.8655114297072899</v>
      </c>
      <c r="J153" s="5">
        <v>-5.8655114297072899</v>
      </c>
      <c r="K153" s="5">
        <v>-5.8655114297072899</v>
      </c>
      <c r="L153" s="5">
        <v>-5.8655114297072899</v>
      </c>
      <c r="M153" s="5">
        <v>-5.8655114297072899</v>
      </c>
      <c r="N153" s="5">
        <v>0</v>
      </c>
      <c r="O153" s="5">
        <v>0</v>
      </c>
      <c r="P153" s="5">
        <v>0</v>
      </c>
    </row>
    <row r="154" spans="1:16" x14ac:dyDescent="0.25">
      <c r="A154" s="5">
        <v>152</v>
      </c>
      <c r="B154" s="6">
        <v>44124</v>
      </c>
      <c r="C154" s="5">
        <v>477.99597515021401</v>
      </c>
      <c r="D154" s="5">
        <v>389.63682503833797</v>
      </c>
      <c r="E154" s="5">
        <v>562.25126768239397</v>
      </c>
      <c r="F154" s="5">
        <v>477.99597515021401</v>
      </c>
      <c r="G154" s="5">
        <v>477.99597515021401</v>
      </c>
      <c r="H154" s="5">
        <v>-2.3886757936588698</v>
      </c>
      <c r="I154" s="5">
        <v>-2.3886757936588698</v>
      </c>
      <c r="J154" s="5">
        <v>-2.3886757936588698</v>
      </c>
      <c r="K154" s="5">
        <v>-2.3886757936588698</v>
      </c>
      <c r="L154" s="5">
        <v>-2.3886757936588698</v>
      </c>
      <c r="M154" s="5">
        <v>-2.3886757936588698</v>
      </c>
      <c r="N154" s="5">
        <v>0</v>
      </c>
      <c r="O154" s="5">
        <v>0</v>
      </c>
      <c r="P154" s="5">
        <v>0</v>
      </c>
    </row>
    <row r="155" spans="1:16" x14ac:dyDescent="0.25">
      <c r="A155" s="5">
        <v>153</v>
      </c>
      <c r="B155" s="6">
        <v>44125</v>
      </c>
      <c r="C155" s="5">
        <v>480.337439268173</v>
      </c>
      <c r="D155" s="5">
        <v>390.590238929527</v>
      </c>
      <c r="E155" s="5">
        <v>556.48917001760799</v>
      </c>
      <c r="F155" s="5">
        <v>480.337439268173</v>
      </c>
      <c r="G155" s="5">
        <v>480.337439268173</v>
      </c>
      <c r="H155" s="5">
        <v>-3.4960425671377702</v>
      </c>
      <c r="I155" s="5">
        <v>-3.4960425671377702</v>
      </c>
      <c r="J155" s="5">
        <v>-3.4960425671377702</v>
      </c>
      <c r="K155" s="5">
        <v>-3.4960425671377702</v>
      </c>
      <c r="L155" s="5">
        <v>-3.4960425671377702</v>
      </c>
      <c r="M155" s="5">
        <v>-3.4960425671377702</v>
      </c>
      <c r="N155" s="5">
        <v>0</v>
      </c>
      <c r="O155" s="5">
        <v>0</v>
      </c>
      <c r="P155" s="5">
        <v>0</v>
      </c>
    </row>
    <row r="156" spans="1:16" x14ac:dyDescent="0.25">
      <c r="A156" s="5">
        <v>154</v>
      </c>
      <c r="B156" s="6">
        <v>44126</v>
      </c>
      <c r="C156" s="5">
        <v>482.67890338613199</v>
      </c>
      <c r="D156" s="5">
        <v>392.43012065543002</v>
      </c>
      <c r="E156" s="5">
        <v>570.11062419579901</v>
      </c>
      <c r="F156" s="5">
        <v>482.67890338613199</v>
      </c>
      <c r="G156" s="5">
        <v>482.67890338613199</v>
      </c>
      <c r="H156" s="5">
        <v>-3.8448379769070402</v>
      </c>
      <c r="I156" s="5">
        <v>-3.8448379769070402</v>
      </c>
      <c r="J156" s="5">
        <v>-3.8448379769070402</v>
      </c>
      <c r="K156" s="5">
        <v>-3.8448379769070402</v>
      </c>
      <c r="L156" s="5">
        <v>-3.8448379769070402</v>
      </c>
      <c r="M156" s="5">
        <v>-3.8448379769070402</v>
      </c>
      <c r="N156" s="5">
        <v>0</v>
      </c>
      <c r="O156" s="5">
        <v>0</v>
      </c>
      <c r="P156" s="5">
        <v>0</v>
      </c>
    </row>
    <row r="157" spans="1:16" x14ac:dyDescent="0.25">
      <c r="A157" s="5">
        <v>155</v>
      </c>
      <c r="B157" s="6">
        <v>44127</v>
      </c>
      <c r="C157" s="5">
        <v>485.02036750409098</v>
      </c>
      <c r="D157" s="5">
        <v>388.63319681741802</v>
      </c>
      <c r="E157" s="5">
        <v>564.31850676150896</v>
      </c>
      <c r="F157" s="5">
        <v>485.02036750409098</v>
      </c>
      <c r="G157" s="5">
        <v>485.02036750409098</v>
      </c>
      <c r="H157" s="5">
        <v>-7.7605618433276096</v>
      </c>
      <c r="I157" s="5">
        <v>-7.7605618433276096</v>
      </c>
      <c r="J157" s="5">
        <v>-7.7605618433276096</v>
      </c>
      <c r="K157" s="5">
        <v>-7.7605618433276096</v>
      </c>
      <c r="L157" s="5">
        <v>-7.7605618433276096</v>
      </c>
      <c r="M157" s="5">
        <v>-7.7605618433276096</v>
      </c>
      <c r="N157" s="5">
        <v>0</v>
      </c>
      <c r="O157" s="5">
        <v>0</v>
      </c>
      <c r="P157" s="5">
        <v>0</v>
      </c>
    </row>
    <row r="158" spans="1:16" x14ac:dyDescent="0.25">
      <c r="A158" s="5">
        <v>156</v>
      </c>
      <c r="B158" s="6">
        <v>44130</v>
      </c>
      <c r="C158" s="5">
        <v>492.04475985796898</v>
      </c>
      <c r="D158" s="5">
        <v>405.07118506487097</v>
      </c>
      <c r="E158" s="5">
        <v>575.12662955785595</v>
      </c>
      <c r="F158" s="5">
        <v>492.04475985796898</v>
      </c>
      <c r="G158" s="5">
        <v>492.04475985796898</v>
      </c>
      <c r="H158" s="5">
        <v>-5.8655114297401196</v>
      </c>
      <c r="I158" s="5">
        <v>-5.8655114297401196</v>
      </c>
      <c r="J158" s="5">
        <v>-5.8655114297401196</v>
      </c>
      <c r="K158" s="5">
        <v>-5.8655114297401196</v>
      </c>
      <c r="L158" s="5">
        <v>-5.8655114297401196</v>
      </c>
      <c r="M158" s="5">
        <v>-5.8655114297401196</v>
      </c>
      <c r="N158" s="5">
        <v>0</v>
      </c>
      <c r="O158" s="5">
        <v>0</v>
      </c>
      <c r="P158" s="5">
        <v>0</v>
      </c>
    </row>
    <row r="159" spans="1:16" x14ac:dyDescent="0.25">
      <c r="A159" s="5">
        <v>157</v>
      </c>
      <c r="B159" s="6">
        <v>44131</v>
      </c>
      <c r="C159" s="5">
        <v>494.386223975929</v>
      </c>
      <c r="D159" s="5">
        <v>401.68638788461601</v>
      </c>
      <c r="E159" s="5">
        <v>581.60180346818595</v>
      </c>
      <c r="F159" s="5">
        <v>494.386223975929</v>
      </c>
      <c r="G159" s="5">
        <v>494.386223975929</v>
      </c>
      <c r="H159" s="5">
        <v>-2.38867579366311</v>
      </c>
      <c r="I159" s="5">
        <v>-2.38867579366311</v>
      </c>
      <c r="J159" s="5">
        <v>-2.38867579366311</v>
      </c>
      <c r="K159" s="5">
        <v>-2.38867579366311</v>
      </c>
      <c r="L159" s="5">
        <v>-2.38867579366311</v>
      </c>
      <c r="M159" s="5">
        <v>-2.38867579366311</v>
      </c>
      <c r="N159" s="5">
        <v>0</v>
      </c>
      <c r="O159" s="5">
        <v>0</v>
      </c>
      <c r="P159" s="5">
        <v>0</v>
      </c>
    </row>
    <row r="160" spans="1:16" x14ac:dyDescent="0.25">
      <c r="A160" s="5">
        <v>158</v>
      </c>
      <c r="B160" s="6">
        <v>44132</v>
      </c>
      <c r="C160" s="5">
        <v>496.72768809388799</v>
      </c>
      <c r="D160" s="5">
        <v>412.08707495433998</v>
      </c>
      <c r="E160" s="5">
        <v>581.86959298536897</v>
      </c>
      <c r="F160" s="5">
        <v>496.72768809388799</v>
      </c>
      <c r="G160" s="5">
        <v>496.72768809388799</v>
      </c>
      <c r="H160" s="5">
        <v>-3.49604256714073</v>
      </c>
      <c r="I160" s="5">
        <v>-3.49604256714073</v>
      </c>
      <c r="J160" s="5">
        <v>-3.49604256714073</v>
      </c>
      <c r="K160" s="5">
        <v>-3.49604256714073</v>
      </c>
      <c r="L160" s="5">
        <v>-3.49604256714073</v>
      </c>
      <c r="M160" s="5">
        <v>-3.49604256714073</v>
      </c>
      <c r="N160" s="5">
        <v>0</v>
      </c>
      <c r="O160" s="5">
        <v>0</v>
      </c>
      <c r="P160" s="5">
        <v>0</v>
      </c>
    </row>
    <row r="161" spans="1:16" x14ac:dyDescent="0.25">
      <c r="A161" s="5">
        <v>159</v>
      </c>
      <c r="B161" s="6">
        <v>44133</v>
      </c>
      <c r="C161" s="5">
        <v>499.06915221184698</v>
      </c>
      <c r="D161" s="5">
        <v>408.256144334206</v>
      </c>
      <c r="E161" s="5">
        <v>575.34148877382199</v>
      </c>
      <c r="F161" s="5">
        <v>499.06915221184698</v>
      </c>
      <c r="G161" s="5">
        <v>499.06915221184698</v>
      </c>
      <c r="H161" s="5">
        <v>-3.8448379769147101</v>
      </c>
      <c r="I161" s="5">
        <v>-3.8448379769147101</v>
      </c>
      <c r="J161" s="5">
        <v>-3.8448379769147101</v>
      </c>
      <c r="K161" s="5">
        <v>-3.8448379769147101</v>
      </c>
      <c r="L161" s="5">
        <v>-3.8448379769147101</v>
      </c>
      <c r="M161" s="5">
        <v>-3.8448379769147101</v>
      </c>
      <c r="N161" s="5">
        <v>0</v>
      </c>
      <c r="O161" s="5">
        <v>0</v>
      </c>
      <c r="P161" s="5">
        <v>0</v>
      </c>
    </row>
    <row r="162" spans="1:16" x14ac:dyDescent="0.25">
      <c r="A162" s="5">
        <v>160</v>
      </c>
      <c r="B162" s="6">
        <v>44134</v>
      </c>
      <c r="C162" s="5">
        <v>501.59923008467001</v>
      </c>
      <c r="D162" s="5">
        <v>404.080903122282</v>
      </c>
      <c r="E162" s="5">
        <v>579.81714113292696</v>
      </c>
      <c r="F162" s="5">
        <v>501.59923008467001</v>
      </c>
      <c r="G162" s="5">
        <v>501.59923008467001</v>
      </c>
      <c r="H162" s="5">
        <v>-7.7605618433322396</v>
      </c>
      <c r="I162" s="5">
        <v>-7.7605618433322396</v>
      </c>
      <c r="J162" s="5">
        <v>-7.7605618433322396</v>
      </c>
      <c r="K162" s="5">
        <v>-7.7605618433322396</v>
      </c>
      <c r="L162" s="5">
        <v>-7.7605618433322396</v>
      </c>
      <c r="M162" s="5">
        <v>-7.7605618433322396</v>
      </c>
      <c r="N162" s="5">
        <v>0</v>
      </c>
      <c r="O162" s="5">
        <v>0</v>
      </c>
      <c r="P162" s="5">
        <v>0</v>
      </c>
    </row>
    <row r="163" spans="1:16" x14ac:dyDescent="0.25">
      <c r="A163" s="5">
        <v>161</v>
      </c>
      <c r="B163" s="6">
        <v>44137</v>
      </c>
      <c r="C163" s="5">
        <v>509.18946370313898</v>
      </c>
      <c r="D163" s="5">
        <v>420.370965835155</v>
      </c>
      <c r="E163" s="5">
        <v>589.98289483626297</v>
      </c>
      <c r="F163" s="5">
        <v>509.18946370313898</v>
      </c>
      <c r="G163" s="5">
        <v>509.18946370313898</v>
      </c>
      <c r="H163" s="5">
        <v>-5.8655114296869098</v>
      </c>
      <c r="I163" s="5">
        <v>-5.8655114296869098</v>
      </c>
      <c r="J163" s="5">
        <v>-5.8655114296869098</v>
      </c>
      <c r="K163" s="5">
        <v>-5.8655114296869098</v>
      </c>
      <c r="L163" s="5">
        <v>-5.8655114296869098</v>
      </c>
      <c r="M163" s="5">
        <v>-5.8655114296869098</v>
      </c>
      <c r="N163" s="5">
        <v>0</v>
      </c>
      <c r="O163" s="5">
        <v>0</v>
      </c>
      <c r="P163" s="5">
        <v>0</v>
      </c>
    </row>
    <row r="164" spans="1:16" x14ac:dyDescent="0.25">
      <c r="A164" s="5">
        <v>162</v>
      </c>
      <c r="B164" s="6">
        <v>44138</v>
      </c>
      <c r="C164" s="5">
        <v>511.71954157596201</v>
      </c>
      <c r="D164" s="5">
        <v>424.455918083521</v>
      </c>
      <c r="E164" s="5">
        <v>595.58086237951204</v>
      </c>
      <c r="F164" s="5">
        <v>511.71954157596201</v>
      </c>
      <c r="G164" s="5">
        <v>511.71954157596201</v>
      </c>
      <c r="H164" s="5">
        <v>-2.3886757936553198</v>
      </c>
      <c r="I164" s="5">
        <v>-2.3886757936553198</v>
      </c>
      <c r="J164" s="5">
        <v>-2.3886757936553198</v>
      </c>
      <c r="K164" s="5">
        <v>-2.3886757936553198</v>
      </c>
      <c r="L164" s="5">
        <v>-2.3886757936553198</v>
      </c>
      <c r="M164" s="5">
        <v>-2.3886757936553198</v>
      </c>
      <c r="N164" s="5">
        <v>0</v>
      </c>
      <c r="O164" s="5">
        <v>0</v>
      </c>
      <c r="P164" s="5">
        <v>0</v>
      </c>
    </row>
    <row r="165" spans="1:16" x14ac:dyDescent="0.25">
      <c r="A165" s="5">
        <v>163</v>
      </c>
      <c r="B165" s="6">
        <v>44139</v>
      </c>
      <c r="C165" s="5">
        <v>514.24961944878498</v>
      </c>
      <c r="D165" s="5">
        <v>424.88128890374099</v>
      </c>
      <c r="E165" s="5">
        <v>593.58655824264497</v>
      </c>
      <c r="F165" s="5">
        <v>514.24961944878498</v>
      </c>
      <c r="G165" s="5">
        <v>514.24961944878498</v>
      </c>
      <c r="H165" s="5">
        <v>-3.4960425671401598</v>
      </c>
      <c r="I165" s="5">
        <v>-3.4960425671401598</v>
      </c>
      <c r="J165" s="5">
        <v>-3.4960425671401598</v>
      </c>
      <c r="K165" s="5">
        <v>-3.4960425671401598</v>
      </c>
      <c r="L165" s="5">
        <v>-3.4960425671401598</v>
      </c>
      <c r="M165" s="5">
        <v>-3.4960425671401598</v>
      </c>
      <c r="N165" s="5">
        <v>0</v>
      </c>
      <c r="O165" s="5">
        <v>0</v>
      </c>
      <c r="P165" s="5">
        <v>0</v>
      </c>
    </row>
    <row r="166" spans="1:16" x14ac:dyDescent="0.25">
      <c r="A166" s="5">
        <v>164</v>
      </c>
      <c r="B166" s="6">
        <v>44140</v>
      </c>
      <c r="C166" s="5">
        <v>516.77969732160796</v>
      </c>
      <c r="D166" s="5">
        <v>422.20661466297901</v>
      </c>
      <c r="E166" s="5">
        <v>601.81993790711704</v>
      </c>
      <c r="F166" s="5">
        <v>516.77969732160796</v>
      </c>
      <c r="G166" s="5">
        <v>516.77969732160796</v>
      </c>
      <c r="H166" s="5">
        <v>-3.8448379769135301</v>
      </c>
      <c r="I166" s="5">
        <v>-3.8448379769135301</v>
      </c>
      <c r="J166" s="5">
        <v>-3.8448379769135301</v>
      </c>
      <c r="K166" s="5">
        <v>-3.8448379769135301</v>
      </c>
      <c r="L166" s="5">
        <v>-3.8448379769135301</v>
      </c>
      <c r="M166" s="5">
        <v>-3.8448379769135301</v>
      </c>
      <c r="N166" s="5">
        <v>0</v>
      </c>
      <c r="O166" s="5">
        <v>0</v>
      </c>
      <c r="P166" s="5">
        <v>0</v>
      </c>
    </row>
    <row r="167" spans="1:16" x14ac:dyDescent="0.25">
      <c r="A167" s="5">
        <v>165</v>
      </c>
      <c r="B167" s="6">
        <v>44141</v>
      </c>
      <c r="C167" s="5">
        <v>519.30977519443104</v>
      </c>
      <c r="D167" s="5">
        <v>424.26252267113802</v>
      </c>
      <c r="E167" s="5">
        <v>596.34323291002204</v>
      </c>
      <c r="F167" s="5">
        <v>519.30977519443104</v>
      </c>
      <c r="G167" s="5">
        <v>519.30977519443104</v>
      </c>
      <c r="H167" s="5">
        <v>-7.76056184330145</v>
      </c>
      <c r="I167" s="5">
        <v>-7.76056184330145</v>
      </c>
      <c r="J167" s="5">
        <v>-7.76056184330145</v>
      </c>
      <c r="K167" s="5">
        <v>-7.76056184330145</v>
      </c>
      <c r="L167" s="5">
        <v>-7.76056184330145</v>
      </c>
      <c r="M167" s="5">
        <v>-7.76056184330145</v>
      </c>
      <c r="N167" s="5">
        <v>0</v>
      </c>
      <c r="O167" s="5">
        <v>0</v>
      </c>
      <c r="P167" s="5">
        <v>0</v>
      </c>
    </row>
    <row r="168" spans="1:16" x14ac:dyDescent="0.25">
      <c r="A168" s="5">
        <v>166</v>
      </c>
      <c r="B168" s="6">
        <v>44144</v>
      </c>
      <c r="C168" s="5">
        <v>526.90000881289996</v>
      </c>
      <c r="D168" s="5">
        <v>438.75938989209402</v>
      </c>
      <c r="E168" s="5">
        <v>608.32579483671998</v>
      </c>
      <c r="F168" s="5">
        <v>526.90000881289996</v>
      </c>
      <c r="G168" s="5">
        <v>526.90000881289996</v>
      </c>
      <c r="H168" s="5">
        <v>-5.8655114296998399</v>
      </c>
      <c r="I168" s="5">
        <v>-5.8655114296998399</v>
      </c>
      <c r="J168" s="5">
        <v>-5.8655114296998399</v>
      </c>
      <c r="K168" s="5">
        <v>-5.8655114296998399</v>
      </c>
      <c r="L168" s="5">
        <v>-5.8655114296998399</v>
      </c>
      <c r="M168" s="5">
        <v>-5.8655114296998399</v>
      </c>
      <c r="N168" s="5">
        <v>0</v>
      </c>
      <c r="O168" s="5">
        <v>0</v>
      </c>
      <c r="P168" s="5">
        <v>0</v>
      </c>
    </row>
    <row r="169" spans="1:16" x14ac:dyDescent="0.25">
      <c r="A169" s="5">
        <v>167</v>
      </c>
      <c r="B169" s="6">
        <v>44145</v>
      </c>
      <c r="C169" s="5">
        <v>529.43008668572304</v>
      </c>
      <c r="D169" s="5">
        <v>440.38423252789499</v>
      </c>
      <c r="E169" s="5">
        <v>616.09555968095697</v>
      </c>
      <c r="F169" s="5">
        <v>529.43008668572304</v>
      </c>
      <c r="G169" s="5">
        <v>529.43008668572304</v>
      </c>
      <c r="H169" s="5">
        <v>-2.38867579367535</v>
      </c>
      <c r="I169" s="5">
        <v>-2.38867579367535</v>
      </c>
      <c r="J169" s="5">
        <v>-2.38867579367535</v>
      </c>
      <c r="K169" s="5">
        <v>-2.38867579367535</v>
      </c>
      <c r="L169" s="5">
        <v>-2.38867579367535</v>
      </c>
      <c r="M169" s="5">
        <v>-2.38867579367535</v>
      </c>
      <c r="N169" s="5">
        <v>0</v>
      </c>
      <c r="O169" s="5">
        <v>0</v>
      </c>
      <c r="P169" s="5">
        <v>0</v>
      </c>
    </row>
    <row r="170" spans="1:16" x14ac:dyDescent="0.25">
      <c r="A170" s="5">
        <v>168</v>
      </c>
      <c r="B170" s="6">
        <v>44146</v>
      </c>
      <c r="C170" s="5">
        <v>532.03696220808501</v>
      </c>
      <c r="D170" s="5">
        <v>445.53861436619002</v>
      </c>
      <c r="E170" s="5">
        <v>623.12910829215605</v>
      </c>
      <c r="F170" s="5">
        <v>532.03696220808501</v>
      </c>
      <c r="G170" s="5">
        <v>532.03696220808501</v>
      </c>
      <c r="H170" s="5">
        <v>-3.49604256714135</v>
      </c>
      <c r="I170" s="5">
        <v>-3.49604256714135</v>
      </c>
      <c r="J170" s="5">
        <v>-3.49604256714135</v>
      </c>
      <c r="K170" s="5">
        <v>-3.49604256714135</v>
      </c>
      <c r="L170" s="5">
        <v>-3.49604256714135</v>
      </c>
      <c r="M170" s="5">
        <v>-3.49604256714135</v>
      </c>
      <c r="N170" s="5">
        <v>0</v>
      </c>
      <c r="O170" s="5">
        <v>0</v>
      </c>
      <c r="P170" s="5">
        <v>0</v>
      </c>
    </row>
    <row r="171" spans="1:16" x14ac:dyDescent="0.25">
      <c r="A171" s="5">
        <v>169</v>
      </c>
      <c r="B171" s="6">
        <v>44147</v>
      </c>
      <c r="C171" s="5">
        <v>534.64383773044699</v>
      </c>
      <c r="D171" s="5">
        <v>443.78128297366902</v>
      </c>
      <c r="E171" s="5">
        <v>615.18611139462905</v>
      </c>
      <c r="F171" s="5">
        <v>534.64383773044699</v>
      </c>
      <c r="G171" s="5">
        <v>534.64383773044699</v>
      </c>
      <c r="H171" s="5">
        <v>-3.84483797693004</v>
      </c>
      <c r="I171" s="5">
        <v>-3.84483797693004</v>
      </c>
      <c r="J171" s="5">
        <v>-3.84483797693004</v>
      </c>
      <c r="K171" s="5">
        <v>-3.84483797693004</v>
      </c>
      <c r="L171" s="5">
        <v>-3.84483797693004</v>
      </c>
      <c r="M171" s="5">
        <v>-3.84483797693004</v>
      </c>
      <c r="N171" s="5">
        <v>0</v>
      </c>
      <c r="O171" s="5">
        <v>0</v>
      </c>
      <c r="P171" s="5">
        <v>0</v>
      </c>
    </row>
    <row r="172" spans="1:16" x14ac:dyDescent="0.25">
      <c r="A172" s="5">
        <v>170</v>
      </c>
      <c r="B172" s="6">
        <v>44148</v>
      </c>
      <c r="C172" s="5">
        <v>537.25071325280896</v>
      </c>
      <c r="D172" s="5">
        <v>441.854498189239</v>
      </c>
      <c r="E172" s="5">
        <v>609.95562868533602</v>
      </c>
      <c r="F172" s="5">
        <v>537.25071325280896</v>
      </c>
      <c r="G172" s="5">
        <v>537.25071325280896</v>
      </c>
      <c r="H172" s="5">
        <v>-7.7605618433559203</v>
      </c>
      <c r="I172" s="5">
        <v>-7.7605618433559203</v>
      </c>
      <c r="J172" s="5">
        <v>-7.7605618433559203</v>
      </c>
      <c r="K172" s="5">
        <v>-7.7605618433559203</v>
      </c>
      <c r="L172" s="5">
        <v>-7.7605618433559203</v>
      </c>
      <c r="M172" s="5">
        <v>-7.7605618433559203</v>
      </c>
      <c r="N172" s="5">
        <v>0</v>
      </c>
      <c r="O172" s="5">
        <v>0</v>
      </c>
      <c r="P172" s="5">
        <v>0</v>
      </c>
    </row>
    <row r="173" spans="1:16" x14ac:dyDescent="0.25">
      <c r="A173" s="5">
        <v>171</v>
      </c>
      <c r="B173" s="6">
        <v>44151</v>
      </c>
      <c r="C173" s="5">
        <v>545.071339819895</v>
      </c>
      <c r="D173" s="5">
        <v>450.76270926526303</v>
      </c>
      <c r="E173" s="5">
        <v>617.97508962718996</v>
      </c>
      <c r="F173" s="5">
        <v>545.071339819895</v>
      </c>
      <c r="G173" s="5">
        <v>545.071339819895</v>
      </c>
      <c r="H173" s="5">
        <v>-5.8655114296928499</v>
      </c>
      <c r="I173" s="5">
        <v>-5.8655114296928499</v>
      </c>
      <c r="J173" s="5">
        <v>-5.8655114296928499</v>
      </c>
      <c r="K173" s="5">
        <v>-5.8655114296928499</v>
      </c>
      <c r="L173" s="5">
        <v>-5.8655114296928499</v>
      </c>
      <c r="M173" s="5">
        <v>-5.8655114296928499</v>
      </c>
      <c r="N173" s="5">
        <v>0</v>
      </c>
      <c r="O173" s="5">
        <v>0</v>
      </c>
      <c r="P173" s="5">
        <v>0</v>
      </c>
    </row>
    <row r="174" spans="1:16" x14ac:dyDescent="0.25">
      <c r="A174" s="5">
        <v>172</v>
      </c>
      <c r="B174" s="6">
        <v>44152</v>
      </c>
      <c r="C174" s="5">
        <v>547.67821534225698</v>
      </c>
      <c r="D174" s="5">
        <v>457.966310063506</v>
      </c>
      <c r="E174" s="5">
        <v>630.57319057741404</v>
      </c>
      <c r="F174" s="5">
        <v>547.67821534225698</v>
      </c>
      <c r="G174" s="5">
        <v>547.67821534225698</v>
      </c>
      <c r="H174" s="5">
        <v>-2.3886757936675602</v>
      </c>
      <c r="I174" s="5">
        <v>-2.3886757936675602</v>
      </c>
      <c r="J174" s="5">
        <v>-2.3886757936675602</v>
      </c>
      <c r="K174" s="5">
        <v>-2.3886757936675602</v>
      </c>
      <c r="L174" s="5">
        <v>-2.3886757936675602</v>
      </c>
      <c r="M174" s="5">
        <v>-2.3886757936675602</v>
      </c>
      <c r="N174" s="5">
        <v>0</v>
      </c>
      <c r="O174" s="5">
        <v>0</v>
      </c>
      <c r="P174" s="5">
        <v>0</v>
      </c>
    </row>
    <row r="175" spans="1:16" x14ac:dyDescent="0.25">
      <c r="A175" s="5">
        <v>173</v>
      </c>
      <c r="B175" s="6">
        <v>44153</v>
      </c>
      <c r="C175" s="5">
        <v>550.28509086461895</v>
      </c>
      <c r="D175" s="5">
        <v>460.81978364794099</v>
      </c>
      <c r="E175" s="5">
        <v>637.00551528672702</v>
      </c>
      <c r="F175" s="5">
        <v>550.28509086461895</v>
      </c>
      <c r="G175" s="5">
        <v>550.28509086461895</v>
      </c>
      <c r="H175" s="5">
        <v>-3.4960425671364201</v>
      </c>
      <c r="I175" s="5">
        <v>-3.4960425671364201</v>
      </c>
      <c r="J175" s="5">
        <v>-3.4960425671364201</v>
      </c>
      <c r="K175" s="5">
        <v>-3.4960425671364201</v>
      </c>
      <c r="L175" s="5">
        <v>-3.4960425671364201</v>
      </c>
      <c r="M175" s="5">
        <v>-3.4960425671364201</v>
      </c>
      <c r="N175" s="5">
        <v>0</v>
      </c>
      <c r="O175" s="5">
        <v>0</v>
      </c>
      <c r="P175" s="5">
        <v>0</v>
      </c>
    </row>
    <row r="176" spans="1:16" x14ac:dyDescent="0.25">
      <c r="A176" s="5">
        <v>174</v>
      </c>
      <c r="B176" s="6">
        <v>44154</v>
      </c>
      <c r="C176" s="5">
        <v>552.89196638698104</v>
      </c>
      <c r="D176" s="5">
        <v>458.65618992921299</v>
      </c>
      <c r="E176" s="5">
        <v>634.22015290981597</v>
      </c>
      <c r="F176" s="5">
        <v>552.89196638698104</v>
      </c>
      <c r="G176" s="5">
        <v>552.89196638698104</v>
      </c>
      <c r="H176" s="5">
        <v>-3.8448379769288699</v>
      </c>
      <c r="I176" s="5">
        <v>-3.8448379769288699</v>
      </c>
      <c r="J176" s="5">
        <v>-3.8448379769288699</v>
      </c>
      <c r="K176" s="5">
        <v>-3.8448379769288699</v>
      </c>
      <c r="L176" s="5">
        <v>-3.8448379769288699</v>
      </c>
      <c r="M176" s="5">
        <v>-3.8448379769288699</v>
      </c>
      <c r="N176" s="5">
        <v>0</v>
      </c>
      <c r="O176" s="5">
        <v>0</v>
      </c>
      <c r="P176" s="5">
        <v>0</v>
      </c>
    </row>
    <row r="177" spans="1:16" x14ac:dyDescent="0.25">
      <c r="A177" s="5">
        <v>175</v>
      </c>
      <c r="B177" s="6">
        <v>44155</v>
      </c>
      <c r="C177" s="5">
        <v>555.49884190934301</v>
      </c>
      <c r="D177" s="5">
        <v>455.58226671391401</v>
      </c>
      <c r="E177" s="5">
        <v>629.262284643052</v>
      </c>
      <c r="F177" s="5">
        <v>555.49884190934301</v>
      </c>
      <c r="G177" s="5">
        <v>555.49884190934301</v>
      </c>
      <c r="H177" s="5">
        <v>-7.76056184334284</v>
      </c>
      <c r="I177" s="5">
        <v>-7.76056184334284</v>
      </c>
      <c r="J177" s="5">
        <v>-7.76056184334284</v>
      </c>
      <c r="K177" s="5">
        <v>-7.76056184334284</v>
      </c>
      <c r="L177" s="5">
        <v>-7.76056184334284</v>
      </c>
      <c r="M177" s="5">
        <v>-7.76056184334284</v>
      </c>
      <c r="N177" s="5">
        <v>0</v>
      </c>
      <c r="O177" s="5">
        <v>0</v>
      </c>
      <c r="P177" s="5">
        <v>0</v>
      </c>
    </row>
    <row r="178" spans="1:16" x14ac:dyDescent="0.25">
      <c r="A178" s="5">
        <v>176</v>
      </c>
      <c r="B178" s="6">
        <v>44158</v>
      </c>
      <c r="C178" s="5">
        <v>563.31946870304705</v>
      </c>
      <c r="D178" s="5">
        <v>480.03847581925697</v>
      </c>
      <c r="E178" s="5">
        <v>638.84307165692996</v>
      </c>
      <c r="F178" s="5">
        <v>563.31946870304705</v>
      </c>
      <c r="G178" s="5">
        <v>563.31946870304705</v>
      </c>
      <c r="H178" s="5">
        <v>-5.8655114297256903</v>
      </c>
      <c r="I178" s="5">
        <v>-5.8655114297256903</v>
      </c>
      <c r="J178" s="5">
        <v>-5.8655114297256903</v>
      </c>
      <c r="K178" s="5">
        <v>-5.8655114297256903</v>
      </c>
      <c r="L178" s="5">
        <v>-5.8655114297256903</v>
      </c>
      <c r="M178" s="5">
        <v>-5.8655114297256903</v>
      </c>
      <c r="N178" s="5">
        <v>0</v>
      </c>
      <c r="O178" s="5">
        <v>0</v>
      </c>
      <c r="P178" s="5">
        <v>0</v>
      </c>
    </row>
    <row r="179" spans="1:16" x14ac:dyDescent="0.25">
      <c r="A179" s="5">
        <v>177</v>
      </c>
      <c r="B179" s="6">
        <v>44159</v>
      </c>
      <c r="C179" s="5">
        <v>565.92634430094802</v>
      </c>
      <c r="D179" s="5">
        <v>476.31435765447998</v>
      </c>
      <c r="E179" s="5">
        <v>652.36452509656397</v>
      </c>
      <c r="F179" s="5">
        <v>565.92634430094802</v>
      </c>
      <c r="G179" s="5">
        <v>565.92634430094802</v>
      </c>
      <c r="H179" s="5">
        <v>-2.3886757936717999</v>
      </c>
      <c r="I179" s="5">
        <v>-2.3886757936717999</v>
      </c>
      <c r="J179" s="5">
        <v>-2.3886757936717999</v>
      </c>
      <c r="K179" s="5">
        <v>-2.3886757936717999</v>
      </c>
      <c r="L179" s="5">
        <v>-2.3886757936717999</v>
      </c>
      <c r="M179" s="5">
        <v>-2.3886757936717999</v>
      </c>
      <c r="N179" s="5">
        <v>0</v>
      </c>
      <c r="O179" s="5">
        <v>0</v>
      </c>
      <c r="P179" s="5">
        <v>0</v>
      </c>
    </row>
    <row r="180" spans="1:16" x14ac:dyDescent="0.25">
      <c r="A180" s="5">
        <v>178</v>
      </c>
      <c r="B180" s="6">
        <v>44160</v>
      </c>
      <c r="C180" s="5">
        <v>568.53321989884898</v>
      </c>
      <c r="D180" s="5">
        <v>478.230545163226</v>
      </c>
      <c r="E180" s="5">
        <v>650.18113249636394</v>
      </c>
      <c r="F180" s="5">
        <v>568.53321989884898</v>
      </c>
      <c r="G180" s="5">
        <v>568.53321989884898</v>
      </c>
      <c r="H180" s="5">
        <v>-3.49604256713938</v>
      </c>
      <c r="I180" s="5">
        <v>-3.49604256713938</v>
      </c>
      <c r="J180" s="5">
        <v>-3.49604256713938</v>
      </c>
      <c r="K180" s="5">
        <v>-3.49604256713938</v>
      </c>
      <c r="L180" s="5">
        <v>-3.49604256713938</v>
      </c>
      <c r="M180" s="5">
        <v>-3.49604256713938</v>
      </c>
      <c r="N180" s="5">
        <v>0</v>
      </c>
      <c r="O180" s="5">
        <v>0</v>
      </c>
      <c r="P180" s="5">
        <v>0</v>
      </c>
    </row>
    <row r="181" spans="1:16" x14ac:dyDescent="0.25">
      <c r="A181" s="5">
        <v>179</v>
      </c>
      <c r="B181" s="6">
        <v>44162</v>
      </c>
      <c r="C181" s="5">
        <v>573.74697109465205</v>
      </c>
      <c r="D181" s="5">
        <v>482.37437440644698</v>
      </c>
      <c r="E181" s="5">
        <v>653.67648576468196</v>
      </c>
      <c r="F181" s="5">
        <v>573.74697109465205</v>
      </c>
      <c r="G181" s="5">
        <v>573.74697109465205</v>
      </c>
      <c r="H181" s="5">
        <v>-7.7605618433297598</v>
      </c>
      <c r="I181" s="5">
        <v>-7.7605618433297598</v>
      </c>
      <c r="J181" s="5">
        <v>-7.7605618433297598</v>
      </c>
      <c r="K181" s="5">
        <v>-7.7605618433297598</v>
      </c>
      <c r="L181" s="5">
        <v>-7.7605618433297598</v>
      </c>
      <c r="M181" s="5">
        <v>-7.7605618433297598</v>
      </c>
      <c r="N181" s="5">
        <v>0</v>
      </c>
      <c r="O181" s="5">
        <v>0</v>
      </c>
      <c r="P181" s="5">
        <v>0</v>
      </c>
    </row>
    <row r="182" spans="1:16" x14ac:dyDescent="0.25">
      <c r="A182" s="5">
        <v>180</v>
      </c>
      <c r="B182" s="6">
        <v>44165</v>
      </c>
      <c r="C182" s="5">
        <v>581.56759788835598</v>
      </c>
      <c r="D182" s="5">
        <v>490.85178778342203</v>
      </c>
      <c r="E182" s="5">
        <v>662.48189632011895</v>
      </c>
      <c r="F182" s="5">
        <v>581.56759788835598</v>
      </c>
      <c r="G182" s="5">
        <v>581.56759788835598</v>
      </c>
      <c r="H182" s="5">
        <v>-5.8655114297187101</v>
      </c>
      <c r="I182" s="5">
        <v>-5.8655114297187101</v>
      </c>
      <c r="J182" s="5">
        <v>-5.8655114297187101</v>
      </c>
      <c r="K182" s="5">
        <v>-5.8655114297187101</v>
      </c>
      <c r="L182" s="5">
        <v>-5.8655114297187101</v>
      </c>
      <c r="M182" s="5">
        <v>-5.8655114297187101</v>
      </c>
      <c r="N182" s="5">
        <v>0</v>
      </c>
      <c r="O182" s="5">
        <v>0</v>
      </c>
      <c r="P182" s="5">
        <v>0</v>
      </c>
    </row>
    <row r="183" spans="1:16" x14ac:dyDescent="0.25">
      <c r="A183" s="5">
        <v>181</v>
      </c>
      <c r="B183" s="6">
        <v>44166</v>
      </c>
      <c r="C183" s="5">
        <v>584.17447348625706</v>
      </c>
      <c r="D183" s="5">
        <v>493.85373029667102</v>
      </c>
      <c r="E183" s="5">
        <v>673.95619681354901</v>
      </c>
      <c r="F183" s="5">
        <v>584.17447348625706</v>
      </c>
      <c r="G183" s="5">
        <v>584.17447348625706</v>
      </c>
      <c r="H183" s="5">
        <v>-2.3886757936519798</v>
      </c>
      <c r="I183" s="5">
        <v>-2.3886757936519798</v>
      </c>
      <c r="J183" s="5">
        <v>-2.3886757936519798</v>
      </c>
      <c r="K183" s="5">
        <v>-2.3886757936519798</v>
      </c>
      <c r="L183" s="5">
        <v>-2.3886757936519798</v>
      </c>
      <c r="M183" s="5">
        <v>-2.3886757936519798</v>
      </c>
      <c r="N183" s="5">
        <v>0</v>
      </c>
      <c r="O183" s="5">
        <v>0</v>
      </c>
      <c r="P183" s="5">
        <v>0</v>
      </c>
    </row>
    <row r="184" spans="1:16" x14ac:dyDescent="0.25">
      <c r="A184" s="5">
        <v>182</v>
      </c>
      <c r="B184" s="6">
        <v>44167</v>
      </c>
      <c r="C184" s="5">
        <v>586.78134908415802</v>
      </c>
      <c r="D184" s="5">
        <v>505.75790100180501</v>
      </c>
      <c r="E184" s="5">
        <v>674.446123726819</v>
      </c>
      <c r="F184" s="5">
        <v>586.78134908415802</v>
      </c>
      <c r="G184" s="5">
        <v>586.78134908415802</v>
      </c>
      <c r="H184" s="5">
        <v>-3.4960425671388098</v>
      </c>
      <c r="I184" s="5">
        <v>-3.4960425671388098</v>
      </c>
      <c r="J184" s="5">
        <v>-3.4960425671388098</v>
      </c>
      <c r="K184" s="5">
        <v>-3.4960425671388098</v>
      </c>
      <c r="L184" s="5">
        <v>-3.4960425671388098</v>
      </c>
      <c r="M184" s="5">
        <v>-3.4960425671388098</v>
      </c>
      <c r="N184" s="5">
        <v>0</v>
      </c>
      <c r="O184" s="5">
        <v>0</v>
      </c>
      <c r="P184" s="5">
        <v>0</v>
      </c>
    </row>
    <row r="185" spans="1:16" x14ac:dyDescent="0.25">
      <c r="A185" s="5">
        <v>183</v>
      </c>
      <c r="B185" s="6">
        <v>44168</v>
      </c>
      <c r="C185" s="5">
        <v>589.38822468205899</v>
      </c>
      <c r="D185" s="5">
        <v>498.84801517927701</v>
      </c>
      <c r="E185" s="5">
        <v>672.48653474750802</v>
      </c>
      <c r="F185" s="5">
        <v>589.38822468205899</v>
      </c>
      <c r="G185" s="5">
        <v>589.38822468205899</v>
      </c>
      <c r="H185" s="5">
        <v>-3.8448379769441998</v>
      </c>
      <c r="I185" s="5">
        <v>-3.8448379769441998</v>
      </c>
      <c r="J185" s="5">
        <v>-3.8448379769441998</v>
      </c>
      <c r="K185" s="5">
        <v>-3.8448379769441998</v>
      </c>
      <c r="L185" s="5">
        <v>-3.8448379769441998</v>
      </c>
      <c r="M185" s="5">
        <v>-3.8448379769441998</v>
      </c>
      <c r="N185" s="5">
        <v>0</v>
      </c>
      <c r="O185" s="5">
        <v>0</v>
      </c>
      <c r="P185" s="5">
        <v>0</v>
      </c>
    </row>
    <row r="186" spans="1:16" x14ac:dyDescent="0.25">
      <c r="A186" s="5">
        <v>184</v>
      </c>
      <c r="B186" s="6">
        <v>44169</v>
      </c>
      <c r="C186" s="5">
        <v>591.995100320868</v>
      </c>
      <c r="D186" s="5">
        <v>498.99885553967499</v>
      </c>
      <c r="E186" s="5">
        <v>670.39645729291999</v>
      </c>
      <c r="F186" s="5">
        <v>591.995100320868</v>
      </c>
      <c r="G186" s="5">
        <v>591.995100320868</v>
      </c>
      <c r="H186" s="5">
        <v>-7.7605618433665198</v>
      </c>
      <c r="I186" s="5">
        <v>-7.7605618433665198</v>
      </c>
      <c r="J186" s="5">
        <v>-7.7605618433665198</v>
      </c>
      <c r="K186" s="5">
        <v>-7.7605618433665198</v>
      </c>
      <c r="L186" s="5">
        <v>-7.7605618433665198</v>
      </c>
      <c r="M186" s="5">
        <v>-7.7605618433665198</v>
      </c>
      <c r="N186" s="5">
        <v>0</v>
      </c>
      <c r="O186" s="5">
        <v>0</v>
      </c>
      <c r="P186" s="5">
        <v>0</v>
      </c>
    </row>
    <row r="187" spans="1:16" x14ac:dyDescent="0.25">
      <c r="A187" s="5">
        <v>185</v>
      </c>
      <c r="B187" s="6">
        <v>44172</v>
      </c>
      <c r="C187" s="5">
        <v>599.81572723729198</v>
      </c>
      <c r="D187" s="5">
        <v>510.43759918156201</v>
      </c>
      <c r="E187" s="5">
        <v>676.85641521320701</v>
      </c>
      <c r="F187" s="5">
        <v>599.81572723729198</v>
      </c>
      <c r="G187" s="5">
        <v>599.81572723729198</v>
      </c>
      <c r="H187" s="5">
        <v>-5.8655114296654904</v>
      </c>
      <c r="I187" s="5">
        <v>-5.8655114296654904</v>
      </c>
      <c r="J187" s="5">
        <v>-5.8655114296654904</v>
      </c>
      <c r="K187" s="5">
        <v>-5.8655114296654904</v>
      </c>
      <c r="L187" s="5">
        <v>-5.8655114296654904</v>
      </c>
      <c r="M187" s="5">
        <v>-5.8655114296654904</v>
      </c>
      <c r="N187" s="5">
        <v>0</v>
      </c>
      <c r="O187" s="5">
        <v>0</v>
      </c>
      <c r="P187" s="5">
        <v>0</v>
      </c>
    </row>
    <row r="188" spans="1:16" x14ac:dyDescent="0.25">
      <c r="A188" s="5">
        <v>186</v>
      </c>
      <c r="B188" s="6">
        <v>44173</v>
      </c>
      <c r="C188" s="5">
        <v>602.422602876101</v>
      </c>
      <c r="D188" s="5">
        <v>512.54836019182198</v>
      </c>
      <c r="E188" s="5">
        <v>682.92113317886594</v>
      </c>
      <c r="F188" s="5">
        <v>602.422602876101</v>
      </c>
      <c r="G188" s="5">
        <v>602.422602876101</v>
      </c>
      <c r="H188" s="5">
        <v>-2.38867579365622</v>
      </c>
      <c r="I188" s="5">
        <v>-2.38867579365622</v>
      </c>
      <c r="J188" s="5">
        <v>-2.38867579365622</v>
      </c>
      <c r="K188" s="5">
        <v>-2.38867579365622</v>
      </c>
      <c r="L188" s="5">
        <v>-2.38867579365622</v>
      </c>
      <c r="M188" s="5">
        <v>-2.38867579365622</v>
      </c>
      <c r="N188" s="5">
        <v>0</v>
      </c>
      <c r="O188" s="5">
        <v>0</v>
      </c>
      <c r="P188" s="5">
        <v>0</v>
      </c>
    </row>
    <row r="189" spans="1:16" x14ac:dyDescent="0.25">
      <c r="A189" s="5">
        <v>187</v>
      </c>
      <c r="B189" s="6">
        <v>44174</v>
      </c>
      <c r="C189" s="5">
        <v>605.02947851490899</v>
      </c>
      <c r="D189" s="5">
        <v>514.17385059925505</v>
      </c>
      <c r="E189" s="5">
        <v>684.705108390889</v>
      </c>
      <c r="F189" s="5">
        <v>605.02947851490899</v>
      </c>
      <c r="G189" s="5">
        <v>605.02947851490899</v>
      </c>
      <c r="H189" s="5">
        <v>-3.4960425671399999</v>
      </c>
      <c r="I189" s="5">
        <v>-3.4960425671399999</v>
      </c>
      <c r="J189" s="5">
        <v>-3.4960425671399999</v>
      </c>
      <c r="K189" s="5">
        <v>-3.4960425671399999</v>
      </c>
      <c r="L189" s="5">
        <v>-3.4960425671399999</v>
      </c>
      <c r="M189" s="5">
        <v>-3.4960425671399999</v>
      </c>
      <c r="N189" s="5">
        <v>0</v>
      </c>
      <c r="O189" s="5">
        <v>0</v>
      </c>
      <c r="P189" s="5">
        <v>0</v>
      </c>
    </row>
    <row r="190" spans="1:16" x14ac:dyDescent="0.25">
      <c r="A190" s="5">
        <v>188</v>
      </c>
      <c r="B190" s="6">
        <v>44175</v>
      </c>
      <c r="C190" s="5">
        <v>607.63635415371698</v>
      </c>
      <c r="D190" s="5">
        <v>511.85337801758101</v>
      </c>
      <c r="E190" s="5">
        <v>690.74244194392202</v>
      </c>
      <c r="F190" s="5">
        <v>607.63635415371698</v>
      </c>
      <c r="G190" s="5">
        <v>607.63635415371698</v>
      </c>
      <c r="H190" s="5">
        <v>-3.8448379769118799</v>
      </c>
      <c r="I190" s="5">
        <v>-3.8448379769118799</v>
      </c>
      <c r="J190" s="5">
        <v>-3.8448379769118799</v>
      </c>
      <c r="K190" s="5">
        <v>-3.8448379769118799</v>
      </c>
      <c r="L190" s="5">
        <v>-3.8448379769118799</v>
      </c>
      <c r="M190" s="5">
        <v>-3.8448379769118799</v>
      </c>
      <c r="N190" s="5">
        <v>0</v>
      </c>
      <c r="O190" s="5">
        <v>0</v>
      </c>
      <c r="P190" s="5">
        <v>0</v>
      </c>
    </row>
    <row r="191" spans="1:16" x14ac:dyDescent="0.25">
      <c r="A191" s="5">
        <v>189</v>
      </c>
      <c r="B191" s="6">
        <v>44176</v>
      </c>
      <c r="C191" s="5">
        <v>610.24322979252599</v>
      </c>
      <c r="D191" s="5">
        <v>518.01687574019104</v>
      </c>
      <c r="E191" s="5">
        <v>685.65019994062595</v>
      </c>
      <c r="F191" s="5">
        <v>610.24322979252599</v>
      </c>
      <c r="G191" s="5">
        <v>610.24322979252599</v>
      </c>
      <c r="H191" s="5">
        <v>-7.7605618433711498</v>
      </c>
      <c r="I191" s="5">
        <v>-7.7605618433711498</v>
      </c>
      <c r="J191" s="5">
        <v>-7.7605618433711498</v>
      </c>
      <c r="K191" s="5">
        <v>-7.7605618433711498</v>
      </c>
      <c r="L191" s="5">
        <v>-7.7605618433711498</v>
      </c>
      <c r="M191" s="5">
        <v>-7.7605618433711498</v>
      </c>
      <c r="N191" s="5">
        <v>0</v>
      </c>
      <c r="O191" s="5">
        <v>0</v>
      </c>
      <c r="P191" s="5">
        <v>0</v>
      </c>
    </row>
    <row r="192" spans="1:16" x14ac:dyDescent="0.25">
      <c r="A192" s="5">
        <v>190</v>
      </c>
      <c r="B192" s="6">
        <v>44179</v>
      </c>
      <c r="C192" s="5">
        <v>618.06385670895099</v>
      </c>
      <c r="D192" s="5">
        <v>526.01213689725898</v>
      </c>
      <c r="E192" s="5">
        <v>693.40782950055404</v>
      </c>
      <c r="F192" s="5">
        <v>618.06385670895099</v>
      </c>
      <c r="G192" s="5">
        <v>618.06385670895099</v>
      </c>
      <c r="H192" s="5">
        <v>-5.8655114296983299</v>
      </c>
      <c r="I192" s="5">
        <v>-5.8655114296983299</v>
      </c>
      <c r="J192" s="5">
        <v>-5.8655114296983299</v>
      </c>
      <c r="K192" s="5">
        <v>-5.8655114296983299</v>
      </c>
      <c r="L192" s="5">
        <v>-5.8655114296983299</v>
      </c>
      <c r="M192" s="5">
        <v>-5.8655114296983299</v>
      </c>
      <c r="N192" s="5">
        <v>0</v>
      </c>
      <c r="O192" s="5">
        <v>0</v>
      </c>
      <c r="P192" s="5">
        <v>0</v>
      </c>
    </row>
    <row r="193" spans="1:16" x14ac:dyDescent="0.25">
      <c r="A193" s="5">
        <v>191</v>
      </c>
      <c r="B193" s="6">
        <v>44180</v>
      </c>
      <c r="C193" s="5">
        <v>620.67073234775899</v>
      </c>
      <c r="D193" s="5">
        <v>533.73256440279499</v>
      </c>
      <c r="E193" s="5">
        <v>707.80778820284297</v>
      </c>
      <c r="F193" s="5">
        <v>620.67073234775899</v>
      </c>
      <c r="G193" s="5">
        <v>620.67073234775899</v>
      </c>
      <c r="H193" s="5">
        <v>-2.3886757936762502</v>
      </c>
      <c r="I193" s="5">
        <v>-2.3886757936762502</v>
      </c>
      <c r="J193" s="5">
        <v>-2.3886757936762502</v>
      </c>
      <c r="K193" s="5">
        <v>-2.3886757936762502</v>
      </c>
      <c r="L193" s="5">
        <v>-2.3886757936762502</v>
      </c>
      <c r="M193" s="5">
        <v>-2.3886757936762502</v>
      </c>
      <c r="N193" s="5">
        <v>0</v>
      </c>
      <c r="O193" s="5">
        <v>0</v>
      </c>
      <c r="P193" s="5">
        <v>0</v>
      </c>
    </row>
    <row r="194" spans="1:16" x14ac:dyDescent="0.25">
      <c r="A194" s="5">
        <v>192</v>
      </c>
      <c r="B194" s="6">
        <v>44181</v>
      </c>
      <c r="C194" s="5">
        <v>623.27760744532497</v>
      </c>
      <c r="D194" s="5">
        <v>541.045416426516</v>
      </c>
      <c r="E194" s="5">
        <v>708.55539001719103</v>
      </c>
      <c r="F194" s="5">
        <v>623.27760744532497</v>
      </c>
      <c r="G194" s="5">
        <v>623.27760744532497</v>
      </c>
      <c r="H194" s="5">
        <v>-3.4960425671411901</v>
      </c>
      <c r="I194" s="5">
        <v>-3.4960425671411901</v>
      </c>
      <c r="J194" s="5">
        <v>-3.4960425671411901</v>
      </c>
      <c r="K194" s="5">
        <v>-3.4960425671411901</v>
      </c>
      <c r="L194" s="5">
        <v>-3.4960425671411901</v>
      </c>
      <c r="M194" s="5">
        <v>-3.4960425671411901</v>
      </c>
      <c r="N194" s="5">
        <v>0</v>
      </c>
      <c r="O194" s="5">
        <v>0</v>
      </c>
      <c r="P194" s="5">
        <v>0</v>
      </c>
    </row>
    <row r="195" spans="1:16" x14ac:dyDescent="0.25">
      <c r="A195" s="5">
        <v>193</v>
      </c>
      <c r="B195" s="6">
        <v>44182</v>
      </c>
      <c r="C195" s="5">
        <v>625.88448254289096</v>
      </c>
      <c r="D195" s="5">
        <v>541.45032286337198</v>
      </c>
      <c r="E195" s="5">
        <v>711.69726670706098</v>
      </c>
      <c r="F195" s="5">
        <v>625.88448254289096</v>
      </c>
      <c r="G195" s="5">
        <v>625.88448254289096</v>
      </c>
      <c r="H195" s="5">
        <v>-3.8448379769195502</v>
      </c>
      <c r="I195" s="5">
        <v>-3.8448379769195502</v>
      </c>
      <c r="J195" s="5">
        <v>-3.8448379769195502</v>
      </c>
      <c r="K195" s="5">
        <v>-3.8448379769195502</v>
      </c>
      <c r="L195" s="5">
        <v>-3.8448379769195502</v>
      </c>
      <c r="M195" s="5">
        <v>-3.8448379769195502</v>
      </c>
      <c r="N195" s="5">
        <v>0</v>
      </c>
      <c r="O195" s="5">
        <v>0</v>
      </c>
      <c r="P195" s="5">
        <v>0</v>
      </c>
    </row>
    <row r="196" spans="1:16" x14ac:dyDescent="0.25">
      <c r="A196" s="5">
        <v>194</v>
      </c>
      <c r="B196" s="6">
        <v>44183</v>
      </c>
      <c r="C196" s="5">
        <v>628.49135764045695</v>
      </c>
      <c r="D196" s="5">
        <v>536.58610732224702</v>
      </c>
      <c r="E196" s="5">
        <v>708.50008114181799</v>
      </c>
      <c r="F196" s="5">
        <v>628.49135764045695</v>
      </c>
      <c r="G196" s="5">
        <v>628.49135764045695</v>
      </c>
      <c r="H196" s="5">
        <v>-7.7605618433403603</v>
      </c>
      <c r="I196" s="5">
        <v>-7.7605618433403603</v>
      </c>
      <c r="J196" s="5">
        <v>-7.7605618433403603</v>
      </c>
      <c r="K196" s="5">
        <v>-7.7605618433403603</v>
      </c>
      <c r="L196" s="5">
        <v>-7.7605618433403603</v>
      </c>
      <c r="M196" s="5">
        <v>-7.7605618433403603</v>
      </c>
      <c r="N196" s="5">
        <v>0</v>
      </c>
      <c r="O196" s="5">
        <v>0</v>
      </c>
      <c r="P196" s="5">
        <v>0</v>
      </c>
    </row>
    <row r="197" spans="1:16" x14ac:dyDescent="0.25">
      <c r="A197" s="5">
        <v>195</v>
      </c>
      <c r="B197" s="6">
        <v>44186</v>
      </c>
      <c r="C197" s="5">
        <v>636.31198293315504</v>
      </c>
      <c r="D197" s="5">
        <v>547.82397993510699</v>
      </c>
      <c r="E197" s="5">
        <v>719.00199893047704</v>
      </c>
      <c r="F197" s="5">
        <v>636.31198293315504</v>
      </c>
      <c r="G197" s="5">
        <v>636.31198293315504</v>
      </c>
      <c r="H197" s="5">
        <v>-5.8655114296913498</v>
      </c>
      <c r="I197" s="5">
        <v>-5.8655114296913498</v>
      </c>
      <c r="J197" s="5">
        <v>-5.8655114296913498</v>
      </c>
      <c r="K197" s="5">
        <v>-5.8655114296913498</v>
      </c>
      <c r="L197" s="5">
        <v>-5.8655114296913498</v>
      </c>
      <c r="M197" s="5">
        <v>-5.8655114296913498</v>
      </c>
      <c r="N197" s="5">
        <v>0</v>
      </c>
      <c r="O197" s="5">
        <v>0</v>
      </c>
      <c r="P197" s="5">
        <v>0</v>
      </c>
    </row>
    <row r="198" spans="1:16" x14ac:dyDescent="0.25">
      <c r="A198" s="5">
        <v>196</v>
      </c>
      <c r="B198" s="6">
        <v>44187</v>
      </c>
      <c r="C198" s="5">
        <v>638.91885803072103</v>
      </c>
      <c r="D198" s="5">
        <v>550.34346591394899</v>
      </c>
      <c r="E198" s="5">
        <v>726.85674638571697</v>
      </c>
      <c r="F198" s="5">
        <v>638.91885803072103</v>
      </c>
      <c r="G198" s="5">
        <v>638.91885803072103</v>
      </c>
      <c r="H198" s="5">
        <v>-2.3886757936804899</v>
      </c>
      <c r="I198" s="5">
        <v>-2.3886757936804899</v>
      </c>
      <c r="J198" s="5">
        <v>-2.3886757936804899</v>
      </c>
      <c r="K198" s="5">
        <v>-2.3886757936804899</v>
      </c>
      <c r="L198" s="5">
        <v>-2.3886757936804899</v>
      </c>
      <c r="M198" s="5">
        <v>-2.3886757936804899</v>
      </c>
      <c r="N198" s="5">
        <v>0</v>
      </c>
      <c r="O198" s="5">
        <v>0</v>
      </c>
      <c r="P198" s="5">
        <v>0</v>
      </c>
    </row>
    <row r="199" spans="1:16" x14ac:dyDescent="0.25">
      <c r="A199" s="5">
        <v>197</v>
      </c>
      <c r="B199" s="6">
        <v>44188</v>
      </c>
      <c r="C199" s="5">
        <v>641.52573312828702</v>
      </c>
      <c r="D199" s="5">
        <v>554.45448632120599</v>
      </c>
      <c r="E199" s="5">
        <v>725.81893540625504</v>
      </c>
      <c r="F199" s="5">
        <v>641.52573312828702</v>
      </c>
      <c r="G199" s="5">
        <v>641.52573312828702</v>
      </c>
      <c r="H199" s="5">
        <v>-3.4960425671423798</v>
      </c>
      <c r="I199" s="5">
        <v>-3.4960425671423798</v>
      </c>
      <c r="J199" s="5">
        <v>-3.4960425671423798</v>
      </c>
      <c r="K199" s="5">
        <v>-3.4960425671423798</v>
      </c>
      <c r="L199" s="5">
        <v>-3.4960425671423798</v>
      </c>
      <c r="M199" s="5">
        <v>-3.4960425671423798</v>
      </c>
      <c r="N199" s="5">
        <v>0</v>
      </c>
      <c r="O199" s="5">
        <v>0</v>
      </c>
      <c r="P199" s="5">
        <v>0</v>
      </c>
    </row>
    <row r="200" spans="1:16" x14ac:dyDescent="0.25">
      <c r="A200" s="5">
        <v>198</v>
      </c>
      <c r="B200" s="6">
        <v>44189</v>
      </c>
      <c r="C200" s="5">
        <v>644.13260822585301</v>
      </c>
      <c r="D200" s="5">
        <v>559.154573028301</v>
      </c>
      <c r="E200" s="5">
        <v>723.220507905967</v>
      </c>
      <c r="F200" s="5">
        <v>644.13260822585301</v>
      </c>
      <c r="G200" s="5">
        <v>644.13260822585301</v>
      </c>
      <c r="H200" s="5">
        <v>-3.8448379769183698</v>
      </c>
      <c r="I200" s="5">
        <v>-3.8448379769183698</v>
      </c>
      <c r="J200" s="5">
        <v>-3.8448379769183698</v>
      </c>
      <c r="K200" s="5">
        <v>-3.8448379769183698</v>
      </c>
      <c r="L200" s="5">
        <v>-3.8448379769183698</v>
      </c>
      <c r="M200" s="5">
        <v>-3.8448379769183698</v>
      </c>
      <c r="N200" s="5">
        <v>0</v>
      </c>
      <c r="O200" s="5">
        <v>0</v>
      </c>
      <c r="P200" s="5">
        <v>0</v>
      </c>
    </row>
    <row r="201" spans="1:16" x14ac:dyDescent="0.25">
      <c r="A201" s="5">
        <v>199</v>
      </c>
      <c r="B201" s="6">
        <v>44193</v>
      </c>
      <c r="C201" s="5">
        <v>654.56010861611696</v>
      </c>
      <c r="D201" s="5">
        <v>566.20495712381103</v>
      </c>
      <c r="E201" s="5">
        <v>731.67145795686201</v>
      </c>
      <c r="F201" s="5">
        <v>654.56010861611696</v>
      </c>
      <c r="G201" s="5">
        <v>654.56010861611696</v>
      </c>
      <c r="H201" s="5">
        <v>-5.8655114297042701</v>
      </c>
      <c r="I201" s="5">
        <v>-5.8655114297042701</v>
      </c>
      <c r="J201" s="5">
        <v>-5.8655114297042701</v>
      </c>
      <c r="K201" s="5">
        <v>-5.8655114297042701</v>
      </c>
      <c r="L201" s="5">
        <v>-5.8655114297042701</v>
      </c>
      <c r="M201" s="5">
        <v>-5.8655114297042701</v>
      </c>
      <c r="N201" s="5">
        <v>0</v>
      </c>
      <c r="O201" s="5">
        <v>0</v>
      </c>
      <c r="P201" s="5">
        <v>0</v>
      </c>
    </row>
    <row r="202" spans="1:16" x14ac:dyDescent="0.25">
      <c r="A202" s="5">
        <v>200</v>
      </c>
      <c r="B202" s="6">
        <v>44194</v>
      </c>
      <c r="C202" s="5">
        <v>657.01712532368504</v>
      </c>
      <c r="D202" s="5">
        <v>572.75196623099805</v>
      </c>
      <c r="E202" s="5">
        <v>745.23748774932096</v>
      </c>
      <c r="F202" s="5">
        <v>657.01712532368504</v>
      </c>
      <c r="G202" s="5">
        <v>657.01712532368504</v>
      </c>
      <c r="H202" s="5">
        <v>-2.3886757936606702</v>
      </c>
      <c r="I202" s="5">
        <v>-2.3886757936606702</v>
      </c>
      <c r="J202" s="5">
        <v>-2.3886757936606702</v>
      </c>
      <c r="K202" s="5">
        <v>-2.3886757936606702</v>
      </c>
      <c r="L202" s="5">
        <v>-2.3886757936606702</v>
      </c>
      <c r="M202" s="5">
        <v>-2.3886757936606702</v>
      </c>
      <c r="N202" s="5">
        <v>0</v>
      </c>
      <c r="O202" s="5">
        <v>0</v>
      </c>
      <c r="P202" s="5">
        <v>0</v>
      </c>
    </row>
    <row r="203" spans="1:16" x14ac:dyDescent="0.25">
      <c r="A203" s="5">
        <v>201</v>
      </c>
      <c r="B203" s="6">
        <v>44195</v>
      </c>
      <c r="C203" s="5">
        <v>659.47414203125402</v>
      </c>
      <c r="D203" s="5">
        <v>569.89178079454803</v>
      </c>
      <c r="E203" s="5">
        <v>734.45363826772905</v>
      </c>
      <c r="F203" s="5">
        <v>659.47414203125402</v>
      </c>
      <c r="G203" s="5">
        <v>659.47414203125402</v>
      </c>
      <c r="H203" s="5">
        <v>-3.4960425671418101</v>
      </c>
      <c r="I203" s="5">
        <v>-3.4960425671418101</v>
      </c>
      <c r="J203" s="5">
        <v>-3.4960425671418101</v>
      </c>
      <c r="K203" s="5">
        <v>-3.4960425671418101</v>
      </c>
      <c r="L203" s="5">
        <v>-3.4960425671418101</v>
      </c>
      <c r="M203" s="5">
        <v>-3.4960425671418101</v>
      </c>
      <c r="N203" s="5">
        <v>0</v>
      </c>
      <c r="O203" s="5">
        <v>0</v>
      </c>
      <c r="P203" s="5">
        <v>0</v>
      </c>
    </row>
    <row r="204" spans="1:16" x14ac:dyDescent="0.25">
      <c r="A204" s="5">
        <v>202</v>
      </c>
      <c r="B204" s="6">
        <v>44196</v>
      </c>
      <c r="C204" s="5">
        <v>661.93115873882198</v>
      </c>
      <c r="D204" s="5">
        <v>569.43836324290805</v>
      </c>
      <c r="E204" s="5">
        <v>744.05818308205403</v>
      </c>
      <c r="F204" s="5">
        <v>661.93115873882198</v>
      </c>
      <c r="G204" s="5">
        <v>661.93115873882198</v>
      </c>
      <c r="H204" s="5">
        <v>-3.84483797690375</v>
      </c>
      <c r="I204" s="5">
        <v>-3.84483797690375</v>
      </c>
      <c r="J204" s="5">
        <v>-3.84483797690375</v>
      </c>
      <c r="K204" s="5">
        <v>-3.84483797690375</v>
      </c>
      <c r="L204" s="5">
        <v>-3.84483797690375</v>
      </c>
      <c r="M204" s="5">
        <v>-3.84483797690375</v>
      </c>
      <c r="N204" s="5">
        <v>0</v>
      </c>
      <c r="O204" s="5">
        <v>0</v>
      </c>
      <c r="P204" s="5">
        <v>0</v>
      </c>
    </row>
    <row r="205" spans="1:16" x14ac:dyDescent="0.25">
      <c r="A205" s="5">
        <v>203</v>
      </c>
      <c r="B205" s="6">
        <v>44200</v>
      </c>
      <c r="C205" s="5">
        <v>671.75922556909597</v>
      </c>
      <c r="D205" s="5">
        <v>577.25356144678005</v>
      </c>
      <c r="E205" s="5">
        <v>747.52568232335398</v>
      </c>
      <c r="F205" s="5">
        <v>671.75922556909597</v>
      </c>
      <c r="G205" s="5">
        <v>671.75922556909597</v>
      </c>
      <c r="H205" s="5">
        <v>-5.8655114297172002</v>
      </c>
      <c r="I205" s="5">
        <v>-5.8655114297172002</v>
      </c>
      <c r="J205" s="5">
        <v>-5.8655114297172002</v>
      </c>
      <c r="K205" s="5">
        <v>-5.8655114297172002</v>
      </c>
      <c r="L205" s="5">
        <v>-5.8655114297172002</v>
      </c>
      <c r="M205" s="5">
        <v>-5.8655114297172002</v>
      </c>
      <c r="N205" s="5">
        <v>0</v>
      </c>
      <c r="O205" s="5">
        <v>0</v>
      </c>
      <c r="P205" s="5">
        <v>0</v>
      </c>
    </row>
    <row r="206" spans="1:16" x14ac:dyDescent="0.25">
      <c r="A206" s="5">
        <v>204</v>
      </c>
      <c r="B206" s="6">
        <v>44201</v>
      </c>
      <c r="C206" s="5">
        <v>674.21624227666496</v>
      </c>
      <c r="D206" s="5">
        <v>585.25519175627198</v>
      </c>
      <c r="E206" s="5">
        <v>755.64880986391597</v>
      </c>
      <c r="F206" s="5">
        <v>674.21624227666496</v>
      </c>
      <c r="G206" s="5">
        <v>674.21624227666496</v>
      </c>
      <c r="H206" s="5">
        <v>-2.3886757936649099</v>
      </c>
      <c r="I206" s="5">
        <v>-2.3886757936649099</v>
      </c>
      <c r="J206" s="5">
        <v>-2.3886757936649099</v>
      </c>
      <c r="K206" s="5">
        <v>-2.3886757936649099</v>
      </c>
      <c r="L206" s="5">
        <v>-2.3886757936649099</v>
      </c>
      <c r="M206" s="5">
        <v>-2.3886757936649099</v>
      </c>
      <c r="N206" s="5">
        <v>0</v>
      </c>
      <c r="O206" s="5">
        <v>0</v>
      </c>
      <c r="P206" s="5">
        <v>0</v>
      </c>
    </row>
    <row r="207" spans="1:16" x14ac:dyDescent="0.25">
      <c r="A207" s="5">
        <v>205</v>
      </c>
      <c r="B207" s="6">
        <v>44202</v>
      </c>
      <c r="C207" s="5">
        <v>676.67325898423303</v>
      </c>
      <c r="D207" s="5">
        <v>590.43791873261705</v>
      </c>
      <c r="E207" s="5">
        <v>758.58780524548399</v>
      </c>
      <c r="F207" s="5">
        <v>676.67325898423303</v>
      </c>
      <c r="G207" s="5">
        <v>676.67325898423303</v>
      </c>
      <c r="H207" s="5">
        <v>-3.4960425671404201</v>
      </c>
      <c r="I207" s="5">
        <v>-3.4960425671404201</v>
      </c>
      <c r="J207" s="5">
        <v>-3.4960425671404201</v>
      </c>
      <c r="K207" s="5">
        <v>-3.4960425671404201</v>
      </c>
      <c r="L207" s="5">
        <v>-3.4960425671404201</v>
      </c>
      <c r="M207" s="5">
        <v>-3.4960425671404201</v>
      </c>
      <c r="N207" s="5">
        <v>0</v>
      </c>
      <c r="O207" s="5">
        <v>0</v>
      </c>
      <c r="P207" s="5">
        <v>0</v>
      </c>
    </row>
    <row r="208" spans="1:16" x14ac:dyDescent="0.25">
      <c r="A208" s="5">
        <v>206</v>
      </c>
      <c r="B208" s="6">
        <v>44203</v>
      </c>
      <c r="C208" s="5">
        <v>679.13027569180201</v>
      </c>
      <c r="D208" s="5">
        <v>588.64937047437002</v>
      </c>
      <c r="E208" s="5">
        <v>764.46730796756003</v>
      </c>
      <c r="F208" s="5">
        <v>679.13027569180201</v>
      </c>
      <c r="G208" s="5">
        <v>679.13027569180201</v>
      </c>
      <c r="H208" s="5">
        <v>-3.84483797690257</v>
      </c>
      <c r="I208" s="5">
        <v>-3.84483797690257</v>
      </c>
      <c r="J208" s="5">
        <v>-3.84483797690257</v>
      </c>
      <c r="K208" s="5">
        <v>-3.84483797690257</v>
      </c>
      <c r="L208" s="5">
        <v>-3.84483797690257</v>
      </c>
      <c r="M208" s="5">
        <v>-3.84483797690257</v>
      </c>
      <c r="N208" s="5">
        <v>0</v>
      </c>
      <c r="O208" s="5">
        <v>0</v>
      </c>
      <c r="P208" s="5">
        <v>0</v>
      </c>
    </row>
    <row r="209" spans="1:16" x14ac:dyDescent="0.25">
      <c r="A209" s="5">
        <v>207</v>
      </c>
      <c r="B209" s="6">
        <v>44204</v>
      </c>
      <c r="C209" s="5">
        <v>681.58729239936997</v>
      </c>
      <c r="D209" s="5">
        <v>584.94511990446802</v>
      </c>
      <c r="E209" s="5">
        <v>760.49527352725499</v>
      </c>
      <c r="F209" s="5">
        <v>681.58729239936997</v>
      </c>
      <c r="G209" s="5">
        <v>681.58729239936997</v>
      </c>
      <c r="H209" s="5">
        <v>-7.7605618433365304</v>
      </c>
      <c r="I209" s="5">
        <v>-7.7605618433365304</v>
      </c>
      <c r="J209" s="5">
        <v>-7.7605618433365304</v>
      </c>
      <c r="K209" s="5">
        <v>-7.7605618433365304</v>
      </c>
      <c r="L209" s="5">
        <v>-7.7605618433365304</v>
      </c>
      <c r="M209" s="5">
        <v>-7.7605618433365304</v>
      </c>
      <c r="N209" s="5">
        <v>0</v>
      </c>
      <c r="O209" s="5">
        <v>0</v>
      </c>
      <c r="P209" s="5">
        <v>0</v>
      </c>
    </row>
    <row r="210" spans="1:16" x14ac:dyDescent="0.25">
      <c r="A210" s="5">
        <v>208</v>
      </c>
      <c r="B210" s="6">
        <v>44207</v>
      </c>
      <c r="C210" s="5">
        <v>688.95834252207601</v>
      </c>
      <c r="D210" s="5">
        <v>595.91232374362505</v>
      </c>
      <c r="E210" s="5">
        <v>777.02199281473395</v>
      </c>
      <c r="F210" s="5">
        <v>688.95834252207601</v>
      </c>
      <c r="G210" s="5">
        <v>688.95834252207601</v>
      </c>
      <c r="H210" s="5">
        <v>-5.8655114296838997</v>
      </c>
      <c r="I210" s="5">
        <v>-5.8655114296838997</v>
      </c>
      <c r="J210" s="5">
        <v>-5.8655114296838997</v>
      </c>
      <c r="K210" s="5">
        <v>-5.8655114296838997</v>
      </c>
      <c r="L210" s="5">
        <v>-5.8655114296838997</v>
      </c>
      <c r="M210" s="5">
        <v>-5.8655114296838997</v>
      </c>
      <c r="N210" s="5">
        <v>0</v>
      </c>
      <c r="O210" s="5">
        <v>0</v>
      </c>
      <c r="P210" s="5">
        <v>0</v>
      </c>
    </row>
    <row r="211" spans="1:16" x14ac:dyDescent="0.25">
      <c r="A211" s="5">
        <v>209</v>
      </c>
      <c r="B211" s="6">
        <v>44208</v>
      </c>
      <c r="C211" s="5">
        <v>691.41535922964397</v>
      </c>
      <c r="D211" s="5">
        <v>599.42667792215798</v>
      </c>
      <c r="E211" s="5">
        <v>774.394805954871</v>
      </c>
      <c r="F211" s="5">
        <v>691.41535922964397</v>
      </c>
      <c r="G211" s="5">
        <v>691.41535922964397</v>
      </c>
      <c r="H211" s="5">
        <v>-2.3886757936691501</v>
      </c>
      <c r="I211" s="5">
        <v>-2.3886757936691501</v>
      </c>
      <c r="J211" s="5">
        <v>-2.3886757936691501</v>
      </c>
      <c r="K211" s="5">
        <v>-2.3886757936691501</v>
      </c>
      <c r="L211" s="5">
        <v>-2.3886757936691501</v>
      </c>
      <c r="M211" s="5">
        <v>-2.3886757936691501</v>
      </c>
      <c r="N211" s="5">
        <v>0</v>
      </c>
      <c r="O211" s="5">
        <v>0</v>
      </c>
      <c r="P211" s="5">
        <v>0</v>
      </c>
    </row>
    <row r="212" spans="1:16" x14ac:dyDescent="0.25">
      <c r="A212" s="5">
        <v>210</v>
      </c>
      <c r="B212" s="6">
        <v>44209</v>
      </c>
      <c r="C212" s="5">
        <v>693.87237593721295</v>
      </c>
      <c r="D212" s="5">
        <v>604.98372191224905</v>
      </c>
      <c r="E212" s="5">
        <v>777.44602392151796</v>
      </c>
      <c r="F212" s="5">
        <v>693.87237593721295</v>
      </c>
      <c r="G212" s="5">
        <v>693.87237593721295</v>
      </c>
      <c r="H212" s="5">
        <v>-3.4960425671398401</v>
      </c>
      <c r="I212" s="5">
        <v>-3.4960425671398401</v>
      </c>
      <c r="J212" s="5">
        <v>-3.4960425671398401</v>
      </c>
      <c r="K212" s="5">
        <v>-3.4960425671398401</v>
      </c>
      <c r="L212" s="5">
        <v>-3.4960425671398401</v>
      </c>
      <c r="M212" s="5">
        <v>-3.4960425671398401</v>
      </c>
      <c r="N212" s="5">
        <v>0</v>
      </c>
      <c r="O212" s="5">
        <v>0</v>
      </c>
      <c r="P212" s="5">
        <v>0</v>
      </c>
    </row>
    <row r="213" spans="1:16" x14ac:dyDescent="0.25">
      <c r="A213" s="5">
        <v>211</v>
      </c>
      <c r="B213" s="6">
        <v>44210</v>
      </c>
      <c r="C213" s="5">
        <v>696.32939264478102</v>
      </c>
      <c r="D213" s="5">
        <v>606.15032243933899</v>
      </c>
      <c r="E213" s="5">
        <v>777.77101586865899</v>
      </c>
      <c r="F213" s="5">
        <v>696.32939264478102</v>
      </c>
      <c r="G213" s="5">
        <v>696.32939264478102</v>
      </c>
      <c r="H213" s="5">
        <v>-3.8448379769102399</v>
      </c>
      <c r="I213" s="5">
        <v>-3.8448379769102399</v>
      </c>
      <c r="J213" s="5">
        <v>-3.8448379769102399</v>
      </c>
      <c r="K213" s="5">
        <v>-3.8448379769102399</v>
      </c>
      <c r="L213" s="5">
        <v>-3.8448379769102399</v>
      </c>
      <c r="M213" s="5">
        <v>-3.8448379769102399</v>
      </c>
      <c r="N213" s="5">
        <v>0</v>
      </c>
      <c r="O213" s="5">
        <v>0</v>
      </c>
      <c r="P213" s="5">
        <v>0</v>
      </c>
    </row>
    <row r="214" spans="1:16" x14ac:dyDescent="0.25">
      <c r="A214" s="5">
        <v>212</v>
      </c>
      <c r="B214" s="6">
        <v>44211</v>
      </c>
      <c r="C214" s="5">
        <v>698.78640935235001</v>
      </c>
      <c r="D214" s="5">
        <v>607.24686639182005</v>
      </c>
      <c r="E214" s="5">
        <v>779.99450546828496</v>
      </c>
      <c r="F214" s="5">
        <v>698.78640935235001</v>
      </c>
      <c r="G214" s="5">
        <v>698.78640935235001</v>
      </c>
      <c r="H214" s="5">
        <v>-7.7605618433234502</v>
      </c>
      <c r="I214" s="5">
        <v>-7.7605618433234502</v>
      </c>
      <c r="J214" s="5">
        <v>-7.7605618433234502</v>
      </c>
      <c r="K214" s="5">
        <v>-7.7605618433234502</v>
      </c>
      <c r="L214" s="5">
        <v>-7.7605618433234502</v>
      </c>
      <c r="M214" s="5">
        <v>-7.7605618433234502</v>
      </c>
      <c r="N214" s="5">
        <v>0</v>
      </c>
      <c r="O214" s="5">
        <v>0</v>
      </c>
      <c r="P214" s="5">
        <v>0</v>
      </c>
    </row>
    <row r="215" spans="1:16" x14ac:dyDescent="0.25">
      <c r="A215" s="5">
        <v>213</v>
      </c>
      <c r="B215" s="6">
        <v>44215</v>
      </c>
      <c r="C215" s="5">
        <v>708.614476182624</v>
      </c>
      <c r="D215" s="5">
        <v>618.92232469117403</v>
      </c>
      <c r="E215" s="5">
        <v>798.95551805902198</v>
      </c>
      <c r="F215" s="5">
        <v>708.614476182624</v>
      </c>
      <c r="G215" s="5">
        <v>708.614476182624</v>
      </c>
      <c r="H215" s="5">
        <v>-2.3886757936493299</v>
      </c>
      <c r="I215" s="5">
        <v>-2.3886757936493299</v>
      </c>
      <c r="J215" s="5">
        <v>-2.3886757936493299</v>
      </c>
      <c r="K215" s="5">
        <v>-2.3886757936493299</v>
      </c>
      <c r="L215" s="5">
        <v>-2.3886757936493299</v>
      </c>
      <c r="M215" s="5">
        <v>-2.3886757936493299</v>
      </c>
      <c r="N215" s="5">
        <v>0</v>
      </c>
      <c r="O215" s="5">
        <v>0</v>
      </c>
      <c r="P215" s="5">
        <v>0</v>
      </c>
    </row>
    <row r="216" spans="1:16" x14ac:dyDescent="0.25">
      <c r="A216" s="5">
        <v>214</v>
      </c>
      <c r="B216" s="6">
        <v>44216</v>
      </c>
      <c r="C216" s="5">
        <v>711.07149289019299</v>
      </c>
      <c r="D216" s="5">
        <v>623.77273752924702</v>
      </c>
      <c r="E216" s="5">
        <v>792.57473561828999</v>
      </c>
      <c r="F216" s="5">
        <v>711.07149289019299</v>
      </c>
      <c r="G216" s="5">
        <v>711.07149289019299</v>
      </c>
      <c r="H216" s="5">
        <v>-3.4960425671410298</v>
      </c>
      <c r="I216" s="5">
        <v>-3.4960425671410298</v>
      </c>
      <c r="J216" s="5">
        <v>-3.4960425671410298</v>
      </c>
      <c r="K216" s="5">
        <v>-3.4960425671410298</v>
      </c>
      <c r="L216" s="5">
        <v>-3.4960425671410298</v>
      </c>
      <c r="M216" s="5">
        <v>-3.4960425671410298</v>
      </c>
      <c r="N216" s="5">
        <v>0</v>
      </c>
      <c r="O216" s="5">
        <v>0</v>
      </c>
      <c r="P216" s="5">
        <v>0</v>
      </c>
    </row>
    <row r="217" spans="1:16" x14ac:dyDescent="0.25">
      <c r="A217" s="5">
        <v>215</v>
      </c>
      <c r="B217" s="6">
        <v>44217</v>
      </c>
      <c r="C217" s="5">
        <v>713.52850959776094</v>
      </c>
      <c r="D217" s="5">
        <v>628.05043324992903</v>
      </c>
      <c r="E217" s="5">
        <v>799.59223606756098</v>
      </c>
      <c r="F217" s="5">
        <v>713.52850959776094</v>
      </c>
      <c r="G217" s="5">
        <v>713.52850959776094</v>
      </c>
      <c r="H217" s="5">
        <v>-3.8448379769179</v>
      </c>
      <c r="I217" s="5">
        <v>-3.8448379769179</v>
      </c>
      <c r="J217" s="5">
        <v>-3.8448379769179</v>
      </c>
      <c r="K217" s="5">
        <v>-3.8448379769179</v>
      </c>
      <c r="L217" s="5">
        <v>-3.8448379769179</v>
      </c>
      <c r="M217" s="5">
        <v>-3.8448379769179</v>
      </c>
      <c r="N217" s="5">
        <v>0</v>
      </c>
      <c r="O217" s="5">
        <v>0</v>
      </c>
      <c r="P217" s="5">
        <v>0</v>
      </c>
    </row>
    <row r="218" spans="1:16" x14ac:dyDescent="0.25">
      <c r="A218" s="5">
        <v>216</v>
      </c>
      <c r="B218" s="6">
        <v>44218</v>
      </c>
      <c r="C218" s="5">
        <v>715.98552630532902</v>
      </c>
      <c r="D218" s="5">
        <v>619.20627512090095</v>
      </c>
      <c r="E218" s="5">
        <v>792.41003653791597</v>
      </c>
      <c r="F218" s="5">
        <v>715.98552630532902</v>
      </c>
      <c r="G218" s="5">
        <v>715.98552630532902</v>
      </c>
      <c r="H218" s="5">
        <v>-7.7605618433602102</v>
      </c>
      <c r="I218" s="5">
        <v>-7.7605618433602102</v>
      </c>
      <c r="J218" s="5">
        <v>-7.7605618433602102</v>
      </c>
      <c r="K218" s="5">
        <v>-7.7605618433602102</v>
      </c>
      <c r="L218" s="5">
        <v>-7.7605618433602102</v>
      </c>
      <c r="M218" s="5">
        <v>-7.7605618433602102</v>
      </c>
      <c r="N218" s="5">
        <v>0</v>
      </c>
      <c r="O218" s="5">
        <v>0</v>
      </c>
      <c r="P218" s="5">
        <v>0</v>
      </c>
    </row>
    <row r="219" spans="1:16" x14ac:dyDescent="0.25">
      <c r="A219" s="5">
        <v>217</v>
      </c>
      <c r="B219" s="6">
        <v>44221</v>
      </c>
      <c r="C219" s="5">
        <v>723.35657642803505</v>
      </c>
      <c r="D219" s="5">
        <v>634.34466528592498</v>
      </c>
      <c r="E219" s="5">
        <v>802.47023763780999</v>
      </c>
      <c r="F219" s="5">
        <v>723.35657642803505</v>
      </c>
      <c r="G219" s="5">
        <v>723.35657642803505</v>
      </c>
      <c r="H219" s="5">
        <v>-5.8655114296898399</v>
      </c>
      <c r="I219" s="5">
        <v>-5.8655114296898399</v>
      </c>
      <c r="J219" s="5">
        <v>-5.8655114296898399</v>
      </c>
      <c r="K219" s="5">
        <v>-5.8655114296898399</v>
      </c>
      <c r="L219" s="5">
        <v>-5.8655114296898399</v>
      </c>
      <c r="M219" s="5">
        <v>-5.8655114296898399</v>
      </c>
      <c r="N219" s="5">
        <v>0</v>
      </c>
      <c r="O219" s="5">
        <v>0</v>
      </c>
      <c r="P219" s="5">
        <v>0</v>
      </c>
    </row>
    <row r="220" spans="1:16" x14ac:dyDescent="0.25">
      <c r="A220" s="5">
        <v>218</v>
      </c>
      <c r="B220" s="6">
        <v>44222</v>
      </c>
      <c r="C220" s="5">
        <v>725.81359313560404</v>
      </c>
      <c r="D220" s="5">
        <v>639.34507051237097</v>
      </c>
      <c r="E220" s="5">
        <v>812.99618943015503</v>
      </c>
      <c r="F220" s="5">
        <v>725.81359313560404</v>
      </c>
      <c r="G220" s="5">
        <v>725.81359313560404</v>
      </c>
      <c r="H220" s="5">
        <v>-2.3886757936535701</v>
      </c>
      <c r="I220" s="5">
        <v>-2.3886757936535701</v>
      </c>
      <c r="J220" s="5">
        <v>-2.3886757936535701</v>
      </c>
      <c r="K220" s="5">
        <v>-2.3886757936535701</v>
      </c>
      <c r="L220" s="5">
        <v>-2.3886757936535701</v>
      </c>
      <c r="M220" s="5">
        <v>-2.3886757936535701</v>
      </c>
      <c r="N220" s="5">
        <v>0</v>
      </c>
      <c r="O220" s="5">
        <v>0</v>
      </c>
      <c r="P220" s="5">
        <v>0</v>
      </c>
    </row>
    <row r="221" spans="1:16" x14ac:dyDescent="0.25">
      <c r="A221" s="5">
        <v>219</v>
      </c>
      <c r="B221" s="6">
        <v>44223</v>
      </c>
      <c r="C221" s="5">
        <v>728.270609843172</v>
      </c>
      <c r="D221" s="5">
        <v>638.17843000427399</v>
      </c>
      <c r="E221" s="5">
        <v>815.35723628598305</v>
      </c>
      <c r="F221" s="5">
        <v>728.270609843172</v>
      </c>
      <c r="G221" s="5">
        <v>728.270609843172</v>
      </c>
      <c r="H221" s="5">
        <v>-3.4960425671361102</v>
      </c>
      <c r="I221" s="5">
        <v>-3.4960425671361102</v>
      </c>
      <c r="J221" s="5">
        <v>-3.4960425671361102</v>
      </c>
      <c r="K221" s="5">
        <v>-3.4960425671361102</v>
      </c>
      <c r="L221" s="5">
        <v>-3.4960425671361102</v>
      </c>
      <c r="M221" s="5">
        <v>-3.4960425671361102</v>
      </c>
      <c r="N221" s="5">
        <v>0</v>
      </c>
      <c r="O221" s="5">
        <v>0</v>
      </c>
      <c r="P221" s="5">
        <v>0</v>
      </c>
    </row>
    <row r="222" spans="1:16" x14ac:dyDescent="0.25">
      <c r="A222" s="5">
        <v>220</v>
      </c>
      <c r="B222" s="6">
        <v>44224</v>
      </c>
      <c r="C222" s="5">
        <v>730.72762655074098</v>
      </c>
      <c r="D222" s="5">
        <v>641.12547675009705</v>
      </c>
      <c r="E222" s="5">
        <v>810.15785410237402</v>
      </c>
      <c r="F222" s="5">
        <v>730.72762655074098</v>
      </c>
      <c r="G222" s="5">
        <v>730.72762655074098</v>
      </c>
      <c r="H222" s="5">
        <v>-3.8448379769255698</v>
      </c>
      <c r="I222" s="5">
        <v>-3.8448379769255698</v>
      </c>
      <c r="J222" s="5">
        <v>-3.8448379769255698</v>
      </c>
      <c r="K222" s="5">
        <v>-3.8448379769255698</v>
      </c>
      <c r="L222" s="5">
        <v>-3.8448379769255698</v>
      </c>
      <c r="M222" s="5">
        <v>-3.8448379769255698</v>
      </c>
      <c r="N222" s="5">
        <v>0</v>
      </c>
      <c r="O222" s="5">
        <v>0</v>
      </c>
      <c r="P222" s="5">
        <v>0</v>
      </c>
    </row>
    <row r="223" spans="1:16" x14ac:dyDescent="0.25">
      <c r="A223" s="5">
        <v>221</v>
      </c>
      <c r="B223" s="6">
        <v>44225</v>
      </c>
      <c r="C223" s="5">
        <v>733.18464325830905</v>
      </c>
      <c r="D223" s="5">
        <v>635.45501190540404</v>
      </c>
      <c r="E223" s="5">
        <v>817.24769200341098</v>
      </c>
      <c r="F223" s="5">
        <v>733.18464325830905</v>
      </c>
      <c r="G223" s="5">
        <v>733.18464325830905</v>
      </c>
      <c r="H223" s="5">
        <v>-7.7605618433648402</v>
      </c>
      <c r="I223" s="5">
        <v>-7.7605618433648402</v>
      </c>
      <c r="J223" s="5">
        <v>-7.7605618433648402</v>
      </c>
      <c r="K223" s="5">
        <v>-7.7605618433648402</v>
      </c>
      <c r="L223" s="5">
        <v>-7.7605618433648402</v>
      </c>
      <c r="M223" s="5">
        <v>-7.7605618433648402</v>
      </c>
      <c r="N223" s="5">
        <v>0</v>
      </c>
      <c r="O223" s="5">
        <v>0</v>
      </c>
      <c r="P223" s="5">
        <v>0</v>
      </c>
    </row>
    <row r="224" spans="1:16" x14ac:dyDescent="0.25">
      <c r="A224" s="5">
        <v>222</v>
      </c>
      <c r="B224" s="6">
        <v>44228</v>
      </c>
      <c r="C224" s="5">
        <v>740.55569338101498</v>
      </c>
      <c r="D224" s="5">
        <v>649.542409218854</v>
      </c>
      <c r="E224" s="5">
        <v>820.49062629300499</v>
      </c>
      <c r="F224" s="5">
        <v>740.55569338101498</v>
      </c>
      <c r="G224" s="5">
        <v>740.55569338101498</v>
      </c>
      <c r="H224" s="5">
        <v>-5.8655114297027602</v>
      </c>
      <c r="I224" s="5">
        <v>-5.8655114297027602</v>
      </c>
      <c r="J224" s="5">
        <v>-5.8655114297027602</v>
      </c>
      <c r="K224" s="5">
        <v>-5.8655114297027602</v>
      </c>
      <c r="L224" s="5">
        <v>-5.8655114297027602</v>
      </c>
      <c r="M224" s="5">
        <v>-5.8655114297027602</v>
      </c>
      <c r="N224" s="5">
        <v>0</v>
      </c>
      <c r="O224" s="5">
        <v>0</v>
      </c>
      <c r="P224" s="5">
        <v>0</v>
      </c>
    </row>
    <row r="225" spans="1:16" x14ac:dyDescent="0.25">
      <c r="A225" s="5">
        <v>223</v>
      </c>
      <c r="B225" s="6">
        <v>44229</v>
      </c>
      <c r="C225" s="5">
        <v>743.01271008858305</v>
      </c>
      <c r="D225" s="5">
        <v>655.94754340254303</v>
      </c>
      <c r="E225" s="5">
        <v>832.54735666912495</v>
      </c>
      <c r="F225" s="5">
        <v>743.01271008858305</v>
      </c>
      <c r="G225" s="5">
        <v>743.01271008858305</v>
      </c>
      <c r="H225" s="5">
        <v>-2.3886757936735998</v>
      </c>
      <c r="I225" s="5">
        <v>-2.3886757936735998</v>
      </c>
      <c r="J225" s="5">
        <v>-2.3886757936735998</v>
      </c>
      <c r="K225" s="5">
        <v>-2.3886757936735998</v>
      </c>
      <c r="L225" s="5">
        <v>-2.3886757936735998</v>
      </c>
      <c r="M225" s="5">
        <v>-2.3886757936735998</v>
      </c>
      <c r="N225" s="5">
        <v>0</v>
      </c>
      <c r="O225" s="5">
        <v>0</v>
      </c>
      <c r="P225" s="5">
        <v>0</v>
      </c>
    </row>
    <row r="226" spans="1:16" x14ac:dyDescent="0.25">
      <c r="A226" s="5">
        <v>224</v>
      </c>
      <c r="B226" s="6">
        <v>44230</v>
      </c>
      <c r="C226" s="5">
        <v>745.46972679615203</v>
      </c>
      <c r="D226" s="5">
        <v>653.55269905072396</v>
      </c>
      <c r="E226" s="5">
        <v>828.63914510139296</v>
      </c>
      <c r="F226" s="5">
        <v>745.46972679615203</v>
      </c>
      <c r="G226" s="5">
        <v>745.46972679615203</v>
      </c>
      <c r="H226" s="5">
        <v>-3.49604256713907</v>
      </c>
      <c r="I226" s="5">
        <v>-3.49604256713907</v>
      </c>
      <c r="J226" s="5">
        <v>-3.49604256713907</v>
      </c>
      <c r="K226" s="5">
        <v>-3.49604256713907</v>
      </c>
      <c r="L226" s="5">
        <v>-3.49604256713907</v>
      </c>
      <c r="M226" s="5">
        <v>-3.49604256713907</v>
      </c>
      <c r="N226" s="5">
        <v>0</v>
      </c>
      <c r="O226" s="5">
        <v>0</v>
      </c>
      <c r="P226" s="5">
        <v>0</v>
      </c>
    </row>
    <row r="227" spans="1:16" x14ac:dyDescent="0.25">
      <c r="A227" s="5">
        <v>225</v>
      </c>
      <c r="B227" s="6">
        <v>44231</v>
      </c>
      <c r="C227" s="5">
        <v>747.92674350371999</v>
      </c>
      <c r="D227" s="5">
        <v>654.92794869476495</v>
      </c>
      <c r="E227" s="5">
        <v>828.52248734653006</v>
      </c>
      <c r="F227" s="5">
        <v>747.92674350371999</v>
      </c>
      <c r="G227" s="5">
        <v>747.92674350371999</v>
      </c>
      <c r="H227" s="5">
        <v>-3.8448379769244001</v>
      </c>
      <c r="I227" s="5">
        <v>-3.8448379769244001</v>
      </c>
      <c r="J227" s="5">
        <v>-3.8448379769244001</v>
      </c>
      <c r="K227" s="5">
        <v>-3.8448379769244001</v>
      </c>
      <c r="L227" s="5">
        <v>-3.8448379769244001</v>
      </c>
      <c r="M227" s="5">
        <v>-3.8448379769244001</v>
      </c>
      <c r="N227" s="5">
        <v>0</v>
      </c>
      <c r="O227" s="5">
        <v>0</v>
      </c>
      <c r="P227" s="5">
        <v>0</v>
      </c>
    </row>
    <row r="228" spans="1:16" x14ac:dyDescent="0.25">
      <c r="A228" s="5">
        <v>226</v>
      </c>
      <c r="B228" s="6">
        <v>44232</v>
      </c>
      <c r="C228" s="5">
        <v>750.38376021128897</v>
      </c>
      <c r="D228" s="5">
        <v>656.83735904598905</v>
      </c>
      <c r="E228" s="5">
        <v>826.53978512363301</v>
      </c>
      <c r="F228" s="5">
        <v>750.38376021128897</v>
      </c>
      <c r="G228" s="5">
        <v>750.38376021128897</v>
      </c>
      <c r="H228" s="5">
        <v>-7.7605618433340497</v>
      </c>
      <c r="I228" s="5">
        <v>-7.7605618433340497</v>
      </c>
      <c r="J228" s="5">
        <v>-7.7605618433340497</v>
      </c>
      <c r="K228" s="5">
        <v>-7.7605618433340497</v>
      </c>
      <c r="L228" s="5">
        <v>-7.7605618433340497</v>
      </c>
      <c r="M228" s="5">
        <v>-7.7605618433340497</v>
      </c>
      <c r="N228" s="5">
        <v>0</v>
      </c>
      <c r="O228" s="5">
        <v>0</v>
      </c>
      <c r="P228" s="5">
        <v>0</v>
      </c>
    </row>
    <row r="229" spans="1:16" x14ac:dyDescent="0.25">
      <c r="A229" s="5">
        <v>227</v>
      </c>
      <c r="B229" s="6">
        <v>44235</v>
      </c>
      <c r="C229" s="5">
        <v>757.75481033399399</v>
      </c>
      <c r="D229" s="5">
        <v>667.82031347979296</v>
      </c>
      <c r="E229" s="5">
        <v>837.73644132029403</v>
      </c>
      <c r="F229" s="5">
        <v>757.75481033399399</v>
      </c>
      <c r="G229" s="5">
        <v>757.75481033399399</v>
      </c>
      <c r="H229" s="5">
        <v>-5.8655114297156903</v>
      </c>
      <c r="I229" s="5">
        <v>-5.8655114297156903</v>
      </c>
      <c r="J229" s="5">
        <v>-5.8655114297156903</v>
      </c>
      <c r="K229" s="5">
        <v>-5.8655114297156903</v>
      </c>
      <c r="L229" s="5">
        <v>-5.8655114297156903</v>
      </c>
      <c r="M229" s="5">
        <v>-5.8655114297156903</v>
      </c>
      <c r="N229" s="5">
        <v>0</v>
      </c>
      <c r="O229" s="5">
        <v>0</v>
      </c>
      <c r="P229" s="5">
        <v>0</v>
      </c>
    </row>
    <row r="230" spans="1:16" x14ac:dyDescent="0.25">
      <c r="A230" s="5">
        <v>228</v>
      </c>
      <c r="B230" s="6">
        <v>44236</v>
      </c>
      <c r="C230" s="5">
        <v>760.21182704156297</v>
      </c>
      <c r="D230" s="5">
        <v>672.60142012111805</v>
      </c>
      <c r="E230" s="5">
        <v>843.30987214452898</v>
      </c>
      <c r="F230" s="5">
        <v>760.21182704156297</v>
      </c>
      <c r="G230" s="5">
        <v>760.21182704156297</v>
      </c>
      <c r="H230" s="5">
        <v>-2.3886757936658101</v>
      </c>
      <c r="I230" s="5">
        <v>-2.3886757936658101</v>
      </c>
      <c r="J230" s="5">
        <v>-2.3886757936658101</v>
      </c>
      <c r="K230" s="5">
        <v>-2.3886757936658101</v>
      </c>
      <c r="L230" s="5">
        <v>-2.3886757936658101</v>
      </c>
      <c r="M230" s="5">
        <v>-2.3886757936658101</v>
      </c>
      <c r="N230" s="5">
        <v>0</v>
      </c>
      <c r="O230" s="5">
        <v>0</v>
      </c>
      <c r="P230" s="5">
        <v>0</v>
      </c>
    </row>
    <row r="231" spans="1:16" x14ac:dyDescent="0.25">
      <c r="A231" s="5">
        <v>229</v>
      </c>
      <c r="B231" s="6">
        <v>44237</v>
      </c>
      <c r="C231" s="5">
        <v>762.66884374913104</v>
      </c>
      <c r="D231" s="5">
        <v>668.83021293719798</v>
      </c>
      <c r="E231" s="5">
        <v>837.755030109171</v>
      </c>
      <c r="F231" s="5">
        <v>762.66884374913104</v>
      </c>
      <c r="G231" s="5">
        <v>762.66884374913104</v>
      </c>
      <c r="H231" s="5">
        <v>-3.49604256713849</v>
      </c>
      <c r="I231" s="5">
        <v>-3.49604256713849</v>
      </c>
      <c r="J231" s="5">
        <v>-3.49604256713849</v>
      </c>
      <c r="K231" s="5">
        <v>-3.49604256713849</v>
      </c>
      <c r="L231" s="5">
        <v>-3.49604256713849</v>
      </c>
      <c r="M231" s="5">
        <v>-3.49604256713849</v>
      </c>
      <c r="N231" s="5">
        <v>0</v>
      </c>
      <c r="O231" s="5">
        <v>0</v>
      </c>
      <c r="P231" s="5">
        <v>0</v>
      </c>
    </row>
    <row r="232" spans="1:16" x14ac:dyDescent="0.25">
      <c r="A232" s="5">
        <v>230</v>
      </c>
      <c r="B232" s="6">
        <v>44238</v>
      </c>
      <c r="C232" s="5">
        <v>765.12586045670002</v>
      </c>
      <c r="D232" s="5">
        <v>675.87507002238101</v>
      </c>
      <c r="E232" s="5">
        <v>852.59734881759096</v>
      </c>
      <c r="F232" s="5">
        <v>765.12586045670002</v>
      </c>
      <c r="G232" s="5">
        <v>765.12586045670002</v>
      </c>
      <c r="H232" s="5">
        <v>-3.84483797694091</v>
      </c>
      <c r="I232" s="5">
        <v>-3.84483797694091</v>
      </c>
      <c r="J232" s="5">
        <v>-3.84483797694091</v>
      </c>
      <c r="K232" s="5">
        <v>-3.84483797694091</v>
      </c>
      <c r="L232" s="5">
        <v>-3.84483797694091</v>
      </c>
      <c r="M232" s="5">
        <v>-3.84483797694091</v>
      </c>
      <c r="N232" s="5">
        <v>0</v>
      </c>
      <c r="O232" s="5">
        <v>0</v>
      </c>
      <c r="P232" s="5">
        <v>0</v>
      </c>
    </row>
    <row r="233" spans="1:16" x14ac:dyDescent="0.25">
      <c r="A233" s="5">
        <v>231</v>
      </c>
      <c r="B233" s="6">
        <v>44239</v>
      </c>
      <c r="C233" s="5">
        <v>767.58287716426798</v>
      </c>
      <c r="D233" s="5">
        <v>673.42648763690295</v>
      </c>
      <c r="E233" s="5">
        <v>846.72757961745901</v>
      </c>
      <c r="F233" s="5">
        <v>767.58287716426798</v>
      </c>
      <c r="G233" s="5">
        <v>767.58287716426798</v>
      </c>
      <c r="H233" s="5">
        <v>-7.7605618433386701</v>
      </c>
      <c r="I233" s="5">
        <v>-7.7605618433386701</v>
      </c>
      <c r="J233" s="5">
        <v>-7.7605618433386701</v>
      </c>
      <c r="K233" s="5">
        <v>-7.7605618433386701</v>
      </c>
      <c r="L233" s="5">
        <v>-7.7605618433386701</v>
      </c>
      <c r="M233" s="5">
        <v>-7.7605618433386701</v>
      </c>
      <c r="N233" s="5">
        <v>0</v>
      </c>
      <c r="O233" s="5">
        <v>0</v>
      </c>
      <c r="P233" s="5">
        <v>0</v>
      </c>
    </row>
    <row r="234" spans="1:16" x14ac:dyDescent="0.25">
      <c r="A234" s="5">
        <v>232</v>
      </c>
      <c r="B234" s="6">
        <v>44243</v>
      </c>
      <c r="C234" s="5">
        <v>777.41094399454198</v>
      </c>
      <c r="D234" s="5">
        <v>691.64029818411598</v>
      </c>
      <c r="E234" s="5">
        <v>858.32618562971595</v>
      </c>
      <c r="F234" s="5">
        <v>777.41094399454198</v>
      </c>
      <c r="G234" s="5">
        <v>777.41094399454198</v>
      </c>
      <c r="H234" s="5">
        <v>-2.3886757936580199</v>
      </c>
      <c r="I234" s="5">
        <v>-2.3886757936580199</v>
      </c>
      <c r="J234" s="5">
        <v>-2.3886757936580199</v>
      </c>
      <c r="K234" s="5">
        <v>-2.3886757936580199</v>
      </c>
      <c r="L234" s="5">
        <v>-2.3886757936580199</v>
      </c>
      <c r="M234" s="5">
        <v>-2.3886757936580199</v>
      </c>
      <c r="N234" s="5">
        <v>0</v>
      </c>
      <c r="O234" s="5">
        <v>0</v>
      </c>
      <c r="P234" s="5">
        <v>0</v>
      </c>
    </row>
    <row r="235" spans="1:16" x14ac:dyDescent="0.25">
      <c r="A235" s="5">
        <v>233</v>
      </c>
      <c r="B235" s="6">
        <v>44244</v>
      </c>
      <c r="C235" s="5">
        <v>779.86796070211096</v>
      </c>
      <c r="D235" s="5">
        <v>693.35004707181099</v>
      </c>
      <c r="E235" s="5">
        <v>863.27085735120397</v>
      </c>
      <c r="F235" s="5">
        <v>779.86796070211096</v>
      </c>
      <c r="G235" s="5">
        <v>779.86796070211096</v>
      </c>
      <c r="H235" s="5">
        <v>-3.4960425671379198</v>
      </c>
      <c r="I235" s="5">
        <v>-3.4960425671379198</v>
      </c>
      <c r="J235" s="5">
        <v>-3.4960425671379198</v>
      </c>
      <c r="K235" s="5">
        <v>-3.4960425671379198</v>
      </c>
      <c r="L235" s="5">
        <v>-3.4960425671379198</v>
      </c>
      <c r="M235" s="5">
        <v>-3.4960425671379198</v>
      </c>
      <c r="N235" s="5">
        <v>0</v>
      </c>
      <c r="O235" s="5">
        <v>0</v>
      </c>
      <c r="P235" s="5">
        <v>0</v>
      </c>
    </row>
    <row r="236" spans="1:16" x14ac:dyDescent="0.25">
      <c r="A236" s="5">
        <v>234</v>
      </c>
      <c r="B236" s="6">
        <v>44245</v>
      </c>
      <c r="C236" s="5">
        <v>782.32497740967904</v>
      </c>
      <c r="D236" s="5">
        <v>688.37390679957696</v>
      </c>
      <c r="E236" s="5">
        <v>862.64156020412702</v>
      </c>
      <c r="F236" s="5">
        <v>782.32497740967904</v>
      </c>
      <c r="G236" s="5">
        <v>782.32497740967904</v>
      </c>
      <c r="H236" s="5">
        <v>-3.8448379769085901</v>
      </c>
      <c r="I236" s="5">
        <v>-3.8448379769085901</v>
      </c>
      <c r="J236" s="5">
        <v>-3.8448379769085901</v>
      </c>
      <c r="K236" s="5">
        <v>-3.8448379769085901</v>
      </c>
      <c r="L236" s="5">
        <v>-3.8448379769085901</v>
      </c>
      <c r="M236" s="5">
        <v>-3.8448379769085901</v>
      </c>
      <c r="N236" s="5">
        <v>0</v>
      </c>
      <c r="O236" s="5">
        <v>0</v>
      </c>
      <c r="P236" s="5">
        <v>0</v>
      </c>
    </row>
    <row r="237" spans="1:16" x14ac:dyDescent="0.25">
      <c r="A237" s="5">
        <v>235</v>
      </c>
      <c r="B237" s="6">
        <v>44246</v>
      </c>
      <c r="C237" s="5">
        <v>784.78199411724802</v>
      </c>
      <c r="D237" s="5">
        <v>690.44985366511696</v>
      </c>
      <c r="E237" s="5">
        <v>858.70975003967396</v>
      </c>
      <c r="F237" s="5">
        <v>784.78199411724802</v>
      </c>
      <c r="G237" s="5">
        <v>784.78199411724802</v>
      </c>
      <c r="H237" s="5">
        <v>-7.7605618433255898</v>
      </c>
      <c r="I237" s="5">
        <v>-7.7605618433255898</v>
      </c>
      <c r="J237" s="5">
        <v>-7.7605618433255898</v>
      </c>
      <c r="K237" s="5">
        <v>-7.7605618433255898</v>
      </c>
      <c r="L237" s="5">
        <v>-7.7605618433255898</v>
      </c>
      <c r="M237" s="5">
        <v>-7.7605618433255898</v>
      </c>
      <c r="N237" s="5">
        <v>0</v>
      </c>
      <c r="O237" s="5">
        <v>0</v>
      </c>
      <c r="P237" s="5">
        <v>0</v>
      </c>
    </row>
    <row r="238" spans="1:16" x14ac:dyDescent="0.25">
      <c r="A238" s="5">
        <v>236</v>
      </c>
      <c r="B238" s="6">
        <v>44249</v>
      </c>
      <c r="C238" s="5">
        <v>792.15304423995303</v>
      </c>
      <c r="D238" s="5">
        <v>696.14938753695503</v>
      </c>
      <c r="E238" s="5">
        <v>872.74259377799899</v>
      </c>
      <c r="F238" s="5">
        <v>792.15304423995303</v>
      </c>
      <c r="G238" s="5">
        <v>792.15304423995303</v>
      </c>
      <c r="H238" s="5">
        <v>-5.8655114297415398</v>
      </c>
      <c r="I238" s="5">
        <v>-5.8655114297415398</v>
      </c>
      <c r="J238" s="5">
        <v>-5.8655114297415398</v>
      </c>
      <c r="K238" s="5">
        <v>-5.8655114297415398</v>
      </c>
      <c r="L238" s="5">
        <v>-5.8655114297415398</v>
      </c>
      <c r="M238" s="5">
        <v>-5.8655114297415398</v>
      </c>
      <c r="N238" s="5">
        <v>0</v>
      </c>
      <c r="O238" s="5">
        <v>0</v>
      </c>
      <c r="P238" s="5">
        <v>0</v>
      </c>
    </row>
    <row r="239" spans="1:16" x14ac:dyDescent="0.25">
      <c r="A239" s="5">
        <v>237</v>
      </c>
      <c r="B239" s="6">
        <v>44250</v>
      </c>
      <c r="C239" s="5">
        <v>794.61006094752202</v>
      </c>
      <c r="D239" s="5">
        <v>703.95429111283397</v>
      </c>
      <c r="E239" s="5">
        <v>874.87956363203796</v>
      </c>
      <c r="F239" s="5">
        <v>794.61006094752202</v>
      </c>
      <c r="G239" s="5">
        <v>794.61006094752202</v>
      </c>
      <c r="H239" s="5">
        <v>-2.3886757936900902</v>
      </c>
      <c r="I239" s="5">
        <v>-2.3886757936900902</v>
      </c>
      <c r="J239" s="5">
        <v>-2.3886757936900902</v>
      </c>
      <c r="K239" s="5">
        <v>-2.3886757936900902</v>
      </c>
      <c r="L239" s="5">
        <v>-2.3886757936900902</v>
      </c>
      <c r="M239" s="5">
        <v>-2.3886757936900902</v>
      </c>
      <c r="N239" s="5">
        <v>0</v>
      </c>
      <c r="O239" s="5">
        <v>0</v>
      </c>
      <c r="P239" s="5">
        <v>0</v>
      </c>
    </row>
    <row r="240" spans="1:16" x14ac:dyDescent="0.25">
      <c r="A240" s="5">
        <v>238</v>
      </c>
      <c r="B240" s="6">
        <v>44251</v>
      </c>
      <c r="C240" s="5">
        <v>797.06707765508997</v>
      </c>
      <c r="D240" s="5">
        <v>710.72165006858802</v>
      </c>
      <c r="E240" s="5">
        <v>877.78003242494003</v>
      </c>
      <c r="F240" s="5">
        <v>797.06707765508997</v>
      </c>
      <c r="G240" s="5">
        <v>797.06707765508997</v>
      </c>
      <c r="H240" s="5">
        <v>-3.4960425671408801</v>
      </c>
      <c r="I240" s="5">
        <v>-3.4960425671408801</v>
      </c>
      <c r="J240" s="5">
        <v>-3.4960425671408801</v>
      </c>
      <c r="K240" s="5">
        <v>-3.4960425671408801</v>
      </c>
      <c r="L240" s="5">
        <v>-3.4960425671408801</v>
      </c>
      <c r="M240" s="5">
        <v>-3.4960425671408801</v>
      </c>
      <c r="N240" s="5">
        <v>0</v>
      </c>
      <c r="O240" s="5">
        <v>0</v>
      </c>
      <c r="P240" s="5">
        <v>0</v>
      </c>
    </row>
    <row r="241" spans="1:16" x14ac:dyDescent="0.25">
      <c r="A241" s="5">
        <v>239</v>
      </c>
      <c r="B241" s="6">
        <v>44252</v>
      </c>
      <c r="C241" s="5">
        <v>799.52409436265896</v>
      </c>
      <c r="D241" s="5">
        <v>713.23798539824895</v>
      </c>
      <c r="E241" s="5">
        <v>885.76322967796</v>
      </c>
      <c r="F241" s="5">
        <v>799.52409436265896</v>
      </c>
      <c r="G241" s="5">
        <v>799.52409436265896</v>
      </c>
      <c r="H241" s="5">
        <v>-3.8448379769162599</v>
      </c>
      <c r="I241" s="5">
        <v>-3.8448379769162599</v>
      </c>
      <c r="J241" s="5">
        <v>-3.8448379769162599</v>
      </c>
      <c r="K241" s="5">
        <v>-3.8448379769162599</v>
      </c>
      <c r="L241" s="5">
        <v>-3.8448379769162599</v>
      </c>
      <c r="M241" s="5">
        <v>-3.8448379769162599</v>
      </c>
      <c r="N241" s="5">
        <v>0</v>
      </c>
      <c r="O241" s="5">
        <v>0</v>
      </c>
      <c r="P241" s="5">
        <v>0</v>
      </c>
    </row>
    <row r="242" spans="1:16" x14ac:dyDescent="0.25">
      <c r="A242" s="5">
        <v>240</v>
      </c>
      <c r="B242" s="6">
        <v>44253</v>
      </c>
      <c r="C242" s="5">
        <v>801.98111107022703</v>
      </c>
      <c r="D242" s="5">
        <v>706.16052307748805</v>
      </c>
      <c r="E242" s="5">
        <v>880.23488357823101</v>
      </c>
      <c r="F242" s="5">
        <v>801.98111107022703</v>
      </c>
      <c r="G242" s="5">
        <v>801.98111107022703</v>
      </c>
      <c r="H242" s="5">
        <v>-7.7605618433125096</v>
      </c>
      <c r="I242" s="5">
        <v>-7.7605618433125096</v>
      </c>
      <c r="J242" s="5">
        <v>-7.7605618433125096</v>
      </c>
      <c r="K242" s="5">
        <v>-7.7605618433125096</v>
      </c>
      <c r="L242" s="5">
        <v>-7.7605618433125096</v>
      </c>
      <c r="M242" s="5">
        <v>-7.7605618433125096</v>
      </c>
      <c r="N242" s="5">
        <v>0</v>
      </c>
      <c r="O242" s="5">
        <v>0</v>
      </c>
      <c r="P242" s="5">
        <v>0</v>
      </c>
    </row>
    <row r="243" spans="1:16" x14ac:dyDescent="0.25">
      <c r="A243" s="5">
        <v>241</v>
      </c>
      <c r="B243" s="6">
        <v>44256</v>
      </c>
      <c r="C243" s="5">
        <v>809.35216119293295</v>
      </c>
      <c r="D243" s="5">
        <v>718.843221423881</v>
      </c>
      <c r="E243" s="5">
        <v>888.17491627080301</v>
      </c>
      <c r="F243" s="5">
        <v>809.35216119293295</v>
      </c>
      <c r="G243" s="5">
        <v>809.35216119293295</v>
      </c>
      <c r="H243" s="5">
        <v>-5.8655114296883299</v>
      </c>
      <c r="I243" s="5">
        <v>-5.8655114296883299</v>
      </c>
      <c r="J243" s="5">
        <v>-5.8655114296883299</v>
      </c>
      <c r="K243" s="5">
        <v>-5.8655114296883299</v>
      </c>
      <c r="L243" s="5">
        <v>-5.8655114296883299</v>
      </c>
      <c r="M243" s="5">
        <v>-5.8655114296883299</v>
      </c>
      <c r="N243" s="5">
        <v>0</v>
      </c>
      <c r="O243" s="5">
        <v>0</v>
      </c>
      <c r="P243" s="5">
        <v>0</v>
      </c>
    </row>
    <row r="244" spans="1:16" x14ac:dyDescent="0.25">
      <c r="A244" s="5">
        <v>242</v>
      </c>
      <c r="B244" s="6">
        <v>44257</v>
      </c>
      <c r="C244" s="5">
        <v>811.80917790050205</v>
      </c>
      <c r="D244" s="5">
        <v>727.39105608867806</v>
      </c>
      <c r="E244" s="5">
        <v>890.12860951203902</v>
      </c>
      <c r="F244" s="5">
        <v>811.80917790050205</v>
      </c>
      <c r="G244" s="5">
        <v>811.80917790050205</v>
      </c>
      <c r="H244" s="5">
        <v>-2.3886757936822902</v>
      </c>
      <c r="I244" s="5">
        <v>-2.3886757936822902</v>
      </c>
      <c r="J244" s="5">
        <v>-2.3886757936822902</v>
      </c>
      <c r="K244" s="5">
        <v>-2.3886757936822902</v>
      </c>
      <c r="L244" s="5">
        <v>-2.3886757936822902</v>
      </c>
      <c r="M244" s="5">
        <v>-2.3886757936822902</v>
      </c>
      <c r="N244" s="5">
        <v>0</v>
      </c>
      <c r="O244" s="5">
        <v>0</v>
      </c>
      <c r="P244" s="5">
        <v>0</v>
      </c>
    </row>
    <row r="245" spans="1:16" x14ac:dyDescent="0.25">
      <c r="A245" s="5">
        <v>243</v>
      </c>
      <c r="B245" s="6">
        <v>44258</v>
      </c>
      <c r="C245" s="5">
        <v>814.26619460807001</v>
      </c>
      <c r="D245" s="5">
        <v>729.06629184917404</v>
      </c>
      <c r="E245" s="5">
        <v>898.99524567860703</v>
      </c>
      <c r="F245" s="5">
        <v>814.26619460807001</v>
      </c>
      <c r="G245" s="5">
        <v>814.26619460807001</v>
      </c>
      <c r="H245" s="5">
        <v>-3.4960425671403002</v>
      </c>
      <c r="I245" s="5">
        <v>-3.4960425671403002</v>
      </c>
      <c r="J245" s="5">
        <v>-3.4960425671403002</v>
      </c>
      <c r="K245" s="5">
        <v>-3.4960425671403002</v>
      </c>
      <c r="L245" s="5">
        <v>-3.4960425671403002</v>
      </c>
      <c r="M245" s="5">
        <v>-3.4960425671403002</v>
      </c>
      <c r="N245" s="5">
        <v>0</v>
      </c>
      <c r="O245" s="5">
        <v>0</v>
      </c>
      <c r="P245" s="5">
        <v>0</v>
      </c>
    </row>
    <row r="246" spans="1:16" x14ac:dyDescent="0.25">
      <c r="A246" s="5">
        <v>244</v>
      </c>
      <c r="B246" s="6">
        <v>44259</v>
      </c>
      <c r="C246" s="5">
        <v>816.72321131563899</v>
      </c>
      <c r="D246" s="5">
        <v>726.152504780713</v>
      </c>
      <c r="E246" s="5">
        <v>897.34525392139699</v>
      </c>
      <c r="F246" s="5">
        <v>816.72321131563899</v>
      </c>
      <c r="G246" s="5">
        <v>816.72321131563899</v>
      </c>
      <c r="H246" s="5">
        <v>-3.84483797691508</v>
      </c>
      <c r="I246" s="5">
        <v>-3.84483797691508</v>
      </c>
      <c r="J246" s="5">
        <v>-3.84483797691508</v>
      </c>
      <c r="K246" s="5">
        <v>-3.84483797691508</v>
      </c>
      <c r="L246" s="5">
        <v>-3.84483797691508</v>
      </c>
      <c r="M246" s="5">
        <v>-3.84483797691508</v>
      </c>
      <c r="N246" s="5">
        <v>0</v>
      </c>
      <c r="O246" s="5">
        <v>0</v>
      </c>
      <c r="P246" s="5">
        <v>0</v>
      </c>
    </row>
    <row r="247" spans="1:16" x14ac:dyDescent="0.25">
      <c r="A247" s="5">
        <v>245</v>
      </c>
      <c r="B247" s="6">
        <v>44260</v>
      </c>
      <c r="C247" s="5">
        <v>819.18022802320695</v>
      </c>
      <c r="D247" s="5">
        <v>733.09931539390402</v>
      </c>
      <c r="E247" s="5">
        <v>903.89243134014896</v>
      </c>
      <c r="F247" s="5">
        <v>819.18022802320695</v>
      </c>
      <c r="G247" s="5">
        <v>819.18022802320695</v>
      </c>
      <c r="H247" s="5">
        <v>-7.7605618433492802</v>
      </c>
      <c r="I247" s="5">
        <v>-7.7605618433492802</v>
      </c>
      <c r="J247" s="5">
        <v>-7.7605618433492802</v>
      </c>
      <c r="K247" s="5">
        <v>-7.7605618433492802</v>
      </c>
      <c r="L247" s="5">
        <v>-7.7605618433492802</v>
      </c>
      <c r="M247" s="5">
        <v>-7.7605618433492802</v>
      </c>
      <c r="N247" s="5">
        <v>0</v>
      </c>
      <c r="O247" s="5">
        <v>0</v>
      </c>
      <c r="P247" s="5">
        <v>0</v>
      </c>
    </row>
    <row r="248" spans="1:16" x14ac:dyDescent="0.25">
      <c r="A248" s="5">
        <v>246</v>
      </c>
      <c r="B248" s="6">
        <v>44263</v>
      </c>
      <c r="C248" s="5">
        <v>826.55127814591299</v>
      </c>
      <c r="D248" s="5">
        <v>731.17872719319996</v>
      </c>
      <c r="E248" s="5">
        <v>907.53366816962296</v>
      </c>
      <c r="F248" s="5">
        <v>826.55127814591299</v>
      </c>
      <c r="G248" s="5">
        <v>826.55127814591299</v>
      </c>
      <c r="H248" s="5">
        <v>-5.86551142970126</v>
      </c>
      <c r="I248" s="5">
        <v>-5.86551142970126</v>
      </c>
      <c r="J248" s="5">
        <v>-5.86551142970126</v>
      </c>
      <c r="K248" s="5">
        <v>-5.86551142970126</v>
      </c>
      <c r="L248" s="5">
        <v>-5.86551142970126</v>
      </c>
      <c r="M248" s="5">
        <v>-5.86551142970126</v>
      </c>
      <c r="N248" s="5">
        <v>0</v>
      </c>
      <c r="O248" s="5">
        <v>0</v>
      </c>
      <c r="P248" s="5">
        <v>0</v>
      </c>
    </row>
    <row r="249" spans="1:16" x14ac:dyDescent="0.25">
      <c r="A249" s="5">
        <v>247</v>
      </c>
      <c r="B249" s="6">
        <v>44264</v>
      </c>
      <c r="C249" s="5">
        <v>829.00829485348095</v>
      </c>
      <c r="D249" s="5">
        <v>738.45312241326303</v>
      </c>
      <c r="E249" s="5">
        <v>915.17519805944301</v>
      </c>
      <c r="F249" s="5">
        <v>829.00829485348095</v>
      </c>
      <c r="G249" s="5">
        <v>829.00829485348095</v>
      </c>
      <c r="H249" s="5">
        <v>-2.3886757936745</v>
      </c>
      <c r="I249" s="5">
        <v>-2.3886757936745</v>
      </c>
      <c r="J249" s="5">
        <v>-2.3886757936745</v>
      </c>
      <c r="K249" s="5">
        <v>-2.3886757936745</v>
      </c>
      <c r="L249" s="5">
        <v>-2.3886757936745</v>
      </c>
      <c r="M249" s="5">
        <v>-2.3886757936745</v>
      </c>
      <c r="N249" s="5">
        <v>0</v>
      </c>
      <c r="O249" s="5">
        <v>0</v>
      </c>
      <c r="P249" s="5">
        <v>0</v>
      </c>
    </row>
    <row r="250" spans="1:16" x14ac:dyDescent="0.25">
      <c r="A250" s="5">
        <v>248</v>
      </c>
      <c r="B250" s="6">
        <v>44265</v>
      </c>
      <c r="C250" s="5">
        <v>831.46531156105004</v>
      </c>
      <c r="D250" s="5">
        <v>742.63694293047297</v>
      </c>
      <c r="E250" s="5">
        <v>913.18137748703998</v>
      </c>
      <c r="F250" s="5">
        <v>831.46531156105004</v>
      </c>
      <c r="G250" s="5">
        <v>831.46531156105004</v>
      </c>
      <c r="H250" s="5">
        <v>-3.4960425671414899</v>
      </c>
      <c r="I250" s="5">
        <v>-3.4960425671414899</v>
      </c>
      <c r="J250" s="5">
        <v>-3.4960425671414899</v>
      </c>
      <c r="K250" s="5">
        <v>-3.4960425671414899</v>
      </c>
      <c r="L250" s="5">
        <v>-3.4960425671414899</v>
      </c>
      <c r="M250" s="5">
        <v>-3.4960425671414899</v>
      </c>
      <c r="N250" s="5">
        <v>0</v>
      </c>
      <c r="O250" s="5">
        <v>0</v>
      </c>
      <c r="P250" s="5">
        <v>0</v>
      </c>
    </row>
    <row r="251" spans="1:16" x14ac:dyDescent="0.25">
      <c r="A251" s="5">
        <v>249</v>
      </c>
      <c r="B251" s="6">
        <v>44266</v>
      </c>
      <c r="C251" s="5">
        <v>833.922328268618</v>
      </c>
      <c r="D251" s="5">
        <v>739.18946439145896</v>
      </c>
      <c r="E251" s="5">
        <v>917.79856504251904</v>
      </c>
      <c r="F251" s="5">
        <v>833.922328268618</v>
      </c>
      <c r="G251" s="5">
        <v>833.922328268618</v>
      </c>
      <c r="H251" s="5">
        <v>-3.8448379769316001</v>
      </c>
      <c r="I251" s="5">
        <v>-3.8448379769316001</v>
      </c>
      <c r="J251" s="5">
        <v>-3.8448379769316001</v>
      </c>
      <c r="K251" s="5">
        <v>-3.8448379769316001</v>
      </c>
      <c r="L251" s="5">
        <v>-3.8448379769316001</v>
      </c>
      <c r="M251" s="5">
        <v>-3.8448379769316001</v>
      </c>
      <c r="N251" s="5">
        <v>0</v>
      </c>
      <c r="O251" s="5">
        <v>0</v>
      </c>
      <c r="P251" s="5">
        <v>0</v>
      </c>
    </row>
    <row r="252" spans="1:16" x14ac:dyDescent="0.25">
      <c r="A252" s="5">
        <v>250</v>
      </c>
      <c r="B252" s="6">
        <v>44267</v>
      </c>
      <c r="C252" s="5">
        <v>836.37934497618699</v>
      </c>
      <c r="D252" s="5">
        <v>743.50474846020995</v>
      </c>
      <c r="E252" s="5">
        <v>917.74745898280503</v>
      </c>
      <c r="F252" s="5">
        <v>836.37934497618699</v>
      </c>
      <c r="G252" s="5">
        <v>836.37934497618699</v>
      </c>
      <c r="H252" s="5">
        <v>-7.7605618433538996</v>
      </c>
      <c r="I252" s="5">
        <v>-7.7605618433538996</v>
      </c>
      <c r="J252" s="5">
        <v>-7.7605618433538996</v>
      </c>
      <c r="K252" s="5">
        <v>-7.7605618433538996</v>
      </c>
      <c r="L252" s="5">
        <v>-7.7605618433538996</v>
      </c>
      <c r="M252" s="5">
        <v>-7.7605618433538996</v>
      </c>
      <c r="N252" s="5">
        <v>0</v>
      </c>
      <c r="O252" s="5">
        <v>0</v>
      </c>
      <c r="P252" s="5">
        <v>0</v>
      </c>
    </row>
    <row r="253" spans="1:16" x14ac:dyDescent="0.25">
      <c r="A253" s="5">
        <v>251</v>
      </c>
      <c r="B253" s="6">
        <v>44268</v>
      </c>
      <c r="C253" s="5">
        <v>838.83636168375494</v>
      </c>
      <c r="D253" s="5">
        <v>759.24261525767099</v>
      </c>
      <c r="E253" s="5">
        <v>935.600820068389</v>
      </c>
      <c r="F253" s="5">
        <v>838.83636168375494</v>
      </c>
      <c r="G253" s="5">
        <v>838.83636168375494</v>
      </c>
      <c r="H253" s="5">
        <v>11.6778148040739</v>
      </c>
      <c r="I253" s="5">
        <v>11.6778148040739</v>
      </c>
      <c r="J253" s="5">
        <v>11.6778148040739</v>
      </c>
      <c r="K253" s="5">
        <v>11.6778148040739</v>
      </c>
      <c r="L253" s="5">
        <v>11.6778148040739</v>
      </c>
      <c r="M253" s="5">
        <v>11.6778148040739</v>
      </c>
      <c r="N253" s="5">
        <v>0</v>
      </c>
      <c r="O253" s="5">
        <v>0</v>
      </c>
      <c r="P253" s="5">
        <v>0</v>
      </c>
    </row>
    <row r="254" spans="1:16" x14ac:dyDescent="0.25">
      <c r="A254" s="5">
        <v>252</v>
      </c>
      <c r="B254" s="6">
        <v>44269</v>
      </c>
      <c r="C254" s="5">
        <v>841.29337839132404</v>
      </c>
      <c r="D254" s="5">
        <v>770.95490874795405</v>
      </c>
      <c r="E254" s="5">
        <v>944.26552596856504</v>
      </c>
      <c r="F254" s="5">
        <v>841.29337839132404</v>
      </c>
      <c r="G254" s="5">
        <v>841.29337839132404</v>
      </c>
      <c r="H254" s="5">
        <v>11.677814806631901</v>
      </c>
      <c r="I254" s="5">
        <v>11.677814806631901</v>
      </c>
      <c r="J254" s="5">
        <v>11.677814806631901</v>
      </c>
      <c r="K254" s="5">
        <v>11.677814806631901</v>
      </c>
      <c r="L254" s="5">
        <v>11.677814806631901</v>
      </c>
      <c r="M254" s="5">
        <v>11.677814806631901</v>
      </c>
      <c r="N254" s="5">
        <v>0</v>
      </c>
      <c r="O254" s="5">
        <v>0</v>
      </c>
      <c r="P254" s="5">
        <v>0</v>
      </c>
    </row>
    <row r="255" spans="1:16" x14ac:dyDescent="0.25">
      <c r="A255" s="5">
        <v>253</v>
      </c>
      <c r="B255" s="6">
        <v>44270</v>
      </c>
      <c r="C255" s="5">
        <v>843.750395098892</v>
      </c>
      <c r="D255" s="5">
        <v>747.57437312414004</v>
      </c>
      <c r="E255" s="5">
        <v>927.85816209351196</v>
      </c>
      <c r="F255" s="5">
        <v>843.750395098892</v>
      </c>
      <c r="G255" s="5">
        <v>843.750395098892</v>
      </c>
      <c r="H255" s="5">
        <v>-5.8655114297141804</v>
      </c>
      <c r="I255" s="5">
        <v>-5.8655114297141804</v>
      </c>
      <c r="J255" s="5">
        <v>-5.8655114297141804</v>
      </c>
      <c r="K255" s="5">
        <v>-5.8655114297141804</v>
      </c>
      <c r="L255" s="5">
        <v>-5.8655114297141804</v>
      </c>
      <c r="M255" s="5">
        <v>-5.8655114297141804</v>
      </c>
      <c r="N255" s="5">
        <v>0</v>
      </c>
      <c r="O255" s="5">
        <v>0</v>
      </c>
      <c r="P255" s="5">
        <v>0</v>
      </c>
    </row>
    <row r="256" spans="1:16" x14ac:dyDescent="0.25">
      <c r="A256" s="5">
        <v>254</v>
      </c>
      <c r="B256" s="6">
        <v>44271</v>
      </c>
      <c r="C256" s="5">
        <v>846.20741180646098</v>
      </c>
      <c r="D256" s="5">
        <v>756.45221059168205</v>
      </c>
      <c r="E256" s="5">
        <v>929.73335820903696</v>
      </c>
      <c r="F256" s="5">
        <v>846.19853232221703</v>
      </c>
      <c r="G256" s="5">
        <v>846.20741180646098</v>
      </c>
      <c r="H256" s="5">
        <v>-2.3886757936667098</v>
      </c>
      <c r="I256" s="5">
        <v>-2.3886757936667098</v>
      </c>
      <c r="J256" s="5">
        <v>-2.3886757936667098</v>
      </c>
      <c r="K256" s="5">
        <v>-2.3886757936667098</v>
      </c>
      <c r="L256" s="5">
        <v>-2.3886757936667098</v>
      </c>
      <c r="M256" s="5">
        <v>-2.3886757936667098</v>
      </c>
      <c r="N256" s="5">
        <v>0</v>
      </c>
      <c r="O256" s="5">
        <v>0</v>
      </c>
      <c r="P256" s="5">
        <v>0</v>
      </c>
    </row>
    <row r="257" spans="1:16" x14ac:dyDescent="0.25">
      <c r="A257" s="5">
        <v>255</v>
      </c>
      <c r="B257" s="6">
        <v>44272</v>
      </c>
      <c r="C257" s="5">
        <v>848.66442851402905</v>
      </c>
      <c r="D257" s="5">
        <v>763.44731175094398</v>
      </c>
      <c r="E257" s="5">
        <v>925.44925816435295</v>
      </c>
      <c r="F257" s="5">
        <v>848.63521905528296</v>
      </c>
      <c r="G257" s="5">
        <v>848.67287695877701</v>
      </c>
      <c r="H257" s="5">
        <v>-3.4960425671383399</v>
      </c>
      <c r="I257" s="5">
        <v>-3.4960425671383399</v>
      </c>
      <c r="J257" s="5">
        <v>-3.4960425671383399</v>
      </c>
      <c r="K257" s="5">
        <v>-3.4960425671383399</v>
      </c>
      <c r="L257" s="5">
        <v>-3.4960425671383399</v>
      </c>
      <c r="M257" s="5">
        <v>-3.4960425671383399</v>
      </c>
      <c r="N257" s="5">
        <v>0</v>
      </c>
      <c r="O257" s="5">
        <v>0</v>
      </c>
      <c r="P257" s="5">
        <v>0</v>
      </c>
    </row>
    <row r="258" spans="1:16" x14ac:dyDescent="0.25">
      <c r="A258" s="5">
        <v>256</v>
      </c>
      <c r="B258" s="6">
        <v>44273</v>
      </c>
      <c r="C258" s="5">
        <v>851.12144522159804</v>
      </c>
      <c r="D258" s="5">
        <v>756.00141165654304</v>
      </c>
      <c r="E258" s="5">
        <v>929.64393997240404</v>
      </c>
      <c r="F258" s="5">
        <v>851.06881987214001</v>
      </c>
      <c r="G258" s="5">
        <v>851.14556244953906</v>
      </c>
      <c r="H258" s="5">
        <v>-3.8448379769304202</v>
      </c>
      <c r="I258" s="5">
        <v>-3.8448379769304202</v>
      </c>
      <c r="J258" s="5">
        <v>-3.8448379769304202</v>
      </c>
      <c r="K258" s="5">
        <v>-3.8448379769304202</v>
      </c>
      <c r="L258" s="5">
        <v>-3.8448379769304202</v>
      </c>
      <c r="M258" s="5">
        <v>-3.8448379769304202</v>
      </c>
      <c r="N258" s="5">
        <v>0</v>
      </c>
      <c r="O258" s="5">
        <v>0</v>
      </c>
      <c r="P258" s="5">
        <v>0</v>
      </c>
    </row>
    <row r="259" spans="1:16" x14ac:dyDescent="0.25">
      <c r="A259" s="5">
        <v>257</v>
      </c>
      <c r="B259" s="6">
        <v>44274</v>
      </c>
      <c r="C259" s="5">
        <v>853.578461929166</v>
      </c>
      <c r="D259" s="5">
        <v>765.32958468080301</v>
      </c>
      <c r="E259" s="5">
        <v>932.08134669615004</v>
      </c>
      <c r="F259" s="5">
        <v>853.50002444657798</v>
      </c>
      <c r="G259" s="5">
        <v>853.62837388153105</v>
      </c>
      <c r="H259" s="5">
        <v>-7.7605618433408203</v>
      </c>
      <c r="I259" s="5">
        <v>-7.7605618433408203</v>
      </c>
      <c r="J259" s="5">
        <v>-7.7605618433408203</v>
      </c>
      <c r="K259" s="5">
        <v>-7.7605618433408203</v>
      </c>
      <c r="L259" s="5">
        <v>-7.7605618433408203</v>
      </c>
      <c r="M259" s="5">
        <v>-7.7605618433408203</v>
      </c>
      <c r="N259" s="5">
        <v>0</v>
      </c>
      <c r="O259" s="5">
        <v>0</v>
      </c>
      <c r="P259" s="5">
        <v>0</v>
      </c>
    </row>
    <row r="260" spans="1:16" x14ac:dyDescent="0.25">
      <c r="A260" s="5">
        <v>258</v>
      </c>
      <c r="B260" s="6">
        <v>44275</v>
      </c>
      <c r="C260" s="5">
        <v>856.03547863673498</v>
      </c>
      <c r="D260" s="5">
        <v>783.79316396964305</v>
      </c>
      <c r="E260" s="5">
        <v>947.65309123645397</v>
      </c>
      <c r="F260" s="5">
        <v>855.92887762871703</v>
      </c>
      <c r="G260" s="5">
        <v>856.118203059846</v>
      </c>
      <c r="H260" s="5">
        <v>11.6778148041014</v>
      </c>
      <c r="I260" s="5">
        <v>11.6778148041014</v>
      </c>
      <c r="J260" s="5">
        <v>11.6778148041014</v>
      </c>
      <c r="K260" s="5">
        <v>11.6778148041014</v>
      </c>
      <c r="L260" s="5">
        <v>11.6778148041014</v>
      </c>
      <c r="M260" s="5">
        <v>11.6778148041014</v>
      </c>
      <c r="N260" s="5">
        <v>0</v>
      </c>
      <c r="O260" s="5">
        <v>0</v>
      </c>
      <c r="P260" s="5">
        <v>0</v>
      </c>
    </row>
    <row r="261" spans="1:16" x14ac:dyDescent="0.25">
      <c r="A261" s="5">
        <v>259</v>
      </c>
      <c r="B261" s="6">
        <v>44276</v>
      </c>
      <c r="C261" s="5">
        <v>858.49249534430305</v>
      </c>
      <c r="D261" s="5">
        <v>781.09040921504095</v>
      </c>
      <c r="E261" s="5">
        <v>958.25510747423402</v>
      </c>
      <c r="F261" s="5">
        <v>858.351329455562</v>
      </c>
      <c r="G261" s="5">
        <v>858.60608744048898</v>
      </c>
      <c r="H261" s="5">
        <v>11.677814806628399</v>
      </c>
      <c r="I261" s="5">
        <v>11.677814806628399</v>
      </c>
      <c r="J261" s="5">
        <v>11.677814806628399</v>
      </c>
      <c r="K261" s="5">
        <v>11.677814806628399</v>
      </c>
      <c r="L261" s="5">
        <v>11.677814806628399</v>
      </c>
      <c r="M261" s="5">
        <v>11.677814806628399</v>
      </c>
      <c r="N261" s="5">
        <v>0</v>
      </c>
      <c r="O261" s="5">
        <v>0</v>
      </c>
      <c r="P261" s="5">
        <v>0</v>
      </c>
    </row>
    <row r="262" spans="1:16" x14ac:dyDescent="0.25">
      <c r="A262" s="5">
        <v>260</v>
      </c>
      <c r="B262" s="6">
        <v>44277</v>
      </c>
      <c r="C262" s="5">
        <v>860.94951205187203</v>
      </c>
      <c r="D262" s="5">
        <v>764.78986969753896</v>
      </c>
      <c r="E262" s="5">
        <v>938.14760152763904</v>
      </c>
      <c r="F262" s="5">
        <v>860.76620403164304</v>
      </c>
      <c r="G262" s="5">
        <v>861.10109152324003</v>
      </c>
      <c r="H262" s="5">
        <v>-5.8655114296808799</v>
      </c>
      <c r="I262" s="5">
        <v>-5.8655114296808799</v>
      </c>
      <c r="J262" s="5">
        <v>-5.8655114296808799</v>
      </c>
      <c r="K262" s="5">
        <v>-5.8655114296808799</v>
      </c>
      <c r="L262" s="5">
        <v>-5.8655114296808799</v>
      </c>
      <c r="M262" s="5">
        <v>-5.8655114296808799</v>
      </c>
      <c r="N262" s="5">
        <v>0</v>
      </c>
      <c r="O262" s="5">
        <v>0</v>
      </c>
      <c r="P262" s="5">
        <v>0</v>
      </c>
    </row>
    <row r="263" spans="1:16" x14ac:dyDescent="0.25">
      <c r="A263" s="5">
        <v>261</v>
      </c>
      <c r="B263" s="6">
        <v>44278</v>
      </c>
      <c r="C263" s="5">
        <v>863.40652875943999</v>
      </c>
      <c r="D263" s="5">
        <v>772.91910865499096</v>
      </c>
      <c r="E263" s="5">
        <v>942.41493607854397</v>
      </c>
      <c r="F263" s="5">
        <v>863.17037595181102</v>
      </c>
      <c r="G263" s="5">
        <v>863.60996284144505</v>
      </c>
      <c r="H263" s="5">
        <v>-2.38867579367095</v>
      </c>
      <c r="I263" s="5">
        <v>-2.38867579367095</v>
      </c>
      <c r="J263" s="5">
        <v>-2.38867579367095</v>
      </c>
      <c r="K263" s="5">
        <v>-2.38867579367095</v>
      </c>
      <c r="L263" s="5">
        <v>-2.38867579367095</v>
      </c>
      <c r="M263" s="5">
        <v>-2.38867579367095</v>
      </c>
      <c r="N263" s="5">
        <v>0</v>
      </c>
      <c r="O263" s="5">
        <v>0</v>
      </c>
      <c r="P263" s="5">
        <v>0</v>
      </c>
    </row>
    <row r="264" spans="1:16" x14ac:dyDescent="0.25">
      <c r="A264" s="5">
        <v>262</v>
      </c>
      <c r="B264" s="6">
        <v>44279</v>
      </c>
      <c r="C264" s="5">
        <v>865.86354546700898</v>
      </c>
      <c r="D264" s="5">
        <v>774.95427582652701</v>
      </c>
      <c r="E264" s="5">
        <v>945.92346194967502</v>
      </c>
      <c r="F264" s="5">
        <v>865.57873635690703</v>
      </c>
      <c r="G264" s="5">
        <v>866.11244071162503</v>
      </c>
      <c r="H264" s="5">
        <v>-3.4960425671395301</v>
      </c>
      <c r="I264" s="5">
        <v>-3.4960425671395301</v>
      </c>
      <c r="J264" s="5">
        <v>-3.4960425671395301</v>
      </c>
      <c r="K264" s="5">
        <v>-3.4960425671395301</v>
      </c>
      <c r="L264" s="5">
        <v>-3.4960425671395301</v>
      </c>
      <c r="M264" s="5">
        <v>-3.4960425671395301</v>
      </c>
      <c r="N264" s="5">
        <v>0</v>
      </c>
      <c r="O264" s="5">
        <v>0</v>
      </c>
      <c r="P264" s="5">
        <v>0</v>
      </c>
    </row>
    <row r="265" spans="1:16" x14ac:dyDescent="0.25">
      <c r="A265" s="5">
        <v>263</v>
      </c>
      <c r="B265" s="6">
        <v>44280</v>
      </c>
      <c r="C265" s="5">
        <v>868.32056217457705</v>
      </c>
      <c r="D265" s="5">
        <v>787.79080452903497</v>
      </c>
      <c r="E265" s="5">
        <v>952.31541802321794</v>
      </c>
      <c r="F265" s="5">
        <v>867.98600066822905</v>
      </c>
      <c r="G265" s="5">
        <v>868.60878077668497</v>
      </c>
      <c r="H265" s="5">
        <v>-3.8448379769292398</v>
      </c>
      <c r="I265" s="5">
        <v>-3.8448379769292398</v>
      </c>
      <c r="J265" s="5">
        <v>-3.8448379769292398</v>
      </c>
      <c r="K265" s="5">
        <v>-3.8448379769292398</v>
      </c>
      <c r="L265" s="5">
        <v>-3.8448379769292398</v>
      </c>
      <c r="M265" s="5">
        <v>-3.8448379769292398</v>
      </c>
      <c r="N265" s="5">
        <v>0</v>
      </c>
      <c r="O265" s="5">
        <v>0</v>
      </c>
      <c r="P265" s="5">
        <v>0</v>
      </c>
    </row>
    <row r="266" spans="1:16" x14ac:dyDescent="0.25">
      <c r="A266" s="5">
        <v>264</v>
      </c>
      <c r="B266" s="6">
        <v>44281</v>
      </c>
      <c r="C266" s="5">
        <v>870.77757888214603</v>
      </c>
      <c r="D266" s="5">
        <v>778.785201617339</v>
      </c>
      <c r="E266" s="5">
        <v>951.86724489437199</v>
      </c>
      <c r="F266" s="5">
        <v>870.377314268953</v>
      </c>
      <c r="G266" s="5">
        <v>871.13463027760895</v>
      </c>
      <c r="H266" s="5">
        <v>-7.7605618433277401</v>
      </c>
      <c r="I266" s="5">
        <v>-7.7605618433277401</v>
      </c>
      <c r="J266" s="5">
        <v>-7.7605618433277401</v>
      </c>
      <c r="K266" s="5">
        <v>-7.7605618433277401</v>
      </c>
      <c r="L266" s="5">
        <v>-7.7605618433277401</v>
      </c>
      <c r="M266" s="5">
        <v>-7.7605618433277401</v>
      </c>
      <c r="N266" s="5">
        <v>0</v>
      </c>
      <c r="O266" s="5">
        <v>0</v>
      </c>
      <c r="P266" s="5">
        <v>0</v>
      </c>
    </row>
    <row r="267" spans="1:16" x14ac:dyDescent="0.25">
      <c r="A267" s="5">
        <v>265</v>
      </c>
      <c r="B267" s="6">
        <v>44282</v>
      </c>
      <c r="C267" s="5">
        <v>873.23459558971399</v>
      </c>
      <c r="D267" s="5">
        <v>796.18052173852197</v>
      </c>
      <c r="E267" s="5">
        <v>973.35445253642501</v>
      </c>
      <c r="F267" s="5">
        <v>872.77055642591301</v>
      </c>
      <c r="G267" s="5">
        <v>873.63621496401697</v>
      </c>
      <c r="H267" s="5">
        <v>11.6778148041059</v>
      </c>
      <c r="I267" s="5">
        <v>11.6778148041059</v>
      </c>
      <c r="J267" s="5">
        <v>11.6778148041059</v>
      </c>
      <c r="K267" s="5">
        <v>11.6778148041059</v>
      </c>
      <c r="L267" s="5">
        <v>11.6778148041059</v>
      </c>
      <c r="M267" s="5">
        <v>11.6778148041059</v>
      </c>
      <c r="N267" s="5">
        <v>0</v>
      </c>
      <c r="O267" s="5">
        <v>0</v>
      </c>
      <c r="P267" s="5">
        <v>0</v>
      </c>
    </row>
    <row r="268" spans="1:16" x14ac:dyDescent="0.25">
      <c r="A268" s="5">
        <v>266</v>
      </c>
      <c r="B268" s="6">
        <v>44283</v>
      </c>
      <c r="C268" s="5">
        <v>875.69161229728297</v>
      </c>
      <c r="D268" s="5">
        <v>806.19411831842501</v>
      </c>
      <c r="E268" s="5">
        <v>973.54762099224297</v>
      </c>
      <c r="F268" s="5">
        <v>875.17150014389995</v>
      </c>
      <c r="G268" s="5">
        <v>876.147676499064</v>
      </c>
      <c r="H268" s="5">
        <v>11.6778148066744</v>
      </c>
      <c r="I268" s="5">
        <v>11.6778148066744</v>
      </c>
      <c r="J268" s="5">
        <v>11.6778148066744</v>
      </c>
      <c r="K268" s="5">
        <v>11.6778148066744</v>
      </c>
      <c r="L268" s="5">
        <v>11.6778148066744</v>
      </c>
      <c r="M268" s="5">
        <v>11.6778148066744</v>
      </c>
      <c r="N268" s="5">
        <v>0</v>
      </c>
      <c r="O268" s="5">
        <v>0</v>
      </c>
      <c r="P268" s="5">
        <v>0</v>
      </c>
    </row>
    <row r="269" spans="1:16" x14ac:dyDescent="0.25">
      <c r="A269" s="5">
        <v>267</v>
      </c>
      <c r="B269" s="6">
        <v>44284</v>
      </c>
      <c r="C269" s="5">
        <v>878.14862900485195</v>
      </c>
      <c r="D269" s="5">
        <v>787.21411365822098</v>
      </c>
      <c r="E269" s="5">
        <v>958.37675799188901</v>
      </c>
      <c r="F269" s="5">
        <v>877.58794002752802</v>
      </c>
      <c r="G269" s="5">
        <v>878.67832331338195</v>
      </c>
      <c r="H269" s="5">
        <v>-5.8655114296738997</v>
      </c>
      <c r="I269" s="5">
        <v>-5.8655114296738997</v>
      </c>
      <c r="J269" s="5">
        <v>-5.8655114296738997</v>
      </c>
      <c r="K269" s="5">
        <v>-5.8655114296738997</v>
      </c>
      <c r="L269" s="5">
        <v>-5.8655114296738997</v>
      </c>
      <c r="M269" s="5">
        <v>-5.8655114296738997</v>
      </c>
      <c r="N269" s="5">
        <v>0</v>
      </c>
      <c r="O269" s="5">
        <v>0</v>
      </c>
      <c r="P269" s="5">
        <v>0</v>
      </c>
    </row>
    <row r="270" spans="1:16" x14ac:dyDescent="0.25">
      <c r="A270" s="5">
        <v>268</v>
      </c>
      <c r="B270" s="6">
        <v>44285</v>
      </c>
      <c r="C270" s="5">
        <v>880.60564571242003</v>
      </c>
      <c r="D270" s="5">
        <v>794.22338376854896</v>
      </c>
      <c r="E270" s="5">
        <v>966.75658710589801</v>
      </c>
      <c r="F270" s="5">
        <v>880.00462143992695</v>
      </c>
      <c r="G270" s="5">
        <v>881.20228332895795</v>
      </c>
      <c r="H270" s="5">
        <v>-2.3886757936511298</v>
      </c>
      <c r="I270" s="5">
        <v>-2.3886757936511298</v>
      </c>
      <c r="J270" s="5">
        <v>-2.3886757936511298</v>
      </c>
      <c r="K270" s="5">
        <v>-2.3886757936511298</v>
      </c>
      <c r="L270" s="5">
        <v>-2.3886757936511298</v>
      </c>
      <c r="M270" s="5">
        <v>-2.3886757936511298</v>
      </c>
      <c r="N270" s="5">
        <v>0</v>
      </c>
      <c r="O270" s="5">
        <v>0</v>
      </c>
      <c r="P270" s="5">
        <v>0</v>
      </c>
    </row>
    <row r="271" spans="1:16" x14ac:dyDescent="0.25">
      <c r="A271" s="5">
        <v>269</v>
      </c>
      <c r="B271" s="6">
        <v>44286</v>
      </c>
      <c r="C271" s="5">
        <v>883.06266241998799</v>
      </c>
      <c r="D271" s="5">
        <v>797.09481831604603</v>
      </c>
      <c r="E271" s="5">
        <v>964.38908934634901</v>
      </c>
      <c r="F271" s="5">
        <v>882.41216407477395</v>
      </c>
      <c r="G271" s="5">
        <v>883.73738581192799</v>
      </c>
      <c r="H271" s="5">
        <v>-3.4960425671389501</v>
      </c>
      <c r="I271" s="5">
        <v>-3.4960425671389501</v>
      </c>
      <c r="J271" s="5">
        <v>-3.4960425671389501</v>
      </c>
      <c r="K271" s="5">
        <v>-3.4960425671389501</v>
      </c>
      <c r="L271" s="5">
        <v>-3.4960425671389501</v>
      </c>
      <c r="M271" s="5">
        <v>-3.4960425671389501</v>
      </c>
      <c r="N271" s="5">
        <v>0</v>
      </c>
      <c r="O271" s="5">
        <v>0</v>
      </c>
      <c r="P271" s="5">
        <v>0</v>
      </c>
    </row>
    <row r="272" spans="1:16" x14ac:dyDescent="0.25">
      <c r="A272" s="5">
        <v>270</v>
      </c>
      <c r="B272" s="6">
        <v>44287</v>
      </c>
      <c r="C272" s="5">
        <v>885.51967912755697</v>
      </c>
      <c r="D272" s="5">
        <v>796.59808072824296</v>
      </c>
      <c r="E272" s="5">
        <v>967.28880329776598</v>
      </c>
      <c r="F272" s="5">
        <v>884.80530937496201</v>
      </c>
      <c r="G272" s="5">
        <v>886.25980526638</v>
      </c>
      <c r="H272" s="5">
        <v>-3.8448379769457599</v>
      </c>
      <c r="I272" s="5">
        <v>-3.8448379769457599</v>
      </c>
      <c r="J272" s="5">
        <v>-3.8448379769457599</v>
      </c>
      <c r="K272" s="5">
        <v>-3.8448379769457599</v>
      </c>
      <c r="L272" s="5">
        <v>-3.8448379769457599</v>
      </c>
      <c r="M272" s="5">
        <v>-3.8448379769457599</v>
      </c>
      <c r="N272" s="5">
        <v>0</v>
      </c>
      <c r="O272" s="5">
        <v>0</v>
      </c>
      <c r="P272" s="5">
        <v>0</v>
      </c>
    </row>
    <row r="273" spans="1:16" x14ac:dyDescent="0.25">
      <c r="A273" s="5">
        <v>271</v>
      </c>
      <c r="B273" s="6">
        <v>44288</v>
      </c>
      <c r="C273" s="5">
        <v>887.97669583512595</v>
      </c>
      <c r="D273" s="5">
        <v>789.306598906609</v>
      </c>
      <c r="E273" s="5">
        <v>964.35749231847603</v>
      </c>
      <c r="F273" s="5">
        <v>887.19246492478896</v>
      </c>
      <c r="G273" s="5">
        <v>888.77499592111405</v>
      </c>
      <c r="H273" s="5">
        <v>-7.7605618433645001</v>
      </c>
      <c r="I273" s="5">
        <v>-7.7605618433645001</v>
      </c>
      <c r="J273" s="5">
        <v>-7.7605618433645001</v>
      </c>
      <c r="K273" s="5">
        <v>-7.7605618433645001</v>
      </c>
      <c r="L273" s="5">
        <v>-7.7605618433645001</v>
      </c>
      <c r="M273" s="5">
        <v>-7.7605618433645001</v>
      </c>
      <c r="N273" s="5">
        <v>0</v>
      </c>
      <c r="O273" s="5">
        <v>0</v>
      </c>
      <c r="P273" s="5">
        <v>0</v>
      </c>
    </row>
    <row r="274" spans="1:16" x14ac:dyDescent="0.25">
      <c r="A274" s="5">
        <v>272</v>
      </c>
      <c r="B274" s="6">
        <v>44289</v>
      </c>
      <c r="C274" s="5">
        <v>890.43371254269402</v>
      </c>
      <c r="D274" s="5">
        <v>814.78608559034706</v>
      </c>
      <c r="E274" s="5">
        <v>984.21434492722096</v>
      </c>
      <c r="F274" s="5">
        <v>889.57953748928605</v>
      </c>
      <c r="G274" s="5">
        <v>891.32124421772596</v>
      </c>
      <c r="H274" s="5">
        <v>11.677814804110399</v>
      </c>
      <c r="I274" s="5">
        <v>11.677814804110399</v>
      </c>
      <c r="J274" s="5">
        <v>11.677814804110399</v>
      </c>
      <c r="K274" s="5">
        <v>11.677814804110399</v>
      </c>
      <c r="L274" s="5">
        <v>11.677814804110399</v>
      </c>
      <c r="M274" s="5">
        <v>11.677814804110399</v>
      </c>
      <c r="N274" s="5">
        <v>0</v>
      </c>
      <c r="O274" s="5">
        <v>0</v>
      </c>
      <c r="P274" s="5">
        <v>0</v>
      </c>
    </row>
    <row r="275" spans="1:16" x14ac:dyDescent="0.25">
      <c r="A275" s="5">
        <v>273</v>
      </c>
      <c r="B275" s="6">
        <v>44290</v>
      </c>
      <c r="C275" s="5">
        <v>892.89072925026301</v>
      </c>
      <c r="D275" s="5">
        <v>823.90742146351704</v>
      </c>
      <c r="E275" s="5">
        <v>988.19135080177796</v>
      </c>
      <c r="F275" s="5">
        <v>891.95841696398099</v>
      </c>
      <c r="G275" s="5">
        <v>893.83741466765503</v>
      </c>
      <c r="H275" s="5">
        <v>11.677814806670799</v>
      </c>
      <c r="I275" s="5">
        <v>11.677814806670799</v>
      </c>
      <c r="J275" s="5">
        <v>11.677814806670799</v>
      </c>
      <c r="K275" s="5">
        <v>11.677814806670799</v>
      </c>
      <c r="L275" s="5">
        <v>11.677814806670799</v>
      </c>
      <c r="M275" s="5">
        <v>11.677814806670799</v>
      </c>
      <c r="N275" s="5">
        <v>0</v>
      </c>
      <c r="O275" s="5">
        <v>0</v>
      </c>
      <c r="P275" s="5">
        <v>0</v>
      </c>
    </row>
    <row r="276" spans="1:16" x14ac:dyDescent="0.25">
      <c r="A276" s="5">
        <v>274</v>
      </c>
      <c r="B276" s="6">
        <v>44291</v>
      </c>
      <c r="C276" s="5">
        <v>895.34774595783097</v>
      </c>
      <c r="D276" s="5">
        <v>808.21758553826396</v>
      </c>
      <c r="E276" s="5">
        <v>973.87776150755803</v>
      </c>
      <c r="F276" s="5">
        <v>894.34918833069605</v>
      </c>
      <c r="G276" s="5">
        <v>896.34208699758005</v>
      </c>
      <c r="H276" s="5">
        <v>-5.8655114297067303</v>
      </c>
      <c r="I276" s="5">
        <v>-5.8655114297067303</v>
      </c>
      <c r="J276" s="5">
        <v>-5.8655114297067303</v>
      </c>
      <c r="K276" s="5">
        <v>-5.8655114297067303</v>
      </c>
      <c r="L276" s="5">
        <v>-5.8655114297067303</v>
      </c>
      <c r="M276" s="5">
        <v>-5.8655114297067303</v>
      </c>
      <c r="N276" s="5">
        <v>0</v>
      </c>
      <c r="O276" s="5">
        <v>0</v>
      </c>
      <c r="P276" s="5">
        <v>0</v>
      </c>
    </row>
    <row r="277" spans="1:16" x14ac:dyDescent="0.25">
      <c r="A277" s="5">
        <v>275</v>
      </c>
      <c r="B277" s="6">
        <v>44292</v>
      </c>
      <c r="C277" s="5">
        <v>897.80476266539995</v>
      </c>
      <c r="D277" s="5">
        <v>809.43624193243704</v>
      </c>
      <c r="E277" s="5">
        <v>984.05475467090105</v>
      </c>
      <c r="F277" s="5">
        <v>896.74682264763101</v>
      </c>
      <c r="G277" s="5">
        <v>898.86763866886895</v>
      </c>
      <c r="H277" s="5">
        <v>-2.38867579365537</v>
      </c>
      <c r="I277" s="5">
        <v>-2.38867579365537</v>
      </c>
      <c r="J277" s="5">
        <v>-2.38867579365537</v>
      </c>
      <c r="K277" s="5">
        <v>-2.38867579365537</v>
      </c>
      <c r="L277" s="5">
        <v>-2.38867579365537</v>
      </c>
      <c r="M277" s="5">
        <v>-2.38867579365537</v>
      </c>
      <c r="N277" s="5">
        <v>0</v>
      </c>
      <c r="O277" s="5">
        <v>0</v>
      </c>
      <c r="P277" s="5">
        <v>0</v>
      </c>
    </row>
    <row r="278" spans="1:16" x14ac:dyDescent="0.25">
      <c r="A278" s="5">
        <v>276</v>
      </c>
      <c r="B278" s="6">
        <v>44293</v>
      </c>
      <c r="C278" s="5">
        <v>900.26177937296802</v>
      </c>
      <c r="D278" s="5">
        <v>805.38543699449895</v>
      </c>
      <c r="E278" s="5">
        <v>987.33383661559401</v>
      </c>
      <c r="F278" s="5">
        <v>899.15545167206096</v>
      </c>
      <c r="G278" s="5">
        <v>901.38299014887298</v>
      </c>
      <c r="H278" s="5">
        <v>-3.49604256714015</v>
      </c>
      <c r="I278" s="5">
        <v>-3.49604256714015</v>
      </c>
      <c r="J278" s="5">
        <v>-3.49604256714015</v>
      </c>
      <c r="K278" s="5">
        <v>-3.49604256714015</v>
      </c>
      <c r="L278" s="5">
        <v>-3.49604256714015</v>
      </c>
      <c r="M278" s="5">
        <v>-3.49604256714015</v>
      </c>
      <c r="N278" s="5">
        <v>0</v>
      </c>
      <c r="O278" s="5">
        <v>0</v>
      </c>
      <c r="P278" s="5">
        <v>0</v>
      </c>
    </row>
    <row r="279" spans="1:16" x14ac:dyDescent="0.25">
      <c r="A279" s="5">
        <v>277</v>
      </c>
      <c r="B279" s="6">
        <v>44294</v>
      </c>
      <c r="C279" s="5">
        <v>902.718796080537</v>
      </c>
      <c r="D279" s="5">
        <v>807.65348105891803</v>
      </c>
      <c r="E279" s="5">
        <v>975.47023886141596</v>
      </c>
      <c r="F279" s="5">
        <v>901.55095713737501</v>
      </c>
      <c r="G279" s="5">
        <v>903.91301450614606</v>
      </c>
      <c r="H279" s="5">
        <v>-3.8448379769134302</v>
      </c>
      <c r="I279" s="5">
        <v>-3.8448379769134302</v>
      </c>
      <c r="J279" s="5">
        <v>-3.8448379769134302</v>
      </c>
      <c r="K279" s="5">
        <v>-3.8448379769134302</v>
      </c>
      <c r="L279" s="5">
        <v>-3.8448379769134302</v>
      </c>
      <c r="M279" s="5">
        <v>-3.8448379769134302</v>
      </c>
      <c r="N279" s="5">
        <v>0</v>
      </c>
      <c r="O279" s="5">
        <v>0</v>
      </c>
      <c r="P279" s="5">
        <v>0</v>
      </c>
    </row>
    <row r="280" spans="1:16" x14ac:dyDescent="0.25">
      <c r="A280" s="5">
        <v>278</v>
      </c>
      <c r="B280" s="6">
        <v>44295</v>
      </c>
      <c r="C280" s="5">
        <v>905.17581278810496</v>
      </c>
      <c r="D280" s="5">
        <v>811.65666828732196</v>
      </c>
      <c r="E280" s="5">
        <v>983.51038089116696</v>
      </c>
      <c r="F280" s="5">
        <v>903.92907695180702</v>
      </c>
      <c r="G280" s="5">
        <v>906.43840115187595</v>
      </c>
      <c r="H280" s="5">
        <v>-7.7605618433691301</v>
      </c>
      <c r="I280" s="5">
        <v>-7.7605618433691301</v>
      </c>
      <c r="J280" s="5">
        <v>-7.7605618433691301</v>
      </c>
      <c r="K280" s="5">
        <v>-7.7605618433691301</v>
      </c>
      <c r="L280" s="5">
        <v>-7.7605618433691301</v>
      </c>
      <c r="M280" s="5">
        <v>-7.7605618433691301</v>
      </c>
      <c r="N280" s="5">
        <v>0</v>
      </c>
      <c r="O280" s="5">
        <v>0</v>
      </c>
      <c r="P280" s="5">
        <v>0</v>
      </c>
    </row>
    <row r="281" spans="1:16" x14ac:dyDescent="0.25">
      <c r="A281" s="5">
        <v>279</v>
      </c>
      <c r="B281" s="6">
        <v>44296</v>
      </c>
      <c r="C281" s="5">
        <v>907.63282949567395</v>
      </c>
      <c r="D281" s="5">
        <v>834.14476522932296</v>
      </c>
      <c r="E281" s="5">
        <v>1009.93661452196</v>
      </c>
      <c r="F281" s="5">
        <v>906.29543920968399</v>
      </c>
      <c r="G281" s="5">
        <v>908.978889523926</v>
      </c>
      <c r="H281" s="5">
        <v>11.677814804114901</v>
      </c>
      <c r="I281" s="5">
        <v>11.677814804114901</v>
      </c>
      <c r="J281" s="5">
        <v>11.677814804114901</v>
      </c>
      <c r="K281" s="5">
        <v>11.677814804114901</v>
      </c>
      <c r="L281" s="5">
        <v>11.677814804114901</v>
      </c>
      <c r="M281" s="5">
        <v>11.677814804114901</v>
      </c>
      <c r="N281" s="5">
        <v>0</v>
      </c>
      <c r="O281" s="5">
        <v>0</v>
      </c>
      <c r="P281" s="5">
        <v>0</v>
      </c>
    </row>
    <row r="282" spans="1:16" x14ac:dyDescent="0.25">
      <c r="A282" s="5">
        <v>280</v>
      </c>
      <c r="B282" s="6">
        <v>44297</v>
      </c>
      <c r="C282" s="5">
        <v>910.08984620324202</v>
      </c>
      <c r="D282" s="5">
        <v>832.71580263310295</v>
      </c>
      <c r="E282" s="5">
        <v>1006.21499947772</v>
      </c>
      <c r="F282" s="5">
        <v>908.66924173710402</v>
      </c>
      <c r="G282" s="5">
        <v>911.51916375394103</v>
      </c>
      <c r="H282" s="5">
        <v>11.677814806643401</v>
      </c>
      <c r="I282" s="5">
        <v>11.677814806643401</v>
      </c>
      <c r="J282" s="5">
        <v>11.677814806643401</v>
      </c>
      <c r="K282" s="5">
        <v>11.677814806643401</v>
      </c>
      <c r="L282" s="5">
        <v>11.677814806643401</v>
      </c>
      <c r="M282" s="5">
        <v>11.677814806643401</v>
      </c>
      <c r="N282" s="5">
        <v>0</v>
      </c>
      <c r="O282" s="5">
        <v>0</v>
      </c>
      <c r="P282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Kumar</cp:lastModifiedBy>
  <dcterms:modified xsi:type="dcterms:W3CDTF">2022-05-11T06:18:21Z</dcterms:modified>
</cp:coreProperties>
</file>