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osac\PycharmProjects\winland_R35\Files\"/>
    </mc:Choice>
  </mc:AlternateContent>
  <xr:revisionPtr revIDLastSave="0" documentId="13_ncr:1_{AB226565-8D31-4DF9-89C5-749D3D54C66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uddy core" sheetId="2" r:id="rId1"/>
    <sheet name="Cuddy logs" sheetId="3" r:id="rId2"/>
    <sheet name="Buckles core" sheetId="4" r:id="rId3"/>
    <sheet name="Buckles logs" sheetId="5" r:id="rId4"/>
    <sheet name="Amaefule core" sheetId="6" r:id="rId5"/>
    <sheet name="Corbett core" sheetId="7" r:id="rId6"/>
    <sheet name="Core data" sheetId="1" r:id="rId7"/>
    <sheet name="Logs typing" sheetId="9" r:id="rId8"/>
    <sheet name="WinlandR35" sheetId="10" r:id="rId9"/>
    <sheet name="Pittman R35" sheetId="12" r:id="rId10"/>
    <sheet name="Lucia RFN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" i="10" l="1"/>
  <c r="BI4" i="10"/>
  <c r="BI5" i="10"/>
  <c r="BI6" i="10"/>
  <c r="BI7" i="10"/>
  <c r="BI8" i="10"/>
  <c r="BI9" i="10"/>
  <c r="BI10" i="10"/>
  <c r="BI11" i="10"/>
  <c r="BI12" i="10"/>
  <c r="BI13" i="10"/>
  <c r="BI14" i="10"/>
  <c r="BI15" i="10"/>
  <c r="BI16" i="10"/>
  <c r="BI17" i="10"/>
  <c r="BI18" i="10"/>
  <c r="BI19" i="10"/>
  <c r="BI20" i="10"/>
  <c r="BI21" i="10"/>
  <c r="BI22" i="10"/>
  <c r="BI23" i="10"/>
  <c r="BI24" i="10"/>
  <c r="BI25" i="10"/>
  <c r="BI26" i="10"/>
  <c r="BI27" i="10"/>
  <c r="BI28" i="10"/>
  <c r="BI29" i="10"/>
  <c r="BI30" i="10"/>
  <c r="BI31" i="10"/>
  <c r="BI32" i="10"/>
  <c r="BI33" i="10"/>
  <c r="BI34" i="10"/>
  <c r="BI35" i="10"/>
  <c r="BI36" i="10"/>
  <c r="BI37" i="10"/>
  <c r="BI38" i="10"/>
  <c r="BI39" i="10"/>
  <c r="BI40" i="10"/>
  <c r="BI41" i="10"/>
  <c r="BI42" i="10"/>
  <c r="BI43" i="10"/>
  <c r="BI44" i="10"/>
  <c r="BI45" i="10"/>
  <c r="BI46" i="10"/>
  <c r="BI47" i="10"/>
  <c r="BI48" i="10"/>
  <c r="BI49" i="10"/>
  <c r="BI50" i="10"/>
  <c r="BI51" i="10"/>
  <c r="BI52" i="10"/>
  <c r="BI53" i="10"/>
  <c r="BI54" i="10"/>
  <c r="BI55" i="10"/>
  <c r="BI56" i="10"/>
  <c r="BI57" i="10"/>
  <c r="BI58" i="10"/>
  <c r="BI59" i="10"/>
  <c r="BI60" i="10"/>
  <c r="BI61" i="10"/>
  <c r="BI62" i="10"/>
  <c r="BI63" i="10"/>
  <c r="BI64" i="10"/>
  <c r="BI65" i="10"/>
  <c r="BI66" i="10"/>
  <c r="BI67" i="10"/>
  <c r="BI68" i="10"/>
  <c r="BI69" i="10"/>
  <c r="BI70" i="10"/>
  <c r="BI71" i="10"/>
  <c r="BI72" i="10"/>
  <c r="BI73" i="10"/>
  <c r="BI74" i="10"/>
  <c r="BI75" i="10"/>
  <c r="BI76" i="10"/>
  <c r="BI77" i="10"/>
  <c r="BI78" i="10"/>
  <c r="BI79" i="10"/>
  <c r="BI80" i="10"/>
  <c r="BI81" i="10"/>
  <c r="BI82" i="10"/>
  <c r="BI83" i="10"/>
  <c r="BI84" i="10"/>
  <c r="BI85" i="10"/>
  <c r="BI86" i="10"/>
  <c r="BI87" i="10"/>
  <c r="BI88" i="10"/>
  <c r="BI89" i="10"/>
  <c r="BI90" i="10"/>
  <c r="BI91" i="10"/>
  <c r="BI92" i="10"/>
  <c r="BI93" i="10"/>
  <c r="BI94" i="10"/>
  <c r="BI95" i="10"/>
  <c r="BI96" i="10"/>
  <c r="BI97" i="10"/>
  <c r="BI98" i="10"/>
  <c r="BI99" i="10"/>
  <c r="BI100" i="10"/>
  <c r="BI101" i="10"/>
  <c r="BI2" i="10"/>
  <c r="BH3" i="10"/>
  <c r="BH4" i="10"/>
  <c r="BH5" i="10"/>
  <c r="BH6" i="10"/>
  <c r="BH7" i="10"/>
  <c r="BH8" i="10"/>
  <c r="BH9" i="10"/>
  <c r="BH10" i="10"/>
  <c r="BH11" i="10"/>
  <c r="BH12" i="10"/>
  <c r="BH13" i="10"/>
  <c r="BH14" i="10"/>
  <c r="BH15" i="10"/>
  <c r="BH16" i="10"/>
  <c r="BH17" i="10"/>
  <c r="BH18" i="10"/>
  <c r="BH19" i="10"/>
  <c r="BH20" i="10"/>
  <c r="BH21" i="10"/>
  <c r="BH22" i="10"/>
  <c r="BH23" i="10"/>
  <c r="BH24" i="10"/>
  <c r="BH25" i="10"/>
  <c r="BH26" i="10"/>
  <c r="BH27" i="10"/>
  <c r="BH28" i="10"/>
  <c r="BH29" i="10"/>
  <c r="BH30" i="10"/>
  <c r="BH31" i="10"/>
  <c r="BH32" i="10"/>
  <c r="BH33" i="10"/>
  <c r="BH34" i="10"/>
  <c r="BH35" i="10"/>
  <c r="BH36" i="10"/>
  <c r="BH37" i="10"/>
  <c r="BH38" i="10"/>
  <c r="BH39" i="10"/>
  <c r="BH40" i="10"/>
  <c r="BH41" i="10"/>
  <c r="BH42" i="10"/>
  <c r="BH43" i="10"/>
  <c r="BH44" i="10"/>
  <c r="BH45" i="10"/>
  <c r="BH46" i="10"/>
  <c r="BH47" i="10"/>
  <c r="BH48" i="10"/>
  <c r="BH49" i="10"/>
  <c r="BH50" i="10"/>
  <c r="BH51" i="10"/>
  <c r="BH52" i="10"/>
  <c r="BH53" i="10"/>
  <c r="BH54" i="10"/>
  <c r="BH55" i="10"/>
  <c r="BH56" i="10"/>
  <c r="BH57" i="10"/>
  <c r="BH58" i="10"/>
  <c r="BH59" i="10"/>
  <c r="BH60" i="10"/>
  <c r="BH61" i="10"/>
  <c r="BH62" i="10"/>
  <c r="BH63" i="10"/>
  <c r="BH64" i="10"/>
  <c r="BH65" i="10"/>
  <c r="BH66" i="10"/>
  <c r="BH67" i="10"/>
  <c r="BH68" i="10"/>
  <c r="BH69" i="10"/>
  <c r="BH70" i="10"/>
  <c r="BH71" i="10"/>
  <c r="BH72" i="10"/>
  <c r="BH73" i="10"/>
  <c r="BH74" i="10"/>
  <c r="BH75" i="10"/>
  <c r="BH76" i="10"/>
  <c r="BH77" i="10"/>
  <c r="BH78" i="10"/>
  <c r="BH79" i="10"/>
  <c r="BH80" i="10"/>
  <c r="BH81" i="10"/>
  <c r="BH82" i="10"/>
  <c r="BH83" i="10"/>
  <c r="BH84" i="10"/>
  <c r="BH85" i="10"/>
  <c r="BH86" i="10"/>
  <c r="BH87" i="10"/>
  <c r="BH88" i="10"/>
  <c r="BH89" i="10"/>
  <c r="BH90" i="10"/>
  <c r="BH91" i="10"/>
  <c r="BH92" i="10"/>
  <c r="BH93" i="10"/>
  <c r="BH94" i="10"/>
  <c r="BH95" i="10"/>
  <c r="BH96" i="10"/>
  <c r="BH97" i="10"/>
  <c r="BH98" i="10"/>
  <c r="BH99" i="10"/>
  <c r="BH100" i="10"/>
  <c r="BH101" i="10"/>
  <c r="BH2" i="10"/>
  <c r="BG3" i="10"/>
  <c r="BG4" i="10"/>
  <c r="BG5" i="10"/>
  <c r="BG6" i="10"/>
  <c r="BG7" i="10"/>
  <c r="BG8" i="10"/>
  <c r="BG9" i="10"/>
  <c r="BG10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24" i="10"/>
  <c r="BG25" i="10"/>
  <c r="BG26" i="10"/>
  <c r="BG27" i="10"/>
  <c r="BG28" i="10"/>
  <c r="BG29" i="10"/>
  <c r="BG30" i="10"/>
  <c r="BG31" i="10"/>
  <c r="BG32" i="10"/>
  <c r="BG33" i="10"/>
  <c r="BG34" i="10"/>
  <c r="BG35" i="10"/>
  <c r="BG36" i="10"/>
  <c r="BG37" i="10"/>
  <c r="BG38" i="10"/>
  <c r="BG39" i="10"/>
  <c r="BG40" i="10"/>
  <c r="BG41" i="10"/>
  <c r="BG42" i="10"/>
  <c r="BG43" i="10"/>
  <c r="BG44" i="10"/>
  <c r="BG45" i="10"/>
  <c r="BG46" i="10"/>
  <c r="BG47" i="10"/>
  <c r="BG48" i="10"/>
  <c r="BG49" i="10"/>
  <c r="BG50" i="10"/>
  <c r="BG51" i="10"/>
  <c r="BG52" i="10"/>
  <c r="BG53" i="10"/>
  <c r="BG54" i="10"/>
  <c r="BG55" i="10"/>
  <c r="BG56" i="10"/>
  <c r="BG57" i="10"/>
  <c r="BG58" i="10"/>
  <c r="BG59" i="10"/>
  <c r="BG60" i="10"/>
  <c r="BG61" i="10"/>
  <c r="BG62" i="10"/>
  <c r="BG63" i="10"/>
  <c r="BG64" i="10"/>
  <c r="BG65" i="10"/>
  <c r="BG66" i="10"/>
  <c r="BG67" i="10"/>
  <c r="BG68" i="10"/>
  <c r="BG69" i="10"/>
  <c r="BG70" i="10"/>
  <c r="BG71" i="10"/>
  <c r="BG72" i="10"/>
  <c r="BG73" i="10"/>
  <c r="BG74" i="10"/>
  <c r="BG75" i="10"/>
  <c r="BG76" i="10"/>
  <c r="BG77" i="10"/>
  <c r="BG78" i="10"/>
  <c r="BG79" i="10"/>
  <c r="BG80" i="10"/>
  <c r="BG81" i="10"/>
  <c r="BG82" i="10"/>
  <c r="BG83" i="10"/>
  <c r="BG84" i="10"/>
  <c r="BG85" i="10"/>
  <c r="BG86" i="10"/>
  <c r="BG87" i="10"/>
  <c r="BG88" i="10"/>
  <c r="BG89" i="10"/>
  <c r="BG90" i="10"/>
  <c r="BG91" i="10"/>
  <c r="BG92" i="10"/>
  <c r="BG93" i="10"/>
  <c r="BG94" i="10"/>
  <c r="BG95" i="10"/>
  <c r="BG96" i="10"/>
  <c r="BG97" i="10"/>
  <c r="BG98" i="10"/>
  <c r="BG99" i="10"/>
  <c r="BG100" i="10"/>
  <c r="BG101" i="10"/>
  <c r="BG2" i="10"/>
  <c r="BF3" i="10"/>
  <c r="BF4" i="10"/>
  <c r="BF5" i="10"/>
  <c r="BF6" i="10"/>
  <c r="BF7" i="10"/>
  <c r="BF8" i="10"/>
  <c r="BF9" i="10"/>
  <c r="BF10" i="10"/>
  <c r="BF11" i="10"/>
  <c r="BF12" i="10"/>
  <c r="BF13" i="10"/>
  <c r="BF14" i="10"/>
  <c r="BF15" i="10"/>
  <c r="BF16" i="10"/>
  <c r="BF17" i="10"/>
  <c r="BF18" i="10"/>
  <c r="BF19" i="10"/>
  <c r="BF20" i="10"/>
  <c r="BF21" i="10"/>
  <c r="BF22" i="10"/>
  <c r="BF23" i="10"/>
  <c r="BF24" i="10"/>
  <c r="BF25" i="10"/>
  <c r="BF26" i="10"/>
  <c r="BF27" i="10"/>
  <c r="BF28" i="10"/>
  <c r="BF29" i="10"/>
  <c r="BF30" i="10"/>
  <c r="BF31" i="10"/>
  <c r="BF32" i="10"/>
  <c r="BF33" i="10"/>
  <c r="BF34" i="10"/>
  <c r="BF35" i="10"/>
  <c r="BF36" i="10"/>
  <c r="BF37" i="10"/>
  <c r="BF38" i="10"/>
  <c r="BF39" i="10"/>
  <c r="BF40" i="10"/>
  <c r="BF41" i="10"/>
  <c r="BF42" i="10"/>
  <c r="BF43" i="10"/>
  <c r="BF44" i="10"/>
  <c r="BF45" i="10"/>
  <c r="BF46" i="10"/>
  <c r="BF47" i="10"/>
  <c r="BF48" i="10"/>
  <c r="BF49" i="10"/>
  <c r="BF50" i="10"/>
  <c r="BF51" i="10"/>
  <c r="BF52" i="10"/>
  <c r="BF53" i="10"/>
  <c r="BF54" i="10"/>
  <c r="BF55" i="10"/>
  <c r="BF56" i="10"/>
  <c r="BF57" i="10"/>
  <c r="BF58" i="10"/>
  <c r="BF59" i="10"/>
  <c r="BF60" i="10"/>
  <c r="BF61" i="10"/>
  <c r="BF62" i="10"/>
  <c r="BF63" i="10"/>
  <c r="BF64" i="10"/>
  <c r="BF65" i="10"/>
  <c r="BF66" i="10"/>
  <c r="BF67" i="10"/>
  <c r="BF68" i="10"/>
  <c r="BF69" i="10"/>
  <c r="BF70" i="10"/>
  <c r="BF71" i="10"/>
  <c r="BF72" i="10"/>
  <c r="BF73" i="10"/>
  <c r="BF74" i="10"/>
  <c r="BF75" i="10"/>
  <c r="BF76" i="10"/>
  <c r="BF77" i="10"/>
  <c r="BF78" i="10"/>
  <c r="BF79" i="10"/>
  <c r="BF80" i="10"/>
  <c r="BF81" i="10"/>
  <c r="BF82" i="10"/>
  <c r="BF83" i="10"/>
  <c r="BF84" i="10"/>
  <c r="BF85" i="10"/>
  <c r="BF86" i="10"/>
  <c r="BF87" i="10"/>
  <c r="BF88" i="10"/>
  <c r="BF89" i="10"/>
  <c r="BF90" i="10"/>
  <c r="BF91" i="10"/>
  <c r="BF92" i="10"/>
  <c r="BF93" i="10"/>
  <c r="BF94" i="10"/>
  <c r="BF95" i="10"/>
  <c r="BF96" i="10"/>
  <c r="BF97" i="10"/>
  <c r="BF98" i="10"/>
  <c r="BF99" i="10"/>
  <c r="BF100" i="10"/>
  <c r="BF101" i="10"/>
  <c r="BF2" i="10"/>
  <c r="N103" i="10" l="1"/>
  <c r="S4" i="10" s="1"/>
  <c r="S82" i="10" l="1"/>
  <c r="S76" i="10"/>
  <c r="S75" i="10"/>
  <c r="S99" i="10"/>
  <c r="S74" i="10"/>
  <c r="S98" i="10"/>
  <c r="S59" i="10"/>
  <c r="S96" i="10"/>
  <c r="S58" i="10"/>
  <c r="S92" i="10"/>
  <c r="S52" i="10"/>
  <c r="S91" i="10"/>
  <c r="S51" i="10"/>
  <c r="S36" i="10"/>
  <c r="S35" i="10"/>
  <c r="S34" i="10"/>
  <c r="S28" i="10"/>
  <c r="S68" i="10"/>
  <c r="S50" i="10"/>
  <c r="S27" i="10"/>
  <c r="S90" i="10"/>
  <c r="S67" i="10"/>
  <c r="S44" i="10"/>
  <c r="S20" i="10"/>
  <c r="S84" i="10"/>
  <c r="S66" i="10"/>
  <c r="S43" i="10"/>
  <c r="S19" i="10"/>
  <c r="S100" i="10"/>
  <c r="S83" i="10"/>
  <c r="S60" i="10"/>
  <c r="S42" i="10"/>
  <c r="S12" i="10"/>
  <c r="S11" i="10"/>
  <c r="S26" i="10"/>
  <c r="S18" i="10"/>
  <c r="S10" i="10"/>
  <c r="S97" i="10"/>
  <c r="S89" i="10"/>
  <c r="S81" i="10"/>
  <c r="S73" i="10"/>
  <c r="S65" i="10"/>
  <c r="S57" i="10"/>
  <c r="S49" i="10"/>
  <c r="S41" i="10"/>
  <c r="S33" i="10"/>
  <c r="S25" i="10"/>
  <c r="S17" i="10"/>
  <c r="S9" i="10"/>
  <c r="S7" i="10"/>
  <c r="S88" i="10"/>
  <c r="S80" i="10"/>
  <c r="S72" i="10"/>
  <c r="S64" i="10"/>
  <c r="S56" i="10"/>
  <c r="S48" i="10"/>
  <c r="S40" i="10"/>
  <c r="S32" i="10"/>
  <c r="S24" i="10"/>
  <c r="S16" i="10"/>
  <c r="S8" i="10"/>
  <c r="S3" i="10"/>
  <c r="S95" i="10"/>
  <c r="S87" i="10"/>
  <c r="S79" i="10"/>
  <c r="S71" i="10"/>
  <c r="S63" i="10"/>
  <c r="S55" i="10"/>
  <c r="S47" i="10"/>
  <c r="S39" i="10"/>
  <c r="S31" i="10"/>
  <c r="S23" i="10"/>
  <c r="S15" i="10"/>
  <c r="S102" i="10"/>
  <c r="S94" i="10"/>
  <c r="S86" i="10"/>
  <c r="S78" i="10"/>
  <c r="S70" i="10"/>
  <c r="S62" i="10"/>
  <c r="S54" i="10"/>
  <c r="S46" i="10"/>
  <c r="S38" i="10"/>
  <c r="S30" i="10"/>
  <c r="S22" i="10"/>
  <c r="S14" i="10"/>
  <c r="S6" i="10"/>
  <c r="S101" i="10"/>
  <c r="S93" i="10"/>
  <c r="S85" i="10"/>
  <c r="S77" i="10"/>
  <c r="S69" i="10"/>
  <c r="S61" i="10"/>
  <c r="S53" i="10"/>
  <c r="S45" i="10"/>
  <c r="S37" i="10"/>
  <c r="S29" i="10"/>
  <c r="S21" i="10"/>
  <c r="S13" i="10"/>
  <c r="S5" i="10"/>
  <c r="P3" i="10" l="1"/>
  <c r="M3" i="10" l="1"/>
  <c r="R4" i="13" l="1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3" i="13"/>
  <c r="P3" i="13"/>
  <c r="J4" i="13"/>
  <c r="J8" i="13"/>
  <c r="J9" i="13"/>
  <c r="J12" i="13"/>
  <c r="J13" i="13"/>
  <c r="J16" i="13"/>
  <c r="J17" i="13"/>
  <c r="J20" i="13"/>
  <c r="J21" i="13"/>
  <c r="J24" i="13"/>
  <c r="J25" i="13"/>
  <c r="J28" i="13"/>
  <c r="J29" i="13"/>
  <c r="J32" i="13"/>
  <c r="J33" i="13"/>
  <c r="J37" i="13"/>
  <c r="J41" i="13"/>
  <c r="J45" i="13"/>
  <c r="J49" i="13"/>
  <c r="J58" i="13"/>
  <c r="J66" i="13"/>
  <c r="J74" i="13"/>
  <c r="J82" i="13"/>
  <c r="J90" i="13"/>
  <c r="J96" i="13"/>
  <c r="J100" i="13"/>
  <c r="J102" i="13"/>
  <c r="D102" i="13"/>
  <c r="D101" i="13"/>
  <c r="J101" i="13" s="1"/>
  <c r="D100" i="13"/>
  <c r="D99" i="13"/>
  <c r="J99" i="13" s="1"/>
  <c r="D98" i="13"/>
  <c r="J98" i="13" s="1"/>
  <c r="D97" i="13"/>
  <c r="J97" i="13" s="1"/>
  <c r="D96" i="13"/>
  <c r="D95" i="13"/>
  <c r="J95" i="13" s="1"/>
  <c r="D94" i="13"/>
  <c r="J94" i="13" s="1"/>
  <c r="D93" i="13"/>
  <c r="J93" i="13" s="1"/>
  <c r="D92" i="13"/>
  <c r="J92" i="13" s="1"/>
  <c r="D91" i="13"/>
  <c r="J91" i="13" s="1"/>
  <c r="D90" i="13"/>
  <c r="D89" i="13"/>
  <c r="J89" i="13" s="1"/>
  <c r="D88" i="13"/>
  <c r="J88" i="13" s="1"/>
  <c r="D87" i="13"/>
  <c r="J87" i="13" s="1"/>
  <c r="D86" i="13"/>
  <c r="J86" i="13" s="1"/>
  <c r="D85" i="13"/>
  <c r="J85" i="13" s="1"/>
  <c r="D84" i="13"/>
  <c r="J84" i="13" s="1"/>
  <c r="D83" i="13"/>
  <c r="J83" i="13" s="1"/>
  <c r="D82" i="13"/>
  <c r="D81" i="13"/>
  <c r="J81" i="13" s="1"/>
  <c r="D80" i="13"/>
  <c r="J80" i="13" s="1"/>
  <c r="D79" i="13"/>
  <c r="J79" i="13" s="1"/>
  <c r="D78" i="13"/>
  <c r="J78" i="13" s="1"/>
  <c r="D77" i="13"/>
  <c r="J77" i="13" s="1"/>
  <c r="D76" i="13"/>
  <c r="J76" i="13" s="1"/>
  <c r="D75" i="13"/>
  <c r="J75" i="13" s="1"/>
  <c r="D74" i="13"/>
  <c r="D73" i="13"/>
  <c r="J73" i="13" s="1"/>
  <c r="D72" i="13"/>
  <c r="J72" i="13" s="1"/>
  <c r="D71" i="13"/>
  <c r="J71" i="13" s="1"/>
  <c r="D70" i="13"/>
  <c r="J70" i="13" s="1"/>
  <c r="D69" i="13"/>
  <c r="J69" i="13" s="1"/>
  <c r="D68" i="13"/>
  <c r="J68" i="13" s="1"/>
  <c r="D67" i="13"/>
  <c r="J67" i="13" s="1"/>
  <c r="D66" i="13"/>
  <c r="D65" i="13"/>
  <c r="J65" i="13" s="1"/>
  <c r="D64" i="13"/>
  <c r="J64" i="13" s="1"/>
  <c r="D63" i="13"/>
  <c r="J63" i="13" s="1"/>
  <c r="D62" i="13"/>
  <c r="J62" i="13" s="1"/>
  <c r="D61" i="13"/>
  <c r="J61" i="13" s="1"/>
  <c r="D60" i="13"/>
  <c r="J60" i="13" s="1"/>
  <c r="D59" i="13"/>
  <c r="J59" i="13" s="1"/>
  <c r="D58" i="13"/>
  <c r="D57" i="13"/>
  <c r="J57" i="13" s="1"/>
  <c r="D56" i="13"/>
  <c r="J56" i="13" s="1"/>
  <c r="D55" i="13"/>
  <c r="J55" i="13" s="1"/>
  <c r="D54" i="13"/>
  <c r="J54" i="13" s="1"/>
  <c r="D53" i="13"/>
  <c r="J53" i="13" s="1"/>
  <c r="D52" i="13"/>
  <c r="J52" i="13" s="1"/>
  <c r="D51" i="13"/>
  <c r="J51" i="13" s="1"/>
  <c r="D50" i="13"/>
  <c r="J50" i="13" s="1"/>
  <c r="D49" i="13"/>
  <c r="D48" i="13"/>
  <c r="J48" i="13" s="1"/>
  <c r="D47" i="13"/>
  <c r="J47" i="13" s="1"/>
  <c r="D46" i="13"/>
  <c r="J46" i="13" s="1"/>
  <c r="D45" i="13"/>
  <c r="D44" i="13"/>
  <c r="J44" i="13" s="1"/>
  <c r="D43" i="13"/>
  <c r="J43" i="13" s="1"/>
  <c r="D42" i="13"/>
  <c r="J42" i="13" s="1"/>
  <c r="D41" i="13"/>
  <c r="D40" i="13"/>
  <c r="J40" i="13" s="1"/>
  <c r="D39" i="13"/>
  <c r="J39" i="13" s="1"/>
  <c r="D38" i="13"/>
  <c r="J38" i="13" s="1"/>
  <c r="D37" i="13"/>
  <c r="D36" i="13"/>
  <c r="D35" i="13"/>
  <c r="J35" i="13" s="1"/>
  <c r="D34" i="13"/>
  <c r="J34" i="13" s="1"/>
  <c r="D33" i="13"/>
  <c r="D32" i="13"/>
  <c r="D31" i="13"/>
  <c r="J31" i="13" s="1"/>
  <c r="D30" i="13"/>
  <c r="J30" i="13" s="1"/>
  <c r="D29" i="13"/>
  <c r="D28" i="13"/>
  <c r="D27" i="13"/>
  <c r="J27" i="13" s="1"/>
  <c r="D26" i="13"/>
  <c r="J26" i="13" s="1"/>
  <c r="D25" i="13"/>
  <c r="D24" i="13"/>
  <c r="D23" i="13"/>
  <c r="J23" i="13" s="1"/>
  <c r="D22" i="13"/>
  <c r="J22" i="13" s="1"/>
  <c r="D21" i="13"/>
  <c r="D20" i="13"/>
  <c r="D19" i="13"/>
  <c r="J19" i="13" s="1"/>
  <c r="D18" i="13"/>
  <c r="J18" i="13" s="1"/>
  <c r="D17" i="13"/>
  <c r="D16" i="13"/>
  <c r="D15" i="13"/>
  <c r="J15" i="13" s="1"/>
  <c r="D14" i="13"/>
  <c r="J14" i="13" s="1"/>
  <c r="D13" i="13"/>
  <c r="D12" i="13"/>
  <c r="D11" i="13"/>
  <c r="J11" i="13" s="1"/>
  <c r="D10" i="13"/>
  <c r="J10" i="13" s="1"/>
  <c r="D9" i="13"/>
  <c r="D8" i="13"/>
  <c r="D7" i="13"/>
  <c r="J7" i="13" s="1"/>
  <c r="D6" i="13"/>
  <c r="J6" i="13" s="1"/>
  <c r="D5" i="13"/>
  <c r="J5" i="13" s="1"/>
  <c r="D4" i="13"/>
  <c r="D3" i="13"/>
  <c r="J3" i="13" s="1"/>
  <c r="J11" i="12"/>
  <c r="J19" i="12"/>
  <c r="J25" i="12"/>
  <c r="J31" i="12"/>
  <c r="J41" i="12"/>
  <c r="J47" i="12"/>
  <c r="J57" i="12"/>
  <c r="J63" i="12"/>
  <c r="J73" i="12"/>
  <c r="J79" i="12"/>
  <c r="J89" i="12"/>
  <c r="J95" i="12"/>
  <c r="J99" i="12"/>
  <c r="K10" i="12"/>
  <c r="K15" i="12"/>
  <c r="K26" i="12"/>
  <c r="K31" i="12"/>
  <c r="K42" i="12"/>
  <c r="K47" i="12"/>
  <c r="K58" i="12"/>
  <c r="K63" i="12"/>
  <c r="K67" i="12"/>
  <c r="K74" i="12"/>
  <c r="K78" i="12"/>
  <c r="K79" i="12"/>
  <c r="K83" i="12"/>
  <c r="K90" i="12"/>
  <c r="K94" i="12"/>
  <c r="K95" i="12"/>
  <c r="K99" i="12"/>
  <c r="L98" i="12"/>
  <c r="L95" i="12"/>
  <c r="L14" i="12"/>
  <c r="L78" i="12"/>
  <c r="L49" i="12"/>
  <c r="L93" i="12"/>
  <c r="L94" i="12"/>
  <c r="L38" i="12"/>
  <c r="D102" i="12"/>
  <c r="J102" i="12" s="1"/>
  <c r="D101" i="12"/>
  <c r="D100" i="12"/>
  <c r="D99" i="12"/>
  <c r="D98" i="12"/>
  <c r="J98" i="12" s="1"/>
  <c r="D97" i="12"/>
  <c r="D96" i="12"/>
  <c r="D95" i="12"/>
  <c r="D94" i="12"/>
  <c r="J94" i="12" s="1"/>
  <c r="D93" i="12"/>
  <c r="D92" i="12"/>
  <c r="L58" i="12" s="1"/>
  <c r="D91" i="12"/>
  <c r="J91" i="12" s="1"/>
  <c r="D90" i="12"/>
  <c r="J90" i="12" s="1"/>
  <c r="D89" i="12"/>
  <c r="D88" i="12"/>
  <c r="L77" i="12" s="1"/>
  <c r="D87" i="12"/>
  <c r="L87" i="12" s="1"/>
  <c r="D86" i="12"/>
  <c r="J86" i="12" s="1"/>
  <c r="D85" i="12"/>
  <c r="D84" i="12"/>
  <c r="D83" i="12"/>
  <c r="J83" i="12" s="1"/>
  <c r="D82" i="12"/>
  <c r="J82" i="12" s="1"/>
  <c r="D81" i="12"/>
  <c r="D80" i="12"/>
  <c r="L70" i="12" s="1"/>
  <c r="D79" i="12"/>
  <c r="D78" i="12"/>
  <c r="J78" i="12" s="1"/>
  <c r="D77" i="12"/>
  <c r="D76" i="12"/>
  <c r="L21" i="12" s="1"/>
  <c r="D75" i="12"/>
  <c r="J75" i="12" s="1"/>
  <c r="D74" i="12"/>
  <c r="J74" i="12" s="1"/>
  <c r="D73" i="12"/>
  <c r="D72" i="12"/>
  <c r="L41" i="12" s="1"/>
  <c r="D71" i="12"/>
  <c r="J71" i="12" s="1"/>
  <c r="D70" i="12"/>
  <c r="J70" i="12" s="1"/>
  <c r="D69" i="12"/>
  <c r="D68" i="12"/>
  <c r="L75" i="12" s="1"/>
  <c r="D67" i="12"/>
  <c r="J67" i="12" s="1"/>
  <c r="D66" i="12"/>
  <c r="J66" i="12" s="1"/>
  <c r="D65" i="12"/>
  <c r="D64" i="12"/>
  <c r="L82" i="12" s="1"/>
  <c r="D63" i="12"/>
  <c r="D62" i="12"/>
  <c r="J62" i="12" s="1"/>
  <c r="D61" i="12"/>
  <c r="D60" i="12"/>
  <c r="L31" i="12" s="1"/>
  <c r="D59" i="12"/>
  <c r="J59" i="12" s="1"/>
  <c r="D58" i="12"/>
  <c r="J58" i="12" s="1"/>
  <c r="D57" i="12"/>
  <c r="D56" i="12"/>
  <c r="L63" i="12" s="1"/>
  <c r="D55" i="12"/>
  <c r="J55" i="12" s="1"/>
  <c r="D54" i="12"/>
  <c r="J54" i="12" s="1"/>
  <c r="D53" i="12"/>
  <c r="D52" i="12"/>
  <c r="L19" i="12" s="1"/>
  <c r="D51" i="12"/>
  <c r="J51" i="12" s="1"/>
  <c r="D50" i="12"/>
  <c r="J50" i="12" s="1"/>
  <c r="D49" i="12"/>
  <c r="D48" i="12"/>
  <c r="L34" i="12" s="1"/>
  <c r="D47" i="12"/>
  <c r="D46" i="12"/>
  <c r="K46" i="12" s="1"/>
  <c r="D45" i="12"/>
  <c r="D44" i="12"/>
  <c r="L53" i="12" s="1"/>
  <c r="D43" i="12"/>
  <c r="J43" i="12" s="1"/>
  <c r="D42" i="12"/>
  <c r="J42" i="12" s="1"/>
  <c r="D41" i="12"/>
  <c r="D40" i="12"/>
  <c r="J40" i="12" s="1"/>
  <c r="D39" i="12"/>
  <c r="J39" i="12" s="1"/>
  <c r="D38" i="12"/>
  <c r="J38" i="12" s="1"/>
  <c r="D37" i="12"/>
  <c r="D36" i="12"/>
  <c r="L7" i="12" s="1"/>
  <c r="D35" i="12"/>
  <c r="L35" i="12" s="1"/>
  <c r="D34" i="12"/>
  <c r="J34" i="12" s="1"/>
  <c r="D33" i="12"/>
  <c r="D32" i="12"/>
  <c r="D31" i="12"/>
  <c r="D30" i="12"/>
  <c r="K30" i="12" s="1"/>
  <c r="D29" i="12"/>
  <c r="D28" i="12"/>
  <c r="J28" i="12" s="1"/>
  <c r="D27" i="12"/>
  <c r="J27" i="12" s="1"/>
  <c r="D26" i="12"/>
  <c r="J26" i="12" s="1"/>
  <c r="D25" i="12"/>
  <c r="D24" i="12"/>
  <c r="L83" i="12" s="1"/>
  <c r="D23" i="12"/>
  <c r="J23" i="12" s="1"/>
  <c r="D22" i="12"/>
  <c r="J22" i="12" s="1"/>
  <c r="D21" i="12"/>
  <c r="D20" i="12"/>
  <c r="L90" i="12" s="1"/>
  <c r="D19" i="12"/>
  <c r="K19" i="12" s="1"/>
  <c r="D18" i="12"/>
  <c r="J18" i="12" s="1"/>
  <c r="D17" i="12"/>
  <c r="D16" i="12"/>
  <c r="L84" i="12" s="1"/>
  <c r="D15" i="12"/>
  <c r="J15" i="12" s="1"/>
  <c r="D14" i="12"/>
  <c r="J14" i="12" s="1"/>
  <c r="D13" i="12"/>
  <c r="D12" i="12"/>
  <c r="L56" i="12" s="1"/>
  <c r="D11" i="12"/>
  <c r="K11" i="12" s="1"/>
  <c r="D10" i="12"/>
  <c r="J10" i="12" s="1"/>
  <c r="D9" i="12"/>
  <c r="D8" i="12"/>
  <c r="L102" i="12" s="1"/>
  <c r="D7" i="12"/>
  <c r="J7" i="12" s="1"/>
  <c r="D6" i="12"/>
  <c r="J6" i="12" s="1"/>
  <c r="D5" i="12"/>
  <c r="D4" i="12"/>
  <c r="L51" i="12" s="1"/>
  <c r="Q3" i="12"/>
  <c r="D3" i="12"/>
  <c r="L55" i="12" s="1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86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67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46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24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Z91" i="7"/>
  <c r="Z92" i="7"/>
  <c r="Z93" i="7"/>
  <c r="Z94" i="7"/>
  <c r="Z95" i="7"/>
  <c r="Z96" i="7"/>
  <c r="Z97" i="7"/>
  <c r="Z98" i="7"/>
  <c r="Z99" i="7"/>
  <c r="Z90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63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27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3" i="7"/>
  <c r="P4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M5" i="10"/>
  <c r="M9" i="10"/>
  <c r="M53" i="10"/>
  <c r="M24" i="10"/>
  <c r="M18" i="10"/>
  <c r="M58" i="10"/>
  <c r="M22" i="10"/>
  <c r="M20" i="10"/>
  <c r="M28" i="10"/>
  <c r="M37" i="10"/>
  <c r="M68" i="10"/>
  <c r="M75" i="10"/>
  <c r="M82" i="10"/>
  <c r="M6" i="10"/>
  <c r="M26" i="10"/>
  <c r="M34" i="10"/>
  <c r="M36" i="10"/>
  <c r="M79" i="10"/>
  <c r="M73" i="10"/>
  <c r="M49" i="10"/>
  <c r="M83" i="10"/>
  <c r="M65" i="10"/>
  <c r="M10" i="10"/>
  <c r="M15" i="10"/>
  <c r="M76" i="10"/>
  <c r="M51" i="10"/>
  <c r="M64" i="10"/>
  <c r="M42" i="10"/>
  <c r="M41" i="10"/>
  <c r="M48" i="10"/>
  <c r="M89" i="10"/>
  <c r="M94" i="10"/>
  <c r="M77" i="10"/>
  <c r="M102" i="10"/>
  <c r="M33" i="10"/>
  <c r="M40" i="10"/>
  <c r="M84" i="10"/>
  <c r="M45" i="10"/>
  <c r="M99" i="10"/>
  <c r="M19" i="10"/>
  <c r="M55" i="10"/>
  <c r="M90" i="10"/>
  <c r="M25" i="10"/>
  <c r="M47" i="10"/>
  <c r="M39" i="10"/>
  <c r="M38" i="10"/>
  <c r="M13" i="10"/>
  <c r="M63" i="10"/>
  <c r="M87" i="10"/>
  <c r="M86" i="10"/>
  <c r="M80" i="10"/>
  <c r="M95" i="10"/>
  <c r="M30" i="10"/>
  <c r="M57" i="10"/>
  <c r="M11" i="10"/>
  <c r="M96" i="10"/>
  <c r="M50" i="10"/>
  <c r="M59" i="10"/>
  <c r="M85" i="10"/>
  <c r="M16" i="10"/>
  <c r="M61" i="10"/>
  <c r="M27" i="10"/>
  <c r="M70" i="10"/>
  <c r="M100" i="10"/>
  <c r="M44" i="10"/>
  <c r="M97" i="10"/>
  <c r="M56" i="10"/>
  <c r="M21" i="10"/>
  <c r="M8" i="10"/>
  <c r="M32" i="10"/>
  <c r="M23" i="10"/>
  <c r="M60" i="10"/>
  <c r="M72" i="10"/>
  <c r="M43" i="10"/>
  <c r="M46" i="10"/>
  <c r="M74" i="10"/>
  <c r="M71" i="10"/>
  <c r="M101" i="10"/>
  <c r="M52" i="10"/>
  <c r="M91" i="10"/>
  <c r="M17" i="10"/>
  <c r="M7" i="10"/>
  <c r="M29" i="10"/>
  <c r="M93" i="10"/>
  <c r="M12" i="10"/>
  <c r="M92" i="10"/>
  <c r="M54" i="10"/>
  <c r="M14" i="10"/>
  <c r="M62" i="10"/>
  <c r="M69" i="10"/>
  <c r="M4" i="10"/>
  <c r="M67" i="10"/>
  <c r="M35" i="10"/>
  <c r="M78" i="10"/>
  <c r="M31" i="10"/>
  <c r="M66" i="10"/>
  <c r="M88" i="10"/>
  <c r="M98" i="10"/>
  <c r="M81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L39" i="12" l="1"/>
  <c r="J5" i="12"/>
  <c r="K5" i="12"/>
  <c r="L47" i="12"/>
  <c r="J9" i="12"/>
  <c r="K9" i="12"/>
  <c r="L69" i="12"/>
  <c r="J13" i="12"/>
  <c r="K13" i="12"/>
  <c r="L81" i="12"/>
  <c r="J17" i="12"/>
  <c r="K17" i="12"/>
  <c r="L67" i="12"/>
  <c r="J21" i="12"/>
  <c r="K21" i="12"/>
  <c r="L96" i="12"/>
  <c r="K25" i="12"/>
  <c r="L25" i="12"/>
  <c r="L88" i="12"/>
  <c r="K29" i="12"/>
  <c r="L17" i="12"/>
  <c r="K33" i="12"/>
  <c r="L33" i="12"/>
  <c r="L5" i="12"/>
  <c r="K37" i="12"/>
  <c r="L42" i="12"/>
  <c r="K41" i="12"/>
  <c r="L65" i="12"/>
  <c r="K45" i="12"/>
  <c r="L3" i="12"/>
  <c r="K49" i="12"/>
  <c r="L20" i="12"/>
  <c r="K53" i="12"/>
  <c r="L71" i="12"/>
  <c r="K57" i="12"/>
  <c r="L57" i="12"/>
  <c r="L22" i="12"/>
  <c r="K61" i="12"/>
  <c r="L62" i="12"/>
  <c r="K65" i="12"/>
  <c r="L26" i="12"/>
  <c r="K69" i="12"/>
  <c r="L45" i="12"/>
  <c r="K73" i="12"/>
  <c r="L13" i="12"/>
  <c r="K77" i="12"/>
  <c r="L24" i="12"/>
  <c r="K81" i="12"/>
  <c r="L85" i="12"/>
  <c r="K85" i="12"/>
  <c r="L43" i="12"/>
  <c r="K89" i="12"/>
  <c r="L73" i="12"/>
  <c r="K93" i="12"/>
  <c r="L64" i="12"/>
  <c r="K97" i="12"/>
  <c r="L8" i="12"/>
  <c r="K101" i="12"/>
  <c r="L37" i="12"/>
  <c r="L10" i="12"/>
  <c r="L18" i="12"/>
  <c r="L6" i="12"/>
  <c r="L101" i="12"/>
  <c r="K88" i="12"/>
  <c r="K72" i="12"/>
  <c r="K62" i="12"/>
  <c r="K56" i="12"/>
  <c r="K51" i="12"/>
  <c r="K40" i="12"/>
  <c r="K35" i="12"/>
  <c r="K24" i="12"/>
  <c r="K14" i="12"/>
  <c r="K8" i="12"/>
  <c r="K3" i="12"/>
  <c r="J93" i="12"/>
  <c r="J88" i="12"/>
  <c r="J77" i="12"/>
  <c r="J72" i="12"/>
  <c r="J61" i="12"/>
  <c r="J56" i="12"/>
  <c r="J45" i="12"/>
  <c r="J35" i="12"/>
  <c r="J29" i="12"/>
  <c r="J24" i="12"/>
  <c r="J16" i="12"/>
  <c r="J8" i="12"/>
  <c r="L36" i="12"/>
  <c r="L16" i="12"/>
  <c r="K84" i="12"/>
  <c r="K68" i="12"/>
  <c r="K20" i="12"/>
  <c r="J100" i="12"/>
  <c r="J52" i="12"/>
  <c r="J30" i="12"/>
  <c r="L30" i="12"/>
  <c r="J46" i="12"/>
  <c r="L46" i="12"/>
  <c r="L72" i="12"/>
  <c r="L44" i="12"/>
  <c r="L12" i="12"/>
  <c r="L60" i="12"/>
  <c r="L29" i="12"/>
  <c r="L92" i="12"/>
  <c r="L50" i="12"/>
  <c r="K98" i="12"/>
  <c r="K92" i="12"/>
  <c r="K87" i="12"/>
  <c r="K82" i="12"/>
  <c r="K76" i="12"/>
  <c r="K71" i="12"/>
  <c r="K66" i="12"/>
  <c r="K60" i="12"/>
  <c r="K55" i="12"/>
  <c r="K50" i="12"/>
  <c r="K44" i="12"/>
  <c r="K39" i="12"/>
  <c r="K34" i="12"/>
  <c r="K28" i="12"/>
  <c r="K23" i="12"/>
  <c r="K18" i="12"/>
  <c r="K12" i="12"/>
  <c r="K7" i="12"/>
  <c r="J3" i="12"/>
  <c r="J97" i="12"/>
  <c r="J92" i="12"/>
  <c r="J87" i="12"/>
  <c r="J81" i="12"/>
  <c r="J76" i="12"/>
  <c r="J65" i="12"/>
  <c r="J60" i="12"/>
  <c r="J49" i="12"/>
  <c r="J44" i="12"/>
  <c r="J33" i="12"/>
  <c r="L54" i="12"/>
  <c r="L28" i="12"/>
  <c r="L99" i="12"/>
  <c r="L32" i="12"/>
  <c r="L27" i="12"/>
  <c r="L40" i="12"/>
  <c r="L76" i="12"/>
  <c r="L100" i="12"/>
  <c r="K100" i="12"/>
  <c r="K52" i="12"/>
  <c r="K36" i="12"/>
  <c r="K4" i="12"/>
  <c r="J84" i="12"/>
  <c r="J68" i="12"/>
  <c r="J36" i="12"/>
  <c r="L61" i="12"/>
  <c r="L80" i="12"/>
  <c r="L15" i="12"/>
  <c r="L89" i="12"/>
  <c r="L66" i="12"/>
  <c r="L9" i="12"/>
  <c r="L4" i="12"/>
  <c r="L23" i="12"/>
  <c r="L74" i="12"/>
  <c r="L68" i="12"/>
  <c r="L97" i="12"/>
  <c r="L59" i="12"/>
  <c r="L11" i="12"/>
  <c r="L52" i="12"/>
  <c r="L91" i="12"/>
  <c r="L48" i="12"/>
  <c r="L79" i="12"/>
  <c r="L86" i="12"/>
  <c r="K102" i="12"/>
  <c r="K96" i="12"/>
  <c r="K91" i="12"/>
  <c r="K86" i="12"/>
  <c r="K80" i="12"/>
  <c r="K75" i="12"/>
  <c r="K70" i="12"/>
  <c r="K64" i="12"/>
  <c r="K59" i="12"/>
  <c r="K54" i="12"/>
  <c r="K48" i="12"/>
  <c r="K43" i="12"/>
  <c r="K38" i="12"/>
  <c r="K32" i="12"/>
  <c r="K27" i="12"/>
  <c r="K22" i="12"/>
  <c r="K16" i="12"/>
  <c r="K6" i="12"/>
  <c r="J101" i="12"/>
  <c r="J96" i="12"/>
  <c r="J85" i="12"/>
  <c r="J80" i="12"/>
  <c r="J69" i="12"/>
  <c r="J64" i="12"/>
  <c r="J53" i="12"/>
  <c r="J48" i="12"/>
  <c r="J37" i="12"/>
  <c r="J32" i="12"/>
  <c r="J20" i="12"/>
  <c r="J12" i="12"/>
  <c r="J4" i="12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Q99" i="13" s="1"/>
  <c r="Q100" i="13" s="1"/>
  <c r="Q101" i="13" s="1"/>
  <c r="Q102" i="13" s="1"/>
  <c r="Q4" i="12"/>
  <c r="Q5" i="12" s="1"/>
  <c r="Q6" i="12" s="1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 s="1"/>
  <c r="Q85" i="12" s="1"/>
  <c r="Q86" i="12" s="1"/>
  <c r="Q87" i="12" s="1"/>
  <c r="Q88" i="12" s="1"/>
  <c r="Q89" i="12" s="1"/>
  <c r="Q90" i="12" s="1"/>
  <c r="Q91" i="12" s="1"/>
  <c r="Q92" i="12" s="1"/>
  <c r="Q93" i="12" s="1"/>
  <c r="Q94" i="12" s="1"/>
  <c r="Q95" i="12" s="1"/>
  <c r="Q96" i="12" s="1"/>
  <c r="Q97" i="12" s="1"/>
  <c r="Q98" i="12" s="1"/>
  <c r="Q99" i="12" s="1"/>
  <c r="Q100" i="12" s="1"/>
  <c r="Q101" i="12" s="1"/>
  <c r="Q102" i="12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2" i="9"/>
  <c r="D102" i="7"/>
  <c r="D101" i="7"/>
  <c r="J101" i="7" s="1"/>
  <c r="D100" i="7"/>
  <c r="J100" i="7" s="1"/>
  <c r="D99" i="7"/>
  <c r="J99" i="7" s="1"/>
  <c r="D98" i="7"/>
  <c r="J98" i="7" s="1"/>
  <c r="D97" i="7"/>
  <c r="J97" i="7" s="1"/>
  <c r="D96" i="7"/>
  <c r="J96" i="7" s="1"/>
  <c r="D95" i="7"/>
  <c r="J95" i="7" s="1"/>
  <c r="D94" i="7"/>
  <c r="J94" i="7" s="1"/>
  <c r="D93" i="7"/>
  <c r="J93" i="7" s="1"/>
  <c r="D92" i="7"/>
  <c r="J92" i="7" s="1"/>
  <c r="D91" i="7"/>
  <c r="J91" i="7" s="1"/>
  <c r="D90" i="7"/>
  <c r="J90" i="7" s="1"/>
  <c r="D89" i="7"/>
  <c r="J89" i="7" s="1"/>
  <c r="D88" i="7"/>
  <c r="J88" i="7" s="1"/>
  <c r="D87" i="7"/>
  <c r="J87" i="7" s="1"/>
  <c r="D86" i="7"/>
  <c r="J86" i="7" s="1"/>
  <c r="D85" i="7"/>
  <c r="J85" i="7" s="1"/>
  <c r="D84" i="7"/>
  <c r="J84" i="7" s="1"/>
  <c r="D83" i="7"/>
  <c r="J83" i="7" s="1"/>
  <c r="D82" i="7"/>
  <c r="J82" i="7" s="1"/>
  <c r="D81" i="7"/>
  <c r="J81" i="7" s="1"/>
  <c r="D80" i="7"/>
  <c r="J80" i="7" s="1"/>
  <c r="D79" i="7"/>
  <c r="J79" i="7" s="1"/>
  <c r="D78" i="7"/>
  <c r="J78" i="7" s="1"/>
  <c r="D77" i="7"/>
  <c r="J77" i="7" s="1"/>
  <c r="D76" i="7"/>
  <c r="J76" i="7" s="1"/>
  <c r="D75" i="7"/>
  <c r="J75" i="7" s="1"/>
  <c r="D74" i="7"/>
  <c r="J74" i="7" s="1"/>
  <c r="D73" i="7"/>
  <c r="J73" i="7" s="1"/>
  <c r="D72" i="7"/>
  <c r="J72" i="7" s="1"/>
  <c r="D71" i="7"/>
  <c r="J71" i="7" s="1"/>
  <c r="D70" i="7"/>
  <c r="J70" i="7" s="1"/>
  <c r="D69" i="7"/>
  <c r="J69" i="7" s="1"/>
  <c r="D68" i="7"/>
  <c r="J68" i="7" s="1"/>
  <c r="D67" i="7"/>
  <c r="J67" i="7" s="1"/>
  <c r="D66" i="7"/>
  <c r="J66" i="7" s="1"/>
  <c r="D65" i="7"/>
  <c r="J65" i="7" s="1"/>
  <c r="D64" i="7"/>
  <c r="J64" i="7" s="1"/>
  <c r="D63" i="7"/>
  <c r="J63" i="7" s="1"/>
  <c r="D62" i="7"/>
  <c r="J62" i="7" s="1"/>
  <c r="D61" i="7"/>
  <c r="J61" i="7" s="1"/>
  <c r="D60" i="7"/>
  <c r="J60" i="7" s="1"/>
  <c r="D59" i="7"/>
  <c r="J59" i="7" s="1"/>
  <c r="D58" i="7"/>
  <c r="J58" i="7" s="1"/>
  <c r="D57" i="7"/>
  <c r="J57" i="7" s="1"/>
  <c r="D56" i="7"/>
  <c r="J56" i="7" s="1"/>
  <c r="D55" i="7"/>
  <c r="J55" i="7" s="1"/>
  <c r="D54" i="7"/>
  <c r="J54" i="7" s="1"/>
  <c r="D53" i="7"/>
  <c r="J53" i="7" s="1"/>
  <c r="D52" i="7"/>
  <c r="J52" i="7" s="1"/>
  <c r="D51" i="7"/>
  <c r="J51" i="7" s="1"/>
  <c r="D50" i="7"/>
  <c r="J50" i="7" s="1"/>
  <c r="D49" i="7"/>
  <c r="J49" i="7" s="1"/>
  <c r="D48" i="7"/>
  <c r="J48" i="7" s="1"/>
  <c r="D47" i="7"/>
  <c r="J47" i="7" s="1"/>
  <c r="D46" i="7"/>
  <c r="J46" i="7" s="1"/>
  <c r="D45" i="7"/>
  <c r="J45" i="7" s="1"/>
  <c r="D44" i="7"/>
  <c r="J44" i="7" s="1"/>
  <c r="D43" i="7"/>
  <c r="J43" i="7" s="1"/>
  <c r="D42" i="7"/>
  <c r="J42" i="7" s="1"/>
  <c r="D41" i="7"/>
  <c r="J41" i="7" s="1"/>
  <c r="D40" i="7"/>
  <c r="J40" i="7" s="1"/>
  <c r="D39" i="7"/>
  <c r="J39" i="7" s="1"/>
  <c r="D38" i="7"/>
  <c r="J38" i="7" s="1"/>
  <c r="D37" i="7"/>
  <c r="J37" i="7" s="1"/>
  <c r="D36" i="7"/>
  <c r="J36" i="7" s="1"/>
  <c r="D35" i="7"/>
  <c r="J35" i="7" s="1"/>
  <c r="D34" i="7"/>
  <c r="J34" i="7" s="1"/>
  <c r="D33" i="7"/>
  <c r="J33" i="7" s="1"/>
  <c r="D32" i="7"/>
  <c r="J32" i="7" s="1"/>
  <c r="D31" i="7"/>
  <c r="J31" i="7" s="1"/>
  <c r="D30" i="7"/>
  <c r="J30" i="7" s="1"/>
  <c r="D29" i="7"/>
  <c r="J29" i="7" s="1"/>
  <c r="D28" i="7"/>
  <c r="J28" i="7" s="1"/>
  <c r="D27" i="7"/>
  <c r="J27" i="7" s="1"/>
  <c r="D26" i="7"/>
  <c r="J26" i="7" s="1"/>
  <c r="D25" i="7"/>
  <c r="J25" i="7" s="1"/>
  <c r="D24" i="7"/>
  <c r="J24" i="7" s="1"/>
  <c r="D23" i="7"/>
  <c r="J23" i="7" s="1"/>
  <c r="D22" i="7"/>
  <c r="J22" i="7" s="1"/>
  <c r="D21" i="7"/>
  <c r="J21" i="7" s="1"/>
  <c r="D20" i="7"/>
  <c r="J20" i="7" s="1"/>
  <c r="D19" i="7"/>
  <c r="J19" i="7" s="1"/>
  <c r="D18" i="7"/>
  <c r="J18" i="7" s="1"/>
  <c r="D17" i="7"/>
  <c r="J17" i="7" s="1"/>
  <c r="D16" i="7"/>
  <c r="J16" i="7" s="1"/>
  <c r="D15" i="7"/>
  <c r="J15" i="7" s="1"/>
  <c r="D14" i="7"/>
  <c r="J14" i="7" s="1"/>
  <c r="D13" i="7"/>
  <c r="J13" i="7" s="1"/>
  <c r="D12" i="7"/>
  <c r="J12" i="7" s="1"/>
  <c r="D11" i="7"/>
  <c r="J11" i="7" s="1"/>
  <c r="D10" i="7"/>
  <c r="J10" i="7" s="1"/>
  <c r="D9" i="7"/>
  <c r="J9" i="7" s="1"/>
  <c r="D8" i="7"/>
  <c r="J8" i="7" s="1"/>
  <c r="D7" i="7"/>
  <c r="J7" i="7" s="1"/>
  <c r="D6" i="7"/>
  <c r="J6" i="7" s="1"/>
  <c r="D5" i="7"/>
  <c r="J5" i="7" s="1"/>
  <c r="D4" i="7"/>
  <c r="J4" i="7" s="1"/>
  <c r="D3" i="7"/>
  <c r="J3" i="7" s="1"/>
  <c r="P3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D4" i="6"/>
  <c r="K4" i="6" s="1"/>
  <c r="D5" i="6"/>
  <c r="D6" i="6"/>
  <c r="J6" i="6" s="1"/>
  <c r="D7" i="6"/>
  <c r="J7" i="6" s="1"/>
  <c r="D8" i="6"/>
  <c r="K8" i="6" s="1"/>
  <c r="D9" i="6"/>
  <c r="D10" i="6"/>
  <c r="K10" i="6" s="1"/>
  <c r="D11" i="6"/>
  <c r="K11" i="6" s="1"/>
  <c r="D12" i="6"/>
  <c r="K12" i="6" s="1"/>
  <c r="D13" i="6"/>
  <c r="J13" i="6" s="1"/>
  <c r="D14" i="6"/>
  <c r="K14" i="6" s="1"/>
  <c r="D15" i="6"/>
  <c r="K15" i="6" s="1"/>
  <c r="D16" i="6"/>
  <c r="K16" i="6" s="1"/>
  <c r="D17" i="6"/>
  <c r="D18" i="6"/>
  <c r="J18" i="6" s="1"/>
  <c r="D19" i="6"/>
  <c r="J19" i="6" s="1"/>
  <c r="D20" i="6"/>
  <c r="K20" i="6" s="1"/>
  <c r="D21" i="6"/>
  <c r="D22" i="6"/>
  <c r="J22" i="6" s="1"/>
  <c r="D23" i="6"/>
  <c r="J23" i="6" s="1"/>
  <c r="D24" i="6"/>
  <c r="K24" i="6" s="1"/>
  <c r="D25" i="6"/>
  <c r="D26" i="6"/>
  <c r="K26" i="6" s="1"/>
  <c r="D27" i="6"/>
  <c r="K27" i="6" s="1"/>
  <c r="D28" i="6"/>
  <c r="K28" i="6" s="1"/>
  <c r="D29" i="6"/>
  <c r="J29" i="6" s="1"/>
  <c r="D30" i="6"/>
  <c r="K30" i="6" s="1"/>
  <c r="D31" i="6"/>
  <c r="K31" i="6" s="1"/>
  <c r="D32" i="6"/>
  <c r="K32" i="6" s="1"/>
  <c r="D33" i="6"/>
  <c r="D34" i="6"/>
  <c r="J34" i="6" s="1"/>
  <c r="D35" i="6"/>
  <c r="J35" i="6" s="1"/>
  <c r="D36" i="6"/>
  <c r="K36" i="6" s="1"/>
  <c r="D37" i="6"/>
  <c r="D38" i="6"/>
  <c r="J38" i="6" s="1"/>
  <c r="D39" i="6"/>
  <c r="J39" i="6" s="1"/>
  <c r="D40" i="6"/>
  <c r="K40" i="6" s="1"/>
  <c r="D41" i="6"/>
  <c r="D42" i="6"/>
  <c r="K42" i="6" s="1"/>
  <c r="D43" i="6"/>
  <c r="K43" i="6" s="1"/>
  <c r="D44" i="6"/>
  <c r="K44" i="6" s="1"/>
  <c r="D45" i="6"/>
  <c r="K45" i="6" s="1"/>
  <c r="D46" i="6"/>
  <c r="K46" i="6" s="1"/>
  <c r="D47" i="6"/>
  <c r="K47" i="6" s="1"/>
  <c r="D48" i="6"/>
  <c r="J48" i="6" s="1"/>
  <c r="D49" i="6"/>
  <c r="K49" i="6" s="1"/>
  <c r="D50" i="6"/>
  <c r="K50" i="6" s="1"/>
  <c r="D51" i="6"/>
  <c r="K51" i="6" s="1"/>
  <c r="D52" i="6"/>
  <c r="J52" i="6" s="1"/>
  <c r="D53" i="6"/>
  <c r="K53" i="6" s="1"/>
  <c r="D54" i="6"/>
  <c r="K54" i="6" s="1"/>
  <c r="D55" i="6"/>
  <c r="K55" i="6" s="1"/>
  <c r="D56" i="6"/>
  <c r="K56" i="6" s="1"/>
  <c r="D57" i="6"/>
  <c r="K57" i="6" s="1"/>
  <c r="D58" i="6"/>
  <c r="K58" i="6" s="1"/>
  <c r="D59" i="6"/>
  <c r="K59" i="6" s="1"/>
  <c r="D60" i="6"/>
  <c r="K60" i="6" s="1"/>
  <c r="D61" i="6"/>
  <c r="K61" i="6" s="1"/>
  <c r="D62" i="6"/>
  <c r="K62" i="6" s="1"/>
  <c r="D63" i="6"/>
  <c r="K63" i="6" s="1"/>
  <c r="D64" i="6"/>
  <c r="J64" i="6" s="1"/>
  <c r="D65" i="6"/>
  <c r="K65" i="6" s="1"/>
  <c r="D66" i="6"/>
  <c r="K66" i="6" s="1"/>
  <c r="D67" i="6"/>
  <c r="K67" i="6" s="1"/>
  <c r="D68" i="6"/>
  <c r="J68" i="6" s="1"/>
  <c r="D69" i="6"/>
  <c r="K69" i="6" s="1"/>
  <c r="D70" i="6"/>
  <c r="K70" i="6" s="1"/>
  <c r="D71" i="6"/>
  <c r="K71" i="6" s="1"/>
  <c r="D72" i="6"/>
  <c r="K72" i="6" s="1"/>
  <c r="D73" i="6"/>
  <c r="K73" i="6" s="1"/>
  <c r="D74" i="6"/>
  <c r="K74" i="6" s="1"/>
  <c r="D75" i="6"/>
  <c r="K75" i="6" s="1"/>
  <c r="D76" i="6"/>
  <c r="K76" i="6" s="1"/>
  <c r="D77" i="6"/>
  <c r="K77" i="6" s="1"/>
  <c r="D78" i="6"/>
  <c r="K78" i="6" s="1"/>
  <c r="D79" i="6"/>
  <c r="K79" i="6" s="1"/>
  <c r="D80" i="6"/>
  <c r="J80" i="6" s="1"/>
  <c r="D81" i="6"/>
  <c r="K81" i="6" s="1"/>
  <c r="D82" i="6"/>
  <c r="K82" i="6" s="1"/>
  <c r="D83" i="6"/>
  <c r="K83" i="6" s="1"/>
  <c r="D84" i="6"/>
  <c r="J84" i="6" s="1"/>
  <c r="D85" i="6"/>
  <c r="K85" i="6" s="1"/>
  <c r="D86" i="6"/>
  <c r="K86" i="6" s="1"/>
  <c r="D87" i="6"/>
  <c r="K87" i="6" s="1"/>
  <c r="D88" i="6"/>
  <c r="K88" i="6" s="1"/>
  <c r="D89" i="6"/>
  <c r="K89" i="6" s="1"/>
  <c r="D90" i="6"/>
  <c r="K90" i="6" s="1"/>
  <c r="D91" i="6"/>
  <c r="K91" i="6" s="1"/>
  <c r="D92" i="6"/>
  <c r="K92" i="6" s="1"/>
  <c r="D93" i="6"/>
  <c r="K93" i="6" s="1"/>
  <c r="D94" i="6"/>
  <c r="K94" i="6" s="1"/>
  <c r="D95" i="6"/>
  <c r="K95" i="6" s="1"/>
  <c r="D96" i="6"/>
  <c r="J96" i="6" s="1"/>
  <c r="D97" i="6"/>
  <c r="K97" i="6" s="1"/>
  <c r="D98" i="6"/>
  <c r="K98" i="6" s="1"/>
  <c r="D99" i="6"/>
  <c r="K99" i="6" s="1"/>
  <c r="D100" i="6"/>
  <c r="J100" i="6" s="1"/>
  <c r="D101" i="6"/>
  <c r="K101" i="6" s="1"/>
  <c r="D102" i="6"/>
  <c r="K102" i="6" s="1"/>
  <c r="D3" i="6"/>
  <c r="K3" i="6" s="1"/>
  <c r="I24" i="7" l="1"/>
  <c r="K24" i="7" s="1"/>
  <c r="L24" i="7" s="1"/>
  <c r="I56" i="7"/>
  <c r="K56" i="7" s="1"/>
  <c r="L56" i="7" s="1"/>
  <c r="J101" i="6"/>
  <c r="L101" i="6" s="1"/>
  <c r="O101" i="6" s="1"/>
  <c r="J32" i="6"/>
  <c r="L32" i="6" s="1"/>
  <c r="M32" i="6" s="1"/>
  <c r="G32" i="6" s="1"/>
  <c r="K52" i="6"/>
  <c r="L52" i="6" s="1"/>
  <c r="O52" i="6" s="1"/>
  <c r="J93" i="6"/>
  <c r="L93" i="6" s="1"/>
  <c r="O93" i="6" s="1"/>
  <c r="J16" i="6"/>
  <c r="L16" i="6" s="1"/>
  <c r="K34" i="6"/>
  <c r="L34" i="6" s="1"/>
  <c r="J69" i="6"/>
  <c r="L69" i="6" s="1"/>
  <c r="O69" i="6" s="1"/>
  <c r="K100" i="6"/>
  <c r="L100" i="6" s="1"/>
  <c r="J61" i="6"/>
  <c r="L61" i="6" s="1"/>
  <c r="K68" i="6"/>
  <c r="L68" i="6" s="1"/>
  <c r="I88" i="7"/>
  <c r="K88" i="7" s="1"/>
  <c r="L88" i="7" s="1"/>
  <c r="I32" i="7"/>
  <c r="K32" i="7" s="1"/>
  <c r="L32" i="7" s="1"/>
  <c r="I64" i="7"/>
  <c r="K64" i="7" s="1"/>
  <c r="L64" i="7" s="1"/>
  <c r="I96" i="7"/>
  <c r="K96" i="7" s="1"/>
  <c r="L96" i="7" s="1"/>
  <c r="I40" i="7"/>
  <c r="K40" i="7" s="1"/>
  <c r="L40" i="7" s="1"/>
  <c r="I72" i="7"/>
  <c r="K72" i="7" s="1"/>
  <c r="L72" i="7" s="1"/>
  <c r="I48" i="7"/>
  <c r="K48" i="7" s="1"/>
  <c r="L48" i="7" s="1"/>
  <c r="I80" i="7"/>
  <c r="K80" i="7" s="1"/>
  <c r="L80" i="7" s="1"/>
  <c r="I9" i="7"/>
  <c r="K9" i="7" s="1"/>
  <c r="L9" i="7" s="1"/>
  <c r="I30" i="7"/>
  <c r="K30" i="7" s="1"/>
  <c r="L30" i="7" s="1"/>
  <c r="I38" i="7"/>
  <c r="K38" i="7" s="1"/>
  <c r="L38" i="7" s="1"/>
  <c r="I62" i="7"/>
  <c r="K62" i="7" s="1"/>
  <c r="L62" i="7" s="1"/>
  <c r="I86" i="7"/>
  <c r="K86" i="7" s="1"/>
  <c r="L86" i="7" s="1"/>
  <c r="I5" i="7"/>
  <c r="K5" i="7" s="1"/>
  <c r="L5" i="7" s="1"/>
  <c r="I11" i="7"/>
  <c r="I15" i="7"/>
  <c r="I22" i="7"/>
  <c r="K22" i="7" s="1"/>
  <c r="L22" i="7" s="1"/>
  <c r="I46" i="7"/>
  <c r="K46" i="7" s="1"/>
  <c r="L46" i="7" s="1"/>
  <c r="I54" i="7"/>
  <c r="K54" i="7" s="1"/>
  <c r="L54" i="7" s="1"/>
  <c r="I94" i="7"/>
  <c r="K94" i="7" s="1"/>
  <c r="L94" i="7" s="1"/>
  <c r="I28" i="7"/>
  <c r="K28" i="7" s="1"/>
  <c r="L28" i="7" s="1"/>
  <c r="I36" i="7"/>
  <c r="K36" i="7" s="1"/>
  <c r="L36" i="7" s="1"/>
  <c r="I44" i="7"/>
  <c r="K44" i="7" s="1"/>
  <c r="L44" i="7" s="1"/>
  <c r="I52" i="7"/>
  <c r="K52" i="7" s="1"/>
  <c r="L52" i="7" s="1"/>
  <c r="I60" i="7"/>
  <c r="K60" i="7" s="1"/>
  <c r="L60" i="7" s="1"/>
  <c r="I68" i="7"/>
  <c r="K68" i="7" s="1"/>
  <c r="L68" i="7" s="1"/>
  <c r="I76" i="7"/>
  <c r="K76" i="7" s="1"/>
  <c r="L76" i="7" s="1"/>
  <c r="I84" i="7"/>
  <c r="K84" i="7" s="1"/>
  <c r="L84" i="7" s="1"/>
  <c r="I92" i="7"/>
  <c r="K92" i="7" s="1"/>
  <c r="L92" i="7" s="1"/>
  <c r="I3" i="7"/>
  <c r="K3" i="7" s="1"/>
  <c r="L3" i="7" s="1"/>
  <c r="I7" i="7"/>
  <c r="I13" i="7"/>
  <c r="K13" i="7" s="1"/>
  <c r="L13" i="7" s="1"/>
  <c r="I17" i="7"/>
  <c r="K17" i="7" s="1"/>
  <c r="L17" i="7" s="1"/>
  <c r="I70" i="7"/>
  <c r="K70" i="7" s="1"/>
  <c r="L70" i="7" s="1"/>
  <c r="I78" i="7"/>
  <c r="K78" i="7" s="1"/>
  <c r="L78" i="7" s="1"/>
  <c r="I20" i="7"/>
  <c r="K20" i="7" s="1"/>
  <c r="L20" i="7" s="1"/>
  <c r="I4" i="7"/>
  <c r="K4" i="7" s="1"/>
  <c r="L4" i="7" s="1"/>
  <c r="I6" i="7"/>
  <c r="K6" i="7" s="1"/>
  <c r="L6" i="7" s="1"/>
  <c r="I8" i="7"/>
  <c r="I10" i="7"/>
  <c r="K10" i="7" s="1"/>
  <c r="L10" i="7" s="1"/>
  <c r="I12" i="7"/>
  <c r="K12" i="7" s="1"/>
  <c r="L12" i="7" s="1"/>
  <c r="I14" i="7"/>
  <c r="I16" i="7"/>
  <c r="I18" i="7"/>
  <c r="K18" i="7" s="1"/>
  <c r="L18" i="7" s="1"/>
  <c r="I26" i="7"/>
  <c r="K26" i="7" s="1"/>
  <c r="L26" i="7" s="1"/>
  <c r="I34" i="7"/>
  <c r="K34" i="7" s="1"/>
  <c r="L34" i="7" s="1"/>
  <c r="I42" i="7"/>
  <c r="K42" i="7" s="1"/>
  <c r="L42" i="7" s="1"/>
  <c r="I50" i="7"/>
  <c r="K50" i="7" s="1"/>
  <c r="L50" i="7" s="1"/>
  <c r="I58" i="7"/>
  <c r="K58" i="7" s="1"/>
  <c r="L58" i="7" s="1"/>
  <c r="I66" i="7"/>
  <c r="K66" i="7" s="1"/>
  <c r="L66" i="7" s="1"/>
  <c r="I74" i="7"/>
  <c r="K74" i="7" s="1"/>
  <c r="L74" i="7" s="1"/>
  <c r="I82" i="7"/>
  <c r="K82" i="7" s="1"/>
  <c r="L82" i="7" s="1"/>
  <c r="I90" i="7"/>
  <c r="K90" i="7" s="1"/>
  <c r="L90" i="7" s="1"/>
  <c r="I98" i="7"/>
  <c r="K98" i="7" s="1"/>
  <c r="L98" i="7" s="1"/>
  <c r="K7" i="7"/>
  <c r="L7" i="7" s="1"/>
  <c r="K11" i="7"/>
  <c r="L11" i="7" s="1"/>
  <c r="K15" i="7"/>
  <c r="L15" i="7" s="1"/>
  <c r="K8" i="7"/>
  <c r="L8" i="7" s="1"/>
  <c r="K14" i="7"/>
  <c r="L14" i="7" s="1"/>
  <c r="K16" i="7"/>
  <c r="L16" i="7" s="1"/>
  <c r="I21" i="7"/>
  <c r="K21" i="7" s="1"/>
  <c r="L21" i="7" s="1"/>
  <c r="I25" i="7"/>
  <c r="K25" i="7" s="1"/>
  <c r="L25" i="7" s="1"/>
  <c r="I29" i="7"/>
  <c r="K29" i="7" s="1"/>
  <c r="L29" i="7" s="1"/>
  <c r="I33" i="7"/>
  <c r="K33" i="7" s="1"/>
  <c r="L33" i="7" s="1"/>
  <c r="I37" i="7"/>
  <c r="K37" i="7" s="1"/>
  <c r="L37" i="7" s="1"/>
  <c r="I41" i="7"/>
  <c r="K41" i="7" s="1"/>
  <c r="L41" i="7" s="1"/>
  <c r="I45" i="7"/>
  <c r="K45" i="7" s="1"/>
  <c r="L45" i="7" s="1"/>
  <c r="I49" i="7"/>
  <c r="K49" i="7" s="1"/>
  <c r="L49" i="7" s="1"/>
  <c r="I53" i="7"/>
  <c r="K53" i="7" s="1"/>
  <c r="L53" i="7" s="1"/>
  <c r="I57" i="7"/>
  <c r="K57" i="7" s="1"/>
  <c r="L57" i="7" s="1"/>
  <c r="I61" i="7"/>
  <c r="K61" i="7" s="1"/>
  <c r="L61" i="7" s="1"/>
  <c r="I65" i="7"/>
  <c r="K65" i="7" s="1"/>
  <c r="L65" i="7" s="1"/>
  <c r="I69" i="7"/>
  <c r="K69" i="7" s="1"/>
  <c r="L69" i="7" s="1"/>
  <c r="I73" i="7"/>
  <c r="K73" i="7" s="1"/>
  <c r="L73" i="7" s="1"/>
  <c r="I77" i="7"/>
  <c r="K77" i="7" s="1"/>
  <c r="L77" i="7" s="1"/>
  <c r="I81" i="7"/>
  <c r="K81" i="7" s="1"/>
  <c r="L81" i="7" s="1"/>
  <c r="I85" i="7"/>
  <c r="K85" i="7" s="1"/>
  <c r="L85" i="7" s="1"/>
  <c r="I89" i="7"/>
  <c r="K89" i="7" s="1"/>
  <c r="L89" i="7" s="1"/>
  <c r="I93" i="7"/>
  <c r="K93" i="7" s="1"/>
  <c r="L93" i="7" s="1"/>
  <c r="I97" i="7"/>
  <c r="K97" i="7" s="1"/>
  <c r="L97" i="7" s="1"/>
  <c r="I101" i="7"/>
  <c r="K101" i="7" s="1"/>
  <c r="L101" i="7" s="1"/>
  <c r="I100" i="7"/>
  <c r="K100" i="7" s="1"/>
  <c r="L100" i="7" s="1"/>
  <c r="I19" i="7"/>
  <c r="K19" i="7" s="1"/>
  <c r="L19" i="7" s="1"/>
  <c r="I23" i="7"/>
  <c r="K23" i="7" s="1"/>
  <c r="L23" i="7" s="1"/>
  <c r="I27" i="7"/>
  <c r="K27" i="7" s="1"/>
  <c r="L27" i="7" s="1"/>
  <c r="I31" i="7"/>
  <c r="K31" i="7" s="1"/>
  <c r="L31" i="7" s="1"/>
  <c r="I35" i="7"/>
  <c r="K35" i="7" s="1"/>
  <c r="L35" i="7" s="1"/>
  <c r="I39" i="7"/>
  <c r="K39" i="7" s="1"/>
  <c r="L39" i="7" s="1"/>
  <c r="I43" i="7"/>
  <c r="K43" i="7" s="1"/>
  <c r="L43" i="7" s="1"/>
  <c r="I47" i="7"/>
  <c r="K47" i="7" s="1"/>
  <c r="L47" i="7" s="1"/>
  <c r="I51" i="7"/>
  <c r="K51" i="7" s="1"/>
  <c r="L51" i="7" s="1"/>
  <c r="I55" i="7"/>
  <c r="K55" i="7" s="1"/>
  <c r="L55" i="7" s="1"/>
  <c r="I59" i="7"/>
  <c r="K59" i="7" s="1"/>
  <c r="L59" i="7" s="1"/>
  <c r="I63" i="7"/>
  <c r="K63" i="7" s="1"/>
  <c r="L63" i="7" s="1"/>
  <c r="I67" i="7"/>
  <c r="K67" i="7" s="1"/>
  <c r="L67" i="7" s="1"/>
  <c r="I71" i="7"/>
  <c r="K71" i="7" s="1"/>
  <c r="L71" i="7" s="1"/>
  <c r="I75" i="7"/>
  <c r="K75" i="7" s="1"/>
  <c r="L75" i="7" s="1"/>
  <c r="I79" i="7"/>
  <c r="K79" i="7" s="1"/>
  <c r="L79" i="7" s="1"/>
  <c r="I83" i="7"/>
  <c r="K83" i="7" s="1"/>
  <c r="L83" i="7" s="1"/>
  <c r="I87" i="7"/>
  <c r="K87" i="7" s="1"/>
  <c r="L87" i="7" s="1"/>
  <c r="I91" i="7"/>
  <c r="K91" i="7" s="1"/>
  <c r="L91" i="7" s="1"/>
  <c r="I95" i="7"/>
  <c r="K95" i="7" s="1"/>
  <c r="L95" i="7" s="1"/>
  <c r="I99" i="7"/>
  <c r="K99" i="7" s="1"/>
  <c r="L99" i="7" s="1"/>
  <c r="J102" i="7"/>
  <c r="I102" i="7"/>
  <c r="K23" i="6"/>
  <c r="L23" i="6" s="1"/>
  <c r="J85" i="6"/>
  <c r="L85" i="6" s="1"/>
  <c r="O85" i="6" s="1"/>
  <c r="J53" i="6"/>
  <c r="L53" i="6" s="1"/>
  <c r="O53" i="6" s="1"/>
  <c r="K39" i="6"/>
  <c r="L39" i="6" s="1"/>
  <c r="K19" i="6"/>
  <c r="L19" i="6" s="1"/>
  <c r="J77" i="6"/>
  <c r="L77" i="6" s="1"/>
  <c r="M77" i="6" s="1"/>
  <c r="G77" i="6" s="1"/>
  <c r="J45" i="6"/>
  <c r="L45" i="6" s="1"/>
  <c r="O45" i="6" s="1"/>
  <c r="K84" i="6"/>
  <c r="L84" i="6" s="1"/>
  <c r="O84" i="6" s="1"/>
  <c r="K35" i="6"/>
  <c r="L35" i="6" s="1"/>
  <c r="K18" i="6"/>
  <c r="L18" i="6" s="1"/>
  <c r="K7" i="6"/>
  <c r="L7" i="6" s="1"/>
  <c r="J92" i="6"/>
  <c r="L92" i="6" s="1"/>
  <c r="J76" i="6"/>
  <c r="L76" i="6" s="1"/>
  <c r="J60" i="6"/>
  <c r="L60" i="6" s="1"/>
  <c r="J44" i="6"/>
  <c r="L44" i="6" s="1"/>
  <c r="J28" i="6"/>
  <c r="L28" i="6" s="1"/>
  <c r="J12" i="6"/>
  <c r="L12" i="6" s="1"/>
  <c r="K96" i="6"/>
  <c r="L96" i="6" s="1"/>
  <c r="K80" i="6"/>
  <c r="L80" i="6" s="1"/>
  <c r="K64" i="6"/>
  <c r="L64" i="6" s="1"/>
  <c r="K48" i="6"/>
  <c r="L48" i="6" s="1"/>
  <c r="M69" i="6"/>
  <c r="G69" i="6" s="1"/>
  <c r="M45" i="6"/>
  <c r="G45" i="6" s="1"/>
  <c r="O16" i="6"/>
  <c r="M16" i="6"/>
  <c r="G16" i="6" s="1"/>
  <c r="K41" i="6"/>
  <c r="J41" i="6"/>
  <c r="J37" i="6"/>
  <c r="K37" i="6"/>
  <c r="J33" i="6"/>
  <c r="K33" i="6"/>
  <c r="K25" i="6"/>
  <c r="J25" i="6"/>
  <c r="J21" i="6"/>
  <c r="K21" i="6"/>
  <c r="J17" i="6"/>
  <c r="K17" i="6"/>
  <c r="K9" i="6"/>
  <c r="J9" i="6"/>
  <c r="J5" i="6"/>
  <c r="K5" i="6"/>
  <c r="J97" i="6"/>
  <c r="L97" i="6" s="1"/>
  <c r="J89" i="6"/>
  <c r="L89" i="6" s="1"/>
  <c r="J81" i="6"/>
  <c r="L81" i="6" s="1"/>
  <c r="J73" i="6"/>
  <c r="L73" i="6" s="1"/>
  <c r="J65" i="6"/>
  <c r="L65" i="6" s="1"/>
  <c r="J57" i="6"/>
  <c r="L57" i="6" s="1"/>
  <c r="J49" i="6"/>
  <c r="L49" i="6" s="1"/>
  <c r="J40" i="6"/>
  <c r="L40" i="6" s="1"/>
  <c r="J24" i="6"/>
  <c r="L24" i="6" s="1"/>
  <c r="J8" i="6"/>
  <c r="L8" i="6" s="1"/>
  <c r="K29" i="6"/>
  <c r="L29" i="6" s="1"/>
  <c r="K13" i="6"/>
  <c r="L13" i="6" s="1"/>
  <c r="O61" i="6"/>
  <c r="M61" i="6"/>
  <c r="G61" i="6" s="1"/>
  <c r="O32" i="6"/>
  <c r="J88" i="6"/>
  <c r="L88" i="6" s="1"/>
  <c r="J72" i="6"/>
  <c r="L72" i="6" s="1"/>
  <c r="J56" i="6"/>
  <c r="L56" i="6" s="1"/>
  <c r="J36" i="6"/>
  <c r="L36" i="6" s="1"/>
  <c r="J20" i="6"/>
  <c r="L20" i="6" s="1"/>
  <c r="J4" i="6"/>
  <c r="L4" i="6" s="1"/>
  <c r="M101" i="6"/>
  <c r="G101" i="6" s="1"/>
  <c r="J3" i="6"/>
  <c r="L3" i="6" s="1"/>
  <c r="J99" i="6"/>
  <c r="L99" i="6" s="1"/>
  <c r="J95" i="6"/>
  <c r="L95" i="6" s="1"/>
  <c r="J91" i="6"/>
  <c r="L91" i="6" s="1"/>
  <c r="J87" i="6"/>
  <c r="L87" i="6" s="1"/>
  <c r="J83" i="6"/>
  <c r="L83" i="6" s="1"/>
  <c r="J79" i="6"/>
  <c r="L79" i="6" s="1"/>
  <c r="J75" i="6"/>
  <c r="L75" i="6" s="1"/>
  <c r="J71" i="6"/>
  <c r="L71" i="6" s="1"/>
  <c r="J67" i="6"/>
  <c r="L67" i="6" s="1"/>
  <c r="J63" i="6"/>
  <c r="L63" i="6" s="1"/>
  <c r="J59" i="6"/>
  <c r="L59" i="6" s="1"/>
  <c r="J55" i="6"/>
  <c r="L55" i="6" s="1"/>
  <c r="J51" i="6"/>
  <c r="L51" i="6" s="1"/>
  <c r="J47" i="6"/>
  <c r="L47" i="6" s="1"/>
  <c r="J43" i="6"/>
  <c r="L43" i="6" s="1"/>
  <c r="J31" i="6"/>
  <c r="L31" i="6" s="1"/>
  <c r="J27" i="6"/>
  <c r="L27" i="6" s="1"/>
  <c r="J15" i="6"/>
  <c r="L15" i="6" s="1"/>
  <c r="J11" i="6"/>
  <c r="L11" i="6" s="1"/>
  <c r="K38" i="6"/>
  <c r="L38" i="6" s="1"/>
  <c r="K22" i="6"/>
  <c r="L22" i="6" s="1"/>
  <c r="K6" i="6"/>
  <c r="L6" i="6" s="1"/>
  <c r="J102" i="6"/>
  <c r="L102" i="6" s="1"/>
  <c r="J98" i="6"/>
  <c r="L98" i="6" s="1"/>
  <c r="J94" i="6"/>
  <c r="L94" i="6" s="1"/>
  <c r="J90" i="6"/>
  <c r="L90" i="6" s="1"/>
  <c r="J86" i="6"/>
  <c r="L86" i="6" s="1"/>
  <c r="J82" i="6"/>
  <c r="L82" i="6" s="1"/>
  <c r="J78" i="6"/>
  <c r="L78" i="6" s="1"/>
  <c r="J74" i="6"/>
  <c r="L74" i="6" s="1"/>
  <c r="J70" i="6"/>
  <c r="L70" i="6" s="1"/>
  <c r="J66" i="6"/>
  <c r="L66" i="6" s="1"/>
  <c r="J62" i="6"/>
  <c r="L62" i="6" s="1"/>
  <c r="J58" i="6"/>
  <c r="L58" i="6" s="1"/>
  <c r="J54" i="6"/>
  <c r="L54" i="6" s="1"/>
  <c r="J50" i="6"/>
  <c r="L50" i="6" s="1"/>
  <c r="J46" i="6"/>
  <c r="L46" i="6" s="1"/>
  <c r="J42" i="6"/>
  <c r="L42" i="6" s="1"/>
  <c r="J30" i="6"/>
  <c r="L30" i="6" s="1"/>
  <c r="J26" i="6"/>
  <c r="L26" i="6" s="1"/>
  <c r="J14" i="6"/>
  <c r="L14" i="6" s="1"/>
  <c r="J10" i="6"/>
  <c r="L10" i="6" s="1"/>
  <c r="I6" i="4"/>
  <c r="I19" i="4"/>
  <c r="I20" i="4"/>
  <c r="I25" i="4"/>
  <c r="I26" i="4"/>
  <c r="I33" i="4"/>
  <c r="I34" i="4"/>
  <c r="I41" i="4"/>
  <c r="I42" i="4"/>
  <c r="I49" i="4"/>
  <c r="I50" i="4"/>
  <c r="I51" i="4"/>
  <c r="I54" i="4"/>
  <c r="I58" i="4"/>
  <c r="I62" i="4"/>
  <c r="I70" i="4"/>
  <c r="I74" i="4"/>
  <c r="I78" i="4"/>
  <c r="I86" i="4"/>
  <c r="I90" i="4"/>
  <c r="I93" i="4"/>
  <c r="H22" i="4"/>
  <c r="I22" i="4" s="1"/>
  <c r="H23" i="4"/>
  <c r="I23" i="4" s="1"/>
  <c r="H24" i="4"/>
  <c r="I24" i="4" s="1"/>
  <c r="H25" i="4"/>
  <c r="H26" i="4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H34" i="4"/>
  <c r="H38" i="4"/>
  <c r="I38" i="4" s="1"/>
  <c r="H39" i="4"/>
  <c r="I39" i="4" s="1"/>
  <c r="H40" i="4"/>
  <c r="I40" i="4" s="1"/>
  <c r="H35" i="4"/>
  <c r="I35" i="4" s="1"/>
  <c r="H36" i="4"/>
  <c r="I36" i="4" s="1"/>
  <c r="H37" i="4"/>
  <c r="I37" i="4" s="1"/>
  <c r="H41" i="4"/>
  <c r="H42" i="4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H50" i="4"/>
  <c r="H52" i="4"/>
  <c r="I52" i="4" s="1"/>
  <c r="H53" i="4"/>
  <c r="I53" i="4" s="1"/>
  <c r="H54" i="4"/>
  <c r="H55" i="4"/>
  <c r="I55" i="4" s="1"/>
  <c r="H56" i="4"/>
  <c r="I56" i="4" s="1"/>
  <c r="H57" i="4"/>
  <c r="I57" i="4" s="1"/>
  <c r="H58" i="4"/>
  <c r="H59" i="4"/>
  <c r="I59" i="4" s="1"/>
  <c r="H60" i="4"/>
  <c r="I60" i="4" s="1"/>
  <c r="H61" i="4"/>
  <c r="I61" i="4" s="1"/>
  <c r="H62" i="4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H71" i="4"/>
  <c r="I71" i="4" s="1"/>
  <c r="H72" i="4"/>
  <c r="I72" i="4" s="1"/>
  <c r="H73" i="4"/>
  <c r="I73" i="4" s="1"/>
  <c r="H74" i="4"/>
  <c r="H75" i="4"/>
  <c r="I75" i="4" s="1"/>
  <c r="H76" i="4"/>
  <c r="I76" i="4" s="1"/>
  <c r="H77" i="4"/>
  <c r="I77" i="4" s="1"/>
  <c r="H78" i="4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H87" i="4"/>
  <c r="I87" i="4" s="1"/>
  <c r="H88" i="4"/>
  <c r="I88" i="4" s="1"/>
  <c r="H89" i="4"/>
  <c r="I89" i="4" s="1"/>
  <c r="H90" i="4"/>
  <c r="H91" i="4"/>
  <c r="I91" i="4" s="1"/>
  <c r="H92" i="4"/>
  <c r="I92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21" i="4"/>
  <c r="I21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4" i="4"/>
  <c r="I4" i="4" s="1"/>
  <c r="H5" i="4"/>
  <c r="I5" i="4" s="1"/>
  <c r="H6" i="4"/>
  <c r="H7" i="4"/>
  <c r="I7" i="4" s="1"/>
  <c r="H3" i="4"/>
  <c r="I3" i="4" s="1"/>
  <c r="M34" i="6" l="1"/>
  <c r="G34" i="6" s="1"/>
  <c r="O34" i="6"/>
  <c r="M68" i="6"/>
  <c r="G68" i="6" s="1"/>
  <c r="O68" i="6"/>
  <c r="M85" i="6"/>
  <c r="G85" i="6" s="1"/>
  <c r="L33" i="6"/>
  <c r="O33" i="6" s="1"/>
  <c r="O77" i="6"/>
  <c r="M100" i="6"/>
  <c r="G100" i="6" s="1"/>
  <c r="O100" i="6"/>
  <c r="M93" i="6"/>
  <c r="G93" i="6" s="1"/>
  <c r="M84" i="6"/>
  <c r="G84" i="6" s="1"/>
  <c r="O35" i="6"/>
  <c r="M35" i="6"/>
  <c r="G35" i="6" s="1"/>
  <c r="L25" i="6"/>
  <c r="O25" i="6" s="1"/>
  <c r="M53" i="6"/>
  <c r="G53" i="6" s="1"/>
  <c r="M52" i="6"/>
  <c r="G52" i="6" s="1"/>
  <c r="K102" i="7"/>
  <c r="L102" i="7" s="1"/>
  <c r="O19" i="6"/>
  <c r="M19" i="6"/>
  <c r="G19" i="6" s="1"/>
  <c r="O23" i="6"/>
  <c r="M23" i="6"/>
  <c r="G23" i="6" s="1"/>
  <c r="O39" i="6"/>
  <c r="M39" i="6"/>
  <c r="G39" i="6" s="1"/>
  <c r="O18" i="6"/>
  <c r="M18" i="6"/>
  <c r="G18" i="6" s="1"/>
  <c r="O7" i="6"/>
  <c r="M7" i="6"/>
  <c r="G7" i="6" s="1"/>
  <c r="L5" i="6"/>
  <c r="O5" i="6" s="1"/>
  <c r="L37" i="6"/>
  <c r="O37" i="6" s="1"/>
  <c r="O48" i="6"/>
  <c r="M48" i="6"/>
  <c r="G48" i="6" s="1"/>
  <c r="O29" i="6"/>
  <c r="M29" i="6"/>
  <c r="G29" i="6" s="1"/>
  <c r="O80" i="6"/>
  <c r="M80" i="6"/>
  <c r="G80" i="6" s="1"/>
  <c r="O22" i="6"/>
  <c r="M22" i="6"/>
  <c r="G22" i="6" s="1"/>
  <c r="O13" i="6"/>
  <c r="M13" i="6"/>
  <c r="G13" i="6" s="1"/>
  <c r="O96" i="6"/>
  <c r="M96" i="6"/>
  <c r="G96" i="6" s="1"/>
  <c r="O82" i="6"/>
  <c r="M82" i="6"/>
  <c r="G82" i="6" s="1"/>
  <c r="O55" i="6"/>
  <c r="M55" i="6"/>
  <c r="G55" i="6" s="1"/>
  <c r="O3" i="6"/>
  <c r="M3" i="6"/>
  <c r="G3" i="6" s="1"/>
  <c r="O42" i="6"/>
  <c r="M42" i="6"/>
  <c r="G42" i="6" s="1"/>
  <c r="O90" i="6"/>
  <c r="M90" i="6"/>
  <c r="G90" i="6" s="1"/>
  <c r="O47" i="6"/>
  <c r="M47" i="6"/>
  <c r="G47" i="6" s="1"/>
  <c r="O63" i="6"/>
  <c r="M63" i="6"/>
  <c r="G63" i="6" s="1"/>
  <c r="O79" i="6"/>
  <c r="M79" i="6"/>
  <c r="G79" i="6" s="1"/>
  <c r="O95" i="6"/>
  <c r="M95" i="6"/>
  <c r="G95" i="6" s="1"/>
  <c r="O4" i="6"/>
  <c r="M4" i="6"/>
  <c r="G4" i="6" s="1"/>
  <c r="O72" i="6"/>
  <c r="M72" i="6"/>
  <c r="G72" i="6" s="1"/>
  <c r="O24" i="6"/>
  <c r="M24" i="6"/>
  <c r="G24" i="6" s="1"/>
  <c r="O65" i="6"/>
  <c r="M65" i="6"/>
  <c r="G65" i="6" s="1"/>
  <c r="O97" i="6"/>
  <c r="M97" i="6"/>
  <c r="G97" i="6" s="1"/>
  <c r="O12" i="6"/>
  <c r="M12" i="6"/>
  <c r="G12" i="6" s="1"/>
  <c r="O76" i="6"/>
  <c r="M76" i="6"/>
  <c r="G76" i="6" s="1"/>
  <c r="O26" i="6"/>
  <c r="M26" i="6"/>
  <c r="G26" i="6" s="1"/>
  <c r="O66" i="6"/>
  <c r="M66" i="6"/>
  <c r="G66" i="6" s="1"/>
  <c r="O38" i="6"/>
  <c r="M38" i="6"/>
  <c r="G38" i="6" s="1"/>
  <c r="O71" i="6"/>
  <c r="M71" i="6"/>
  <c r="G71" i="6" s="1"/>
  <c r="O81" i="6"/>
  <c r="M81" i="6"/>
  <c r="G81" i="6" s="1"/>
  <c r="M33" i="6"/>
  <c r="G33" i="6" s="1"/>
  <c r="O10" i="6"/>
  <c r="M10" i="6"/>
  <c r="G10" i="6" s="1"/>
  <c r="O58" i="6"/>
  <c r="M58" i="6"/>
  <c r="G58" i="6" s="1"/>
  <c r="O74" i="6"/>
  <c r="M74" i="6"/>
  <c r="G74" i="6" s="1"/>
  <c r="O15" i="6"/>
  <c r="M15" i="6"/>
  <c r="G15" i="6" s="1"/>
  <c r="O14" i="6"/>
  <c r="M14" i="6"/>
  <c r="G14" i="6" s="1"/>
  <c r="O46" i="6"/>
  <c r="M46" i="6"/>
  <c r="G46" i="6" s="1"/>
  <c r="O62" i="6"/>
  <c r="M62" i="6"/>
  <c r="G62" i="6" s="1"/>
  <c r="O78" i="6"/>
  <c r="M78" i="6"/>
  <c r="G78" i="6" s="1"/>
  <c r="O94" i="6"/>
  <c r="M94" i="6"/>
  <c r="G94" i="6" s="1"/>
  <c r="O27" i="6"/>
  <c r="M27" i="6"/>
  <c r="G27" i="6" s="1"/>
  <c r="O51" i="6"/>
  <c r="M51" i="6"/>
  <c r="G51" i="6" s="1"/>
  <c r="O67" i="6"/>
  <c r="M67" i="6"/>
  <c r="G67" i="6" s="1"/>
  <c r="O83" i="6"/>
  <c r="M83" i="6"/>
  <c r="G83" i="6" s="1"/>
  <c r="O99" i="6"/>
  <c r="M99" i="6"/>
  <c r="G99" i="6" s="1"/>
  <c r="O20" i="6"/>
  <c r="M20" i="6"/>
  <c r="G20" i="6" s="1"/>
  <c r="O88" i="6"/>
  <c r="M88" i="6"/>
  <c r="G88" i="6" s="1"/>
  <c r="O40" i="6"/>
  <c r="M40" i="6"/>
  <c r="G40" i="6" s="1"/>
  <c r="O73" i="6"/>
  <c r="M73" i="6"/>
  <c r="G73" i="6" s="1"/>
  <c r="L21" i="6"/>
  <c r="L41" i="6"/>
  <c r="O28" i="6"/>
  <c r="M28" i="6"/>
  <c r="G28" i="6" s="1"/>
  <c r="O92" i="6"/>
  <c r="M92" i="6"/>
  <c r="G92" i="6" s="1"/>
  <c r="O50" i="6"/>
  <c r="M50" i="6"/>
  <c r="G50" i="6" s="1"/>
  <c r="O98" i="6"/>
  <c r="M98" i="6"/>
  <c r="G98" i="6" s="1"/>
  <c r="O31" i="6"/>
  <c r="M31" i="6"/>
  <c r="G31" i="6" s="1"/>
  <c r="O87" i="6"/>
  <c r="M87" i="6"/>
  <c r="G87" i="6" s="1"/>
  <c r="O36" i="6"/>
  <c r="M36" i="6"/>
  <c r="G36" i="6" s="1"/>
  <c r="O49" i="6"/>
  <c r="M49" i="6"/>
  <c r="G49" i="6" s="1"/>
  <c r="M25" i="6"/>
  <c r="G25" i="6" s="1"/>
  <c r="O44" i="6"/>
  <c r="M44" i="6"/>
  <c r="G44" i="6" s="1"/>
  <c r="O6" i="6"/>
  <c r="M6" i="6"/>
  <c r="G6" i="6" s="1"/>
  <c r="O64" i="6"/>
  <c r="M64" i="6"/>
  <c r="G64" i="6" s="1"/>
  <c r="O30" i="6"/>
  <c r="M30" i="6"/>
  <c r="G30" i="6" s="1"/>
  <c r="O54" i="6"/>
  <c r="M54" i="6"/>
  <c r="G54" i="6" s="1"/>
  <c r="O70" i="6"/>
  <c r="M70" i="6"/>
  <c r="G70" i="6" s="1"/>
  <c r="O86" i="6"/>
  <c r="M86" i="6"/>
  <c r="G86" i="6" s="1"/>
  <c r="O102" i="6"/>
  <c r="M102" i="6"/>
  <c r="G102" i="6" s="1"/>
  <c r="O11" i="6"/>
  <c r="M11" i="6"/>
  <c r="G11" i="6" s="1"/>
  <c r="O43" i="6"/>
  <c r="M43" i="6"/>
  <c r="G43" i="6" s="1"/>
  <c r="O59" i="6"/>
  <c r="M59" i="6"/>
  <c r="G59" i="6" s="1"/>
  <c r="O75" i="6"/>
  <c r="M75" i="6"/>
  <c r="G75" i="6" s="1"/>
  <c r="O91" i="6"/>
  <c r="M91" i="6"/>
  <c r="G91" i="6" s="1"/>
  <c r="O56" i="6"/>
  <c r="M56" i="6"/>
  <c r="G56" i="6" s="1"/>
  <c r="O8" i="6"/>
  <c r="M8" i="6"/>
  <c r="G8" i="6" s="1"/>
  <c r="O57" i="6"/>
  <c r="M57" i="6"/>
  <c r="G57" i="6" s="1"/>
  <c r="O89" i="6"/>
  <c r="M89" i="6"/>
  <c r="G89" i="6" s="1"/>
  <c r="L9" i="6"/>
  <c r="L17" i="6"/>
  <c r="O60" i="6"/>
  <c r="M60" i="6"/>
  <c r="G60" i="6" s="1"/>
  <c r="F500" i="3"/>
  <c r="F504" i="3"/>
  <c r="F508" i="3"/>
  <c r="F512" i="3"/>
  <c r="F516" i="3"/>
  <c r="F520" i="3"/>
  <c r="F524" i="3"/>
  <c r="F52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D457" i="3" s="1"/>
  <c r="C458" i="3"/>
  <c r="C459" i="3"/>
  <c r="C460" i="3"/>
  <c r="C461" i="3"/>
  <c r="H461" i="3" s="1"/>
  <c r="C462" i="3"/>
  <c r="G462" i="3" s="1"/>
  <c r="C463" i="3"/>
  <c r="F463" i="3" s="1"/>
  <c r="C464" i="3"/>
  <c r="C465" i="3"/>
  <c r="D465" i="3" s="1"/>
  <c r="C466" i="3"/>
  <c r="G466" i="3" s="1"/>
  <c r="C467" i="3"/>
  <c r="C468" i="3"/>
  <c r="C469" i="3"/>
  <c r="H469" i="3" s="1"/>
  <c r="C470" i="3"/>
  <c r="F470" i="3" s="1"/>
  <c r="C471" i="3"/>
  <c r="E471" i="3" s="1"/>
  <c r="C472" i="3"/>
  <c r="C473" i="3"/>
  <c r="G473" i="3" s="1"/>
  <c r="C474" i="3"/>
  <c r="F474" i="3" s="1"/>
  <c r="C475" i="3"/>
  <c r="E475" i="3" s="1"/>
  <c r="C476" i="3"/>
  <c r="C477" i="3"/>
  <c r="G477" i="3" s="1"/>
  <c r="C478" i="3"/>
  <c r="F478" i="3" s="1"/>
  <c r="C479" i="3"/>
  <c r="E479" i="3" s="1"/>
  <c r="C480" i="3"/>
  <c r="C481" i="3"/>
  <c r="G481" i="3" s="1"/>
  <c r="C482" i="3"/>
  <c r="F482" i="3" s="1"/>
  <c r="C483" i="3"/>
  <c r="E483" i="3" s="1"/>
  <c r="C484" i="3"/>
  <c r="C485" i="3"/>
  <c r="G485" i="3" s="1"/>
  <c r="C486" i="3"/>
  <c r="F486" i="3" s="1"/>
  <c r="C487" i="3"/>
  <c r="E487" i="3" s="1"/>
  <c r="C488" i="3"/>
  <c r="C489" i="3"/>
  <c r="G489" i="3" s="1"/>
  <c r="C490" i="3"/>
  <c r="F490" i="3" s="1"/>
  <c r="C491" i="3"/>
  <c r="E491" i="3" s="1"/>
  <c r="C492" i="3"/>
  <c r="C493" i="3"/>
  <c r="D493" i="3" s="1"/>
  <c r="C494" i="3"/>
  <c r="G494" i="3" s="1"/>
  <c r="C495" i="3"/>
  <c r="F495" i="3" s="1"/>
  <c r="C496" i="3"/>
  <c r="E496" i="3" s="1"/>
  <c r="C497" i="3"/>
  <c r="D497" i="3" s="1"/>
  <c r="C498" i="3"/>
  <c r="G498" i="3" s="1"/>
  <c r="C499" i="3"/>
  <c r="F499" i="3" s="1"/>
  <c r="C500" i="3"/>
  <c r="E500" i="3" s="1"/>
  <c r="C501" i="3"/>
  <c r="D501" i="3" s="1"/>
  <c r="C502" i="3"/>
  <c r="G502" i="3" s="1"/>
  <c r="C503" i="3"/>
  <c r="F503" i="3" s="1"/>
  <c r="C504" i="3"/>
  <c r="E504" i="3" s="1"/>
  <c r="C505" i="3"/>
  <c r="D505" i="3" s="1"/>
  <c r="C506" i="3"/>
  <c r="G506" i="3" s="1"/>
  <c r="C507" i="3"/>
  <c r="F507" i="3" s="1"/>
  <c r="C508" i="3"/>
  <c r="E508" i="3" s="1"/>
  <c r="C509" i="3"/>
  <c r="D509" i="3" s="1"/>
  <c r="C510" i="3"/>
  <c r="G510" i="3" s="1"/>
  <c r="C511" i="3"/>
  <c r="F511" i="3" s="1"/>
  <c r="C512" i="3"/>
  <c r="E512" i="3" s="1"/>
  <c r="C513" i="3"/>
  <c r="D513" i="3" s="1"/>
  <c r="C514" i="3"/>
  <c r="G514" i="3" s="1"/>
  <c r="C515" i="3"/>
  <c r="F515" i="3" s="1"/>
  <c r="C516" i="3"/>
  <c r="E516" i="3" s="1"/>
  <c r="C517" i="3"/>
  <c r="D517" i="3" s="1"/>
  <c r="C518" i="3"/>
  <c r="G518" i="3" s="1"/>
  <c r="C519" i="3"/>
  <c r="F519" i="3" s="1"/>
  <c r="C520" i="3"/>
  <c r="E520" i="3" s="1"/>
  <c r="C521" i="3"/>
  <c r="D521" i="3" s="1"/>
  <c r="C522" i="3"/>
  <c r="G522" i="3" s="1"/>
  <c r="C523" i="3"/>
  <c r="F523" i="3" s="1"/>
  <c r="C524" i="3"/>
  <c r="E524" i="3" s="1"/>
  <c r="C525" i="3"/>
  <c r="D525" i="3" s="1"/>
  <c r="C526" i="3"/>
  <c r="G526" i="3" s="1"/>
  <c r="C527" i="3"/>
  <c r="F527" i="3" s="1"/>
  <c r="C528" i="3"/>
  <c r="E528" i="3" s="1"/>
  <c r="C529" i="3"/>
  <c r="D529" i="3" s="1"/>
  <c r="C2" i="3"/>
  <c r="E2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2" i="3"/>
  <c r="D492" i="3" l="1"/>
  <c r="H492" i="3"/>
  <c r="D488" i="3"/>
  <c r="H488" i="3"/>
  <c r="D484" i="3"/>
  <c r="H484" i="3"/>
  <c r="D480" i="3"/>
  <c r="H480" i="3"/>
  <c r="D476" i="3"/>
  <c r="H476" i="3"/>
  <c r="D472" i="3"/>
  <c r="H472" i="3"/>
  <c r="D468" i="3"/>
  <c r="H468" i="3"/>
  <c r="F468" i="3"/>
  <c r="D464" i="3"/>
  <c r="H464" i="3"/>
  <c r="F464" i="3"/>
  <c r="G464" i="3"/>
  <c r="D460" i="3"/>
  <c r="H460" i="3"/>
  <c r="F460" i="3"/>
  <c r="G460" i="3"/>
  <c r="D456" i="3"/>
  <c r="H456" i="3"/>
  <c r="F456" i="3"/>
  <c r="G456" i="3"/>
  <c r="D452" i="3"/>
  <c r="H452" i="3"/>
  <c r="E452" i="3"/>
  <c r="F452" i="3"/>
  <c r="G452" i="3"/>
  <c r="D448" i="3"/>
  <c r="H448" i="3"/>
  <c r="E448" i="3"/>
  <c r="F448" i="3"/>
  <c r="G448" i="3"/>
  <c r="D444" i="3"/>
  <c r="H444" i="3"/>
  <c r="E444" i="3"/>
  <c r="F444" i="3"/>
  <c r="G444" i="3"/>
  <c r="D440" i="3"/>
  <c r="H440" i="3"/>
  <c r="E440" i="3"/>
  <c r="F440" i="3"/>
  <c r="G440" i="3"/>
  <c r="G436" i="3"/>
  <c r="D436" i="3"/>
  <c r="H436" i="3"/>
  <c r="E436" i="3"/>
  <c r="F436" i="3"/>
  <c r="G432" i="3"/>
  <c r="D432" i="3"/>
  <c r="H432" i="3"/>
  <c r="E432" i="3"/>
  <c r="F432" i="3"/>
  <c r="G428" i="3"/>
  <c r="D428" i="3"/>
  <c r="H428" i="3"/>
  <c r="E428" i="3"/>
  <c r="F428" i="3"/>
  <c r="G424" i="3"/>
  <c r="D424" i="3"/>
  <c r="H424" i="3"/>
  <c r="E424" i="3"/>
  <c r="F424" i="3"/>
  <c r="G420" i="3"/>
  <c r="D420" i="3"/>
  <c r="H420" i="3"/>
  <c r="E420" i="3"/>
  <c r="F420" i="3"/>
  <c r="G416" i="3"/>
  <c r="D416" i="3"/>
  <c r="H416" i="3"/>
  <c r="E416" i="3"/>
  <c r="F416" i="3"/>
  <c r="G412" i="3"/>
  <c r="D412" i="3"/>
  <c r="H412" i="3"/>
  <c r="E412" i="3"/>
  <c r="F412" i="3"/>
  <c r="G408" i="3"/>
  <c r="D408" i="3"/>
  <c r="H408" i="3"/>
  <c r="E408" i="3"/>
  <c r="F408" i="3"/>
  <c r="G404" i="3"/>
  <c r="D404" i="3"/>
  <c r="H404" i="3"/>
  <c r="E404" i="3"/>
  <c r="F404" i="3"/>
  <c r="G400" i="3"/>
  <c r="D400" i="3"/>
  <c r="H400" i="3"/>
  <c r="E400" i="3"/>
  <c r="F400" i="3"/>
  <c r="G396" i="3"/>
  <c r="D396" i="3"/>
  <c r="H396" i="3"/>
  <c r="E396" i="3"/>
  <c r="F396" i="3"/>
  <c r="G392" i="3"/>
  <c r="D392" i="3"/>
  <c r="H392" i="3"/>
  <c r="E392" i="3"/>
  <c r="F392" i="3"/>
  <c r="G388" i="3"/>
  <c r="D388" i="3"/>
  <c r="H388" i="3"/>
  <c r="E388" i="3"/>
  <c r="F388" i="3"/>
  <c r="G384" i="3"/>
  <c r="D384" i="3"/>
  <c r="H384" i="3"/>
  <c r="E384" i="3"/>
  <c r="F384" i="3"/>
  <c r="G380" i="3"/>
  <c r="D380" i="3"/>
  <c r="H380" i="3"/>
  <c r="E380" i="3"/>
  <c r="F380" i="3"/>
  <c r="G376" i="3"/>
  <c r="D376" i="3"/>
  <c r="H376" i="3"/>
  <c r="E376" i="3"/>
  <c r="F376" i="3"/>
  <c r="G372" i="3"/>
  <c r="D372" i="3"/>
  <c r="H372" i="3"/>
  <c r="E372" i="3"/>
  <c r="F372" i="3"/>
  <c r="G368" i="3"/>
  <c r="D368" i="3"/>
  <c r="H368" i="3"/>
  <c r="E368" i="3"/>
  <c r="F368" i="3"/>
  <c r="G364" i="3"/>
  <c r="D364" i="3"/>
  <c r="H364" i="3"/>
  <c r="E364" i="3"/>
  <c r="F364" i="3"/>
  <c r="G360" i="3"/>
  <c r="D360" i="3"/>
  <c r="H360" i="3"/>
  <c r="E360" i="3"/>
  <c r="F360" i="3"/>
  <c r="G356" i="3"/>
  <c r="D356" i="3"/>
  <c r="H356" i="3"/>
  <c r="E356" i="3"/>
  <c r="F356" i="3"/>
  <c r="G352" i="3"/>
  <c r="D352" i="3"/>
  <c r="H352" i="3"/>
  <c r="E352" i="3"/>
  <c r="F352" i="3"/>
  <c r="G348" i="3"/>
  <c r="D348" i="3"/>
  <c r="H348" i="3"/>
  <c r="E348" i="3"/>
  <c r="F348" i="3"/>
  <c r="G344" i="3"/>
  <c r="D344" i="3"/>
  <c r="H344" i="3"/>
  <c r="E344" i="3"/>
  <c r="F344" i="3"/>
  <c r="G340" i="3"/>
  <c r="D340" i="3"/>
  <c r="H340" i="3"/>
  <c r="E340" i="3"/>
  <c r="F340" i="3"/>
  <c r="G336" i="3"/>
  <c r="D336" i="3"/>
  <c r="H336" i="3"/>
  <c r="E336" i="3"/>
  <c r="F336" i="3"/>
  <c r="G332" i="3"/>
  <c r="D332" i="3"/>
  <c r="H332" i="3"/>
  <c r="E332" i="3"/>
  <c r="F332" i="3"/>
  <c r="G328" i="3"/>
  <c r="D328" i="3"/>
  <c r="H328" i="3"/>
  <c r="E328" i="3"/>
  <c r="F328" i="3"/>
  <c r="G324" i="3"/>
  <c r="D324" i="3"/>
  <c r="H324" i="3"/>
  <c r="E324" i="3"/>
  <c r="F324" i="3"/>
  <c r="G320" i="3"/>
  <c r="D320" i="3"/>
  <c r="H320" i="3"/>
  <c r="E320" i="3"/>
  <c r="F320" i="3"/>
  <c r="G316" i="3"/>
  <c r="D316" i="3"/>
  <c r="H316" i="3"/>
  <c r="E316" i="3"/>
  <c r="F316" i="3"/>
  <c r="G312" i="3"/>
  <c r="D312" i="3"/>
  <c r="H312" i="3"/>
  <c r="E312" i="3"/>
  <c r="F312" i="3"/>
  <c r="G308" i="3"/>
  <c r="D308" i="3"/>
  <c r="H308" i="3"/>
  <c r="E308" i="3"/>
  <c r="F308" i="3"/>
  <c r="G304" i="3"/>
  <c r="D304" i="3"/>
  <c r="H304" i="3"/>
  <c r="E304" i="3"/>
  <c r="F304" i="3"/>
  <c r="G300" i="3"/>
  <c r="D300" i="3"/>
  <c r="H300" i="3"/>
  <c r="E300" i="3"/>
  <c r="F300" i="3"/>
  <c r="G296" i="3"/>
  <c r="D296" i="3"/>
  <c r="H296" i="3"/>
  <c r="E296" i="3"/>
  <c r="F296" i="3"/>
  <c r="G292" i="3"/>
  <c r="D292" i="3"/>
  <c r="H292" i="3"/>
  <c r="E292" i="3"/>
  <c r="F292" i="3"/>
  <c r="F288" i="3"/>
  <c r="G288" i="3"/>
  <c r="D288" i="3"/>
  <c r="H288" i="3"/>
  <c r="E288" i="3"/>
  <c r="F284" i="3"/>
  <c r="G284" i="3"/>
  <c r="D284" i="3"/>
  <c r="H284" i="3"/>
  <c r="E284" i="3"/>
  <c r="F280" i="3"/>
  <c r="G280" i="3"/>
  <c r="D280" i="3"/>
  <c r="H280" i="3"/>
  <c r="E280" i="3"/>
  <c r="F276" i="3"/>
  <c r="G276" i="3"/>
  <c r="D276" i="3"/>
  <c r="H276" i="3"/>
  <c r="E276" i="3"/>
  <c r="F272" i="3"/>
  <c r="G272" i="3"/>
  <c r="D272" i="3"/>
  <c r="H272" i="3"/>
  <c r="E272" i="3"/>
  <c r="F268" i="3"/>
  <c r="G268" i="3"/>
  <c r="D268" i="3"/>
  <c r="H268" i="3"/>
  <c r="E268" i="3"/>
  <c r="F264" i="3"/>
  <c r="G264" i="3"/>
  <c r="D264" i="3"/>
  <c r="H264" i="3"/>
  <c r="E264" i="3"/>
  <c r="D260" i="3"/>
  <c r="H260" i="3"/>
  <c r="F260" i="3"/>
  <c r="G260" i="3"/>
  <c r="E260" i="3"/>
  <c r="D256" i="3"/>
  <c r="H256" i="3"/>
  <c r="E256" i="3"/>
  <c r="F256" i="3"/>
  <c r="G256" i="3"/>
  <c r="D252" i="3"/>
  <c r="H252" i="3"/>
  <c r="E252" i="3"/>
  <c r="F252" i="3"/>
  <c r="G252" i="3"/>
  <c r="D248" i="3"/>
  <c r="H248" i="3"/>
  <c r="E248" i="3"/>
  <c r="F248" i="3"/>
  <c r="G248" i="3"/>
  <c r="D244" i="3"/>
  <c r="H244" i="3"/>
  <c r="E244" i="3"/>
  <c r="G244" i="3"/>
  <c r="F244" i="3"/>
  <c r="D240" i="3"/>
  <c r="H240" i="3"/>
  <c r="E240" i="3"/>
  <c r="F240" i="3"/>
  <c r="G240" i="3"/>
  <c r="D236" i="3"/>
  <c r="H236" i="3"/>
  <c r="E236" i="3"/>
  <c r="G236" i="3"/>
  <c r="F236" i="3"/>
  <c r="D232" i="3"/>
  <c r="H232" i="3"/>
  <c r="E232" i="3"/>
  <c r="F232" i="3"/>
  <c r="G232" i="3"/>
  <c r="D228" i="3"/>
  <c r="H228" i="3"/>
  <c r="E228" i="3"/>
  <c r="G228" i="3"/>
  <c r="F228" i="3"/>
  <c r="D224" i="3"/>
  <c r="H224" i="3"/>
  <c r="E224" i="3"/>
  <c r="F224" i="3"/>
  <c r="G224" i="3"/>
  <c r="D220" i="3"/>
  <c r="H220" i="3"/>
  <c r="E220" i="3"/>
  <c r="G220" i="3"/>
  <c r="F220" i="3"/>
  <c r="D216" i="3"/>
  <c r="H216" i="3"/>
  <c r="E216" i="3"/>
  <c r="F216" i="3"/>
  <c r="G216" i="3"/>
  <c r="D212" i="3"/>
  <c r="H212" i="3"/>
  <c r="E212" i="3"/>
  <c r="G212" i="3"/>
  <c r="F212" i="3"/>
  <c r="D208" i="3"/>
  <c r="H208" i="3"/>
  <c r="E208" i="3"/>
  <c r="F208" i="3"/>
  <c r="G208" i="3"/>
  <c r="D204" i="3"/>
  <c r="H204" i="3"/>
  <c r="E204" i="3"/>
  <c r="G204" i="3"/>
  <c r="F204" i="3"/>
  <c r="D200" i="3"/>
  <c r="H200" i="3"/>
  <c r="E200" i="3"/>
  <c r="F200" i="3"/>
  <c r="G200" i="3"/>
  <c r="D196" i="3"/>
  <c r="H196" i="3"/>
  <c r="E196" i="3"/>
  <c r="G196" i="3"/>
  <c r="F196" i="3"/>
  <c r="D192" i="3"/>
  <c r="H192" i="3"/>
  <c r="E192" i="3"/>
  <c r="F192" i="3"/>
  <c r="G192" i="3"/>
  <c r="F188" i="3"/>
  <c r="G188" i="3"/>
  <c r="H188" i="3"/>
  <c r="E188" i="3"/>
  <c r="D188" i="3"/>
  <c r="F184" i="3"/>
  <c r="E184" i="3"/>
  <c r="G184" i="3"/>
  <c r="D184" i="3"/>
  <c r="H184" i="3"/>
  <c r="F180" i="3"/>
  <c r="D180" i="3"/>
  <c r="E180" i="3"/>
  <c r="G180" i="3"/>
  <c r="H180" i="3"/>
  <c r="F176" i="3"/>
  <c r="H176" i="3"/>
  <c r="D176" i="3"/>
  <c r="E176" i="3"/>
  <c r="G176" i="3"/>
  <c r="F172" i="3"/>
  <c r="G172" i="3"/>
  <c r="H172" i="3"/>
  <c r="D172" i="3"/>
  <c r="E172" i="3"/>
  <c r="F168" i="3"/>
  <c r="E168" i="3"/>
  <c r="G168" i="3"/>
  <c r="D168" i="3"/>
  <c r="H168" i="3"/>
  <c r="F164" i="3"/>
  <c r="D164" i="3"/>
  <c r="E164" i="3"/>
  <c r="H164" i="3"/>
  <c r="G164" i="3"/>
  <c r="F160" i="3"/>
  <c r="H160" i="3"/>
  <c r="D160" i="3"/>
  <c r="G160" i="3"/>
  <c r="E160" i="3"/>
  <c r="F156" i="3"/>
  <c r="G156" i="3"/>
  <c r="H156" i="3"/>
  <c r="D156" i="3"/>
  <c r="E156" i="3"/>
  <c r="F152" i="3"/>
  <c r="G152" i="3"/>
  <c r="D152" i="3"/>
  <c r="E152" i="3"/>
  <c r="H152" i="3"/>
  <c r="F148" i="3"/>
  <c r="G148" i="3"/>
  <c r="H148" i="3"/>
  <c r="E148" i="3"/>
  <c r="D148" i="3"/>
  <c r="F144" i="3"/>
  <c r="G144" i="3"/>
  <c r="D144" i="3"/>
  <c r="E144" i="3"/>
  <c r="H144" i="3"/>
  <c r="F140" i="3"/>
  <c r="G140" i="3"/>
  <c r="H140" i="3"/>
  <c r="D140" i="3"/>
  <c r="E140" i="3"/>
  <c r="F136" i="3"/>
  <c r="G136" i="3"/>
  <c r="D136" i="3"/>
  <c r="E136" i="3"/>
  <c r="H136" i="3"/>
  <c r="F132" i="3"/>
  <c r="G132" i="3"/>
  <c r="H132" i="3"/>
  <c r="E132" i="3"/>
  <c r="D132" i="3"/>
  <c r="F128" i="3"/>
  <c r="G128" i="3"/>
  <c r="D128" i="3"/>
  <c r="E128" i="3"/>
  <c r="H128" i="3"/>
  <c r="F124" i="3"/>
  <c r="G124" i="3"/>
  <c r="H124" i="3"/>
  <c r="D124" i="3"/>
  <c r="E124" i="3"/>
  <c r="F120" i="3"/>
  <c r="G120" i="3"/>
  <c r="D120" i="3"/>
  <c r="E120" i="3"/>
  <c r="H120" i="3"/>
  <c r="F116" i="3"/>
  <c r="G116" i="3"/>
  <c r="H116" i="3"/>
  <c r="E116" i="3"/>
  <c r="D116" i="3"/>
  <c r="F112" i="3"/>
  <c r="G112" i="3"/>
  <c r="D112" i="3"/>
  <c r="E112" i="3"/>
  <c r="H112" i="3"/>
  <c r="F108" i="3"/>
  <c r="G108" i="3"/>
  <c r="E108" i="3"/>
  <c r="H108" i="3"/>
  <c r="D108" i="3"/>
  <c r="F104" i="3"/>
  <c r="G104" i="3"/>
  <c r="D104" i="3"/>
  <c r="E104" i="3"/>
  <c r="H104" i="3"/>
  <c r="F100" i="3"/>
  <c r="G100" i="3"/>
  <c r="E100" i="3"/>
  <c r="H100" i="3"/>
  <c r="D100" i="3"/>
  <c r="F96" i="3"/>
  <c r="G96" i="3"/>
  <c r="D96" i="3"/>
  <c r="E96" i="3"/>
  <c r="H96" i="3"/>
  <c r="F92" i="3"/>
  <c r="G92" i="3"/>
  <c r="E92" i="3"/>
  <c r="H92" i="3"/>
  <c r="D92" i="3"/>
  <c r="D88" i="3"/>
  <c r="F88" i="3"/>
  <c r="G88" i="3"/>
  <c r="E88" i="3"/>
  <c r="H88" i="3"/>
  <c r="G84" i="3"/>
  <c r="D84" i="3"/>
  <c r="H84" i="3"/>
  <c r="E84" i="3"/>
  <c r="F84" i="3"/>
  <c r="G80" i="3"/>
  <c r="D80" i="3"/>
  <c r="H80" i="3"/>
  <c r="F80" i="3"/>
  <c r="E80" i="3"/>
  <c r="G76" i="3"/>
  <c r="D76" i="3"/>
  <c r="H76" i="3"/>
  <c r="E76" i="3"/>
  <c r="F76" i="3"/>
  <c r="G72" i="3"/>
  <c r="D72" i="3"/>
  <c r="H72" i="3"/>
  <c r="E72" i="3"/>
  <c r="F72" i="3"/>
  <c r="G68" i="3"/>
  <c r="F68" i="3"/>
  <c r="H68" i="3"/>
  <c r="D68" i="3"/>
  <c r="E68" i="3"/>
  <c r="G64" i="3"/>
  <c r="E64" i="3"/>
  <c r="F64" i="3"/>
  <c r="D64" i="3"/>
  <c r="H64" i="3"/>
  <c r="G60" i="3"/>
  <c r="D60" i="3"/>
  <c r="E60" i="3"/>
  <c r="F60" i="3"/>
  <c r="H60" i="3"/>
  <c r="G56" i="3"/>
  <c r="H56" i="3"/>
  <c r="D56" i="3"/>
  <c r="E56" i="3"/>
  <c r="F56" i="3"/>
  <c r="G52" i="3"/>
  <c r="F52" i="3"/>
  <c r="H52" i="3"/>
  <c r="D52" i="3"/>
  <c r="E52" i="3"/>
  <c r="G48" i="3"/>
  <c r="E48" i="3"/>
  <c r="F48" i="3"/>
  <c r="H48" i="3"/>
  <c r="D48" i="3"/>
  <c r="G44" i="3"/>
  <c r="D44" i="3"/>
  <c r="E44" i="3"/>
  <c r="F44" i="3"/>
  <c r="H44" i="3"/>
  <c r="G40" i="3"/>
  <c r="H40" i="3"/>
  <c r="D40" i="3"/>
  <c r="E40" i="3"/>
  <c r="F40" i="3"/>
  <c r="G36" i="3"/>
  <c r="F36" i="3"/>
  <c r="H36" i="3"/>
  <c r="D36" i="3"/>
  <c r="E36" i="3"/>
  <c r="G32" i="3"/>
  <c r="E32" i="3"/>
  <c r="F32" i="3"/>
  <c r="D32" i="3"/>
  <c r="H32" i="3"/>
  <c r="G28" i="3"/>
  <c r="D28" i="3"/>
  <c r="E28" i="3"/>
  <c r="H28" i="3"/>
  <c r="F28" i="3"/>
  <c r="G24" i="3"/>
  <c r="H24" i="3"/>
  <c r="D24" i="3"/>
  <c r="F24" i="3"/>
  <c r="E24" i="3"/>
  <c r="G20" i="3"/>
  <c r="F20" i="3"/>
  <c r="H20" i="3"/>
  <c r="E20" i="3"/>
  <c r="D20" i="3"/>
  <c r="G16" i="3"/>
  <c r="E16" i="3"/>
  <c r="F16" i="3"/>
  <c r="H16" i="3"/>
  <c r="D16" i="3"/>
  <c r="G12" i="3"/>
  <c r="D12" i="3"/>
  <c r="E12" i="3"/>
  <c r="F12" i="3"/>
  <c r="H12" i="3"/>
  <c r="G8" i="3"/>
  <c r="H8" i="3"/>
  <c r="D8" i="3"/>
  <c r="E8" i="3"/>
  <c r="F8" i="3"/>
  <c r="G4" i="3"/>
  <c r="F4" i="3"/>
  <c r="H4" i="3"/>
  <c r="D4" i="3"/>
  <c r="E4" i="3"/>
  <c r="F2" i="3"/>
  <c r="G529" i="3"/>
  <c r="H528" i="3"/>
  <c r="D528" i="3"/>
  <c r="E527" i="3"/>
  <c r="F526" i="3"/>
  <c r="G525" i="3"/>
  <c r="H524" i="3"/>
  <c r="D524" i="3"/>
  <c r="E523" i="3"/>
  <c r="F522" i="3"/>
  <c r="G521" i="3"/>
  <c r="H520" i="3"/>
  <c r="D520" i="3"/>
  <c r="E519" i="3"/>
  <c r="F518" i="3"/>
  <c r="G517" i="3"/>
  <c r="H516" i="3"/>
  <c r="D516" i="3"/>
  <c r="E515" i="3"/>
  <c r="F514" i="3"/>
  <c r="G513" i="3"/>
  <c r="H512" i="3"/>
  <c r="D512" i="3"/>
  <c r="E511" i="3"/>
  <c r="F510" i="3"/>
  <c r="G509" i="3"/>
  <c r="H508" i="3"/>
  <c r="D508" i="3"/>
  <c r="E507" i="3"/>
  <c r="F506" i="3"/>
  <c r="G505" i="3"/>
  <c r="H504" i="3"/>
  <c r="D504" i="3"/>
  <c r="E503" i="3"/>
  <c r="F502" i="3"/>
  <c r="G501" i="3"/>
  <c r="H500" i="3"/>
  <c r="D500" i="3"/>
  <c r="E499" i="3"/>
  <c r="F498" i="3"/>
  <c r="G497" i="3"/>
  <c r="H496" i="3"/>
  <c r="D496" i="3"/>
  <c r="E495" i="3"/>
  <c r="F494" i="3"/>
  <c r="G493" i="3"/>
  <c r="G492" i="3"/>
  <c r="G491" i="3"/>
  <c r="G490" i="3"/>
  <c r="F489" i="3"/>
  <c r="F488" i="3"/>
  <c r="F487" i="3"/>
  <c r="E486" i="3"/>
  <c r="E485" i="3"/>
  <c r="E484" i="3"/>
  <c r="D483" i="3"/>
  <c r="D482" i="3"/>
  <c r="D481" i="3"/>
  <c r="H479" i="3"/>
  <c r="H478" i="3"/>
  <c r="H477" i="3"/>
  <c r="G476" i="3"/>
  <c r="G475" i="3"/>
  <c r="G474" i="3"/>
  <c r="F473" i="3"/>
  <c r="F472" i="3"/>
  <c r="F471" i="3"/>
  <c r="E470" i="3"/>
  <c r="D469" i="3"/>
  <c r="E460" i="3"/>
  <c r="E467" i="3"/>
  <c r="G467" i="3"/>
  <c r="D467" i="3"/>
  <c r="H467" i="3"/>
  <c r="E463" i="3"/>
  <c r="G463" i="3"/>
  <c r="D463" i="3"/>
  <c r="H463" i="3"/>
  <c r="E459" i="3"/>
  <c r="G459" i="3"/>
  <c r="D459" i="3"/>
  <c r="H459" i="3"/>
  <c r="E455" i="3"/>
  <c r="G455" i="3"/>
  <c r="D455" i="3"/>
  <c r="H455" i="3"/>
  <c r="E451" i="3"/>
  <c r="F451" i="3"/>
  <c r="G451" i="3"/>
  <c r="D451" i="3"/>
  <c r="H451" i="3"/>
  <c r="E447" i="3"/>
  <c r="F447" i="3"/>
  <c r="G447" i="3"/>
  <c r="D447" i="3"/>
  <c r="H447" i="3"/>
  <c r="E443" i="3"/>
  <c r="F443" i="3"/>
  <c r="G443" i="3"/>
  <c r="D443" i="3"/>
  <c r="H443" i="3"/>
  <c r="E439" i="3"/>
  <c r="F439" i="3"/>
  <c r="G439" i="3"/>
  <c r="D439" i="3"/>
  <c r="H439" i="3"/>
  <c r="D435" i="3"/>
  <c r="H435" i="3"/>
  <c r="E435" i="3"/>
  <c r="F435" i="3"/>
  <c r="G435" i="3"/>
  <c r="D431" i="3"/>
  <c r="H431" i="3"/>
  <c r="E431" i="3"/>
  <c r="F431" i="3"/>
  <c r="G431" i="3"/>
  <c r="D427" i="3"/>
  <c r="H427" i="3"/>
  <c r="E427" i="3"/>
  <c r="F427" i="3"/>
  <c r="G427" i="3"/>
  <c r="D423" i="3"/>
  <c r="H423" i="3"/>
  <c r="E423" i="3"/>
  <c r="F423" i="3"/>
  <c r="G423" i="3"/>
  <c r="D419" i="3"/>
  <c r="H419" i="3"/>
  <c r="E419" i="3"/>
  <c r="F419" i="3"/>
  <c r="G419" i="3"/>
  <c r="D415" i="3"/>
  <c r="H415" i="3"/>
  <c r="E415" i="3"/>
  <c r="F415" i="3"/>
  <c r="G415" i="3"/>
  <c r="D411" i="3"/>
  <c r="H411" i="3"/>
  <c r="E411" i="3"/>
  <c r="F411" i="3"/>
  <c r="G411" i="3"/>
  <c r="D407" i="3"/>
  <c r="H407" i="3"/>
  <c r="E407" i="3"/>
  <c r="F407" i="3"/>
  <c r="G407" i="3"/>
  <c r="D403" i="3"/>
  <c r="H403" i="3"/>
  <c r="E403" i="3"/>
  <c r="F403" i="3"/>
  <c r="G403" i="3"/>
  <c r="D399" i="3"/>
  <c r="H399" i="3"/>
  <c r="E399" i="3"/>
  <c r="F399" i="3"/>
  <c r="G399" i="3"/>
  <c r="D395" i="3"/>
  <c r="H395" i="3"/>
  <c r="E395" i="3"/>
  <c r="F395" i="3"/>
  <c r="G395" i="3"/>
  <c r="D391" i="3"/>
  <c r="H391" i="3"/>
  <c r="E391" i="3"/>
  <c r="F391" i="3"/>
  <c r="G391" i="3"/>
  <c r="D387" i="3"/>
  <c r="H387" i="3"/>
  <c r="E387" i="3"/>
  <c r="F387" i="3"/>
  <c r="G387" i="3"/>
  <c r="D383" i="3"/>
  <c r="H383" i="3"/>
  <c r="E383" i="3"/>
  <c r="F383" i="3"/>
  <c r="G383" i="3"/>
  <c r="D379" i="3"/>
  <c r="H379" i="3"/>
  <c r="E379" i="3"/>
  <c r="F379" i="3"/>
  <c r="G379" i="3"/>
  <c r="D375" i="3"/>
  <c r="H375" i="3"/>
  <c r="E375" i="3"/>
  <c r="F375" i="3"/>
  <c r="G375" i="3"/>
  <c r="D371" i="3"/>
  <c r="H371" i="3"/>
  <c r="E371" i="3"/>
  <c r="F371" i="3"/>
  <c r="G371" i="3"/>
  <c r="D367" i="3"/>
  <c r="H367" i="3"/>
  <c r="E367" i="3"/>
  <c r="F367" i="3"/>
  <c r="G367" i="3"/>
  <c r="D363" i="3"/>
  <c r="H363" i="3"/>
  <c r="E363" i="3"/>
  <c r="F363" i="3"/>
  <c r="G363" i="3"/>
  <c r="D359" i="3"/>
  <c r="H359" i="3"/>
  <c r="E359" i="3"/>
  <c r="F359" i="3"/>
  <c r="G359" i="3"/>
  <c r="D355" i="3"/>
  <c r="H355" i="3"/>
  <c r="E355" i="3"/>
  <c r="F355" i="3"/>
  <c r="G355" i="3"/>
  <c r="D351" i="3"/>
  <c r="H351" i="3"/>
  <c r="E351" i="3"/>
  <c r="F351" i="3"/>
  <c r="G351" i="3"/>
  <c r="D347" i="3"/>
  <c r="H347" i="3"/>
  <c r="E347" i="3"/>
  <c r="F347" i="3"/>
  <c r="G347" i="3"/>
  <c r="D343" i="3"/>
  <c r="H343" i="3"/>
  <c r="E343" i="3"/>
  <c r="F343" i="3"/>
  <c r="G343" i="3"/>
  <c r="D339" i="3"/>
  <c r="H339" i="3"/>
  <c r="E339" i="3"/>
  <c r="F339" i="3"/>
  <c r="G339" i="3"/>
  <c r="D335" i="3"/>
  <c r="H335" i="3"/>
  <c r="E335" i="3"/>
  <c r="F335" i="3"/>
  <c r="G335" i="3"/>
  <c r="D331" i="3"/>
  <c r="H331" i="3"/>
  <c r="E331" i="3"/>
  <c r="F331" i="3"/>
  <c r="G331" i="3"/>
  <c r="D327" i="3"/>
  <c r="H327" i="3"/>
  <c r="E327" i="3"/>
  <c r="F327" i="3"/>
  <c r="G327" i="3"/>
  <c r="D323" i="3"/>
  <c r="H323" i="3"/>
  <c r="E323" i="3"/>
  <c r="F323" i="3"/>
  <c r="G323" i="3"/>
  <c r="D319" i="3"/>
  <c r="H319" i="3"/>
  <c r="E319" i="3"/>
  <c r="F319" i="3"/>
  <c r="G319" i="3"/>
  <c r="D315" i="3"/>
  <c r="H315" i="3"/>
  <c r="E315" i="3"/>
  <c r="F315" i="3"/>
  <c r="G315" i="3"/>
  <c r="D311" i="3"/>
  <c r="H311" i="3"/>
  <c r="E311" i="3"/>
  <c r="F311" i="3"/>
  <c r="G311" i="3"/>
  <c r="D307" i="3"/>
  <c r="H307" i="3"/>
  <c r="E307" i="3"/>
  <c r="F307" i="3"/>
  <c r="G307" i="3"/>
  <c r="D303" i="3"/>
  <c r="H303" i="3"/>
  <c r="E303" i="3"/>
  <c r="F303" i="3"/>
  <c r="G303" i="3"/>
  <c r="D299" i="3"/>
  <c r="H299" i="3"/>
  <c r="E299" i="3"/>
  <c r="F299" i="3"/>
  <c r="G299" i="3"/>
  <c r="D295" i="3"/>
  <c r="H295" i="3"/>
  <c r="E295" i="3"/>
  <c r="F295" i="3"/>
  <c r="G295" i="3"/>
  <c r="D291" i="3"/>
  <c r="H291" i="3"/>
  <c r="E291" i="3"/>
  <c r="F291" i="3"/>
  <c r="G291" i="3"/>
  <c r="G287" i="3"/>
  <c r="D287" i="3"/>
  <c r="H287" i="3"/>
  <c r="E287" i="3"/>
  <c r="F287" i="3"/>
  <c r="G283" i="3"/>
  <c r="D283" i="3"/>
  <c r="H283" i="3"/>
  <c r="E283" i="3"/>
  <c r="F283" i="3"/>
  <c r="G279" i="3"/>
  <c r="D279" i="3"/>
  <c r="H279" i="3"/>
  <c r="E279" i="3"/>
  <c r="F279" i="3"/>
  <c r="G275" i="3"/>
  <c r="D275" i="3"/>
  <c r="H275" i="3"/>
  <c r="E275" i="3"/>
  <c r="F275" i="3"/>
  <c r="G271" i="3"/>
  <c r="D271" i="3"/>
  <c r="H271" i="3"/>
  <c r="E271" i="3"/>
  <c r="F271" i="3"/>
  <c r="G267" i="3"/>
  <c r="D267" i="3"/>
  <c r="H267" i="3"/>
  <c r="E267" i="3"/>
  <c r="F267" i="3"/>
  <c r="G263" i="3"/>
  <c r="D263" i="3"/>
  <c r="H263" i="3"/>
  <c r="E263" i="3"/>
  <c r="F263" i="3"/>
  <c r="E259" i="3"/>
  <c r="F259" i="3"/>
  <c r="G259" i="3"/>
  <c r="H259" i="3"/>
  <c r="D259" i="3"/>
  <c r="E255" i="3"/>
  <c r="D255" i="3"/>
  <c r="F255" i="3"/>
  <c r="G255" i="3"/>
  <c r="H255" i="3"/>
  <c r="E251" i="3"/>
  <c r="H251" i="3"/>
  <c r="D251" i="3"/>
  <c r="F251" i="3"/>
  <c r="G251" i="3"/>
  <c r="E247" i="3"/>
  <c r="F247" i="3"/>
  <c r="H247" i="3"/>
  <c r="D247" i="3"/>
  <c r="G247" i="3"/>
  <c r="E243" i="3"/>
  <c r="F243" i="3"/>
  <c r="D243" i="3"/>
  <c r="G243" i="3"/>
  <c r="H243" i="3"/>
  <c r="E239" i="3"/>
  <c r="F239" i="3"/>
  <c r="H239" i="3"/>
  <c r="D239" i="3"/>
  <c r="G239" i="3"/>
  <c r="E235" i="3"/>
  <c r="F235" i="3"/>
  <c r="D235" i="3"/>
  <c r="G235" i="3"/>
  <c r="H235" i="3"/>
  <c r="E231" i="3"/>
  <c r="F231" i="3"/>
  <c r="H231" i="3"/>
  <c r="D231" i="3"/>
  <c r="G231" i="3"/>
  <c r="E227" i="3"/>
  <c r="F227" i="3"/>
  <c r="D227" i="3"/>
  <c r="G227" i="3"/>
  <c r="H227" i="3"/>
  <c r="E223" i="3"/>
  <c r="F223" i="3"/>
  <c r="H223" i="3"/>
  <c r="D223" i="3"/>
  <c r="G223" i="3"/>
  <c r="E219" i="3"/>
  <c r="F219" i="3"/>
  <c r="D219" i="3"/>
  <c r="G219" i="3"/>
  <c r="H219" i="3"/>
  <c r="E215" i="3"/>
  <c r="F215" i="3"/>
  <c r="H215" i="3"/>
  <c r="D215" i="3"/>
  <c r="G215" i="3"/>
  <c r="E211" i="3"/>
  <c r="F211" i="3"/>
  <c r="D211" i="3"/>
  <c r="G211" i="3"/>
  <c r="H211" i="3"/>
  <c r="E207" i="3"/>
  <c r="F207" i="3"/>
  <c r="H207" i="3"/>
  <c r="D207" i="3"/>
  <c r="G207" i="3"/>
  <c r="E203" i="3"/>
  <c r="F203" i="3"/>
  <c r="D203" i="3"/>
  <c r="G203" i="3"/>
  <c r="H203" i="3"/>
  <c r="E199" i="3"/>
  <c r="F199" i="3"/>
  <c r="H199" i="3"/>
  <c r="D199" i="3"/>
  <c r="G199" i="3"/>
  <c r="E195" i="3"/>
  <c r="F195" i="3"/>
  <c r="D195" i="3"/>
  <c r="G195" i="3"/>
  <c r="H195" i="3"/>
  <c r="E191" i="3"/>
  <c r="F191" i="3"/>
  <c r="H191" i="3"/>
  <c r="D191" i="3"/>
  <c r="G191" i="3"/>
  <c r="G187" i="3"/>
  <c r="F187" i="3"/>
  <c r="H187" i="3"/>
  <c r="D187" i="3"/>
  <c r="E187" i="3"/>
  <c r="G183" i="3"/>
  <c r="E183" i="3"/>
  <c r="F183" i="3"/>
  <c r="D183" i="3"/>
  <c r="H183" i="3"/>
  <c r="G179" i="3"/>
  <c r="D179" i="3"/>
  <c r="E179" i="3"/>
  <c r="H179" i="3"/>
  <c r="F179" i="3"/>
  <c r="G175" i="3"/>
  <c r="H175" i="3"/>
  <c r="D175" i="3"/>
  <c r="F175" i="3"/>
  <c r="E175" i="3"/>
  <c r="G171" i="3"/>
  <c r="F171" i="3"/>
  <c r="H171" i="3"/>
  <c r="E171" i="3"/>
  <c r="D171" i="3"/>
  <c r="G167" i="3"/>
  <c r="E167" i="3"/>
  <c r="F167" i="3"/>
  <c r="D167" i="3"/>
  <c r="H167" i="3"/>
  <c r="G163" i="3"/>
  <c r="D163" i="3"/>
  <c r="E163" i="3"/>
  <c r="F163" i="3"/>
  <c r="H163" i="3"/>
  <c r="G159" i="3"/>
  <c r="D159" i="3"/>
  <c r="H159" i="3"/>
  <c r="E159" i="3"/>
  <c r="F159" i="3"/>
  <c r="G155" i="3"/>
  <c r="D155" i="3"/>
  <c r="H155" i="3"/>
  <c r="E155" i="3"/>
  <c r="F155" i="3"/>
  <c r="G151" i="3"/>
  <c r="D151" i="3"/>
  <c r="H151" i="3"/>
  <c r="F151" i="3"/>
  <c r="E151" i="3"/>
  <c r="G147" i="3"/>
  <c r="D147" i="3"/>
  <c r="H147" i="3"/>
  <c r="E147" i="3"/>
  <c r="F147" i="3"/>
  <c r="G143" i="3"/>
  <c r="D143" i="3"/>
  <c r="H143" i="3"/>
  <c r="E143" i="3"/>
  <c r="F143" i="3"/>
  <c r="G139" i="3"/>
  <c r="D139" i="3"/>
  <c r="H139" i="3"/>
  <c r="E139" i="3"/>
  <c r="F139" i="3"/>
  <c r="G135" i="3"/>
  <c r="D135" i="3"/>
  <c r="H135" i="3"/>
  <c r="F135" i="3"/>
  <c r="E135" i="3"/>
  <c r="G131" i="3"/>
  <c r="D131" i="3"/>
  <c r="H131" i="3"/>
  <c r="E131" i="3"/>
  <c r="F131" i="3"/>
  <c r="G127" i="3"/>
  <c r="D127" i="3"/>
  <c r="H127" i="3"/>
  <c r="E127" i="3"/>
  <c r="F127" i="3"/>
  <c r="G123" i="3"/>
  <c r="D123" i="3"/>
  <c r="H123" i="3"/>
  <c r="E123" i="3"/>
  <c r="F123" i="3"/>
  <c r="G119" i="3"/>
  <c r="D119" i="3"/>
  <c r="H119" i="3"/>
  <c r="F119" i="3"/>
  <c r="E119" i="3"/>
  <c r="G115" i="3"/>
  <c r="D115" i="3"/>
  <c r="H115" i="3"/>
  <c r="E115" i="3"/>
  <c r="F115" i="3"/>
  <c r="G111" i="3"/>
  <c r="D111" i="3"/>
  <c r="H111" i="3"/>
  <c r="F111" i="3"/>
  <c r="E111" i="3"/>
  <c r="G107" i="3"/>
  <c r="D107" i="3"/>
  <c r="H107" i="3"/>
  <c r="E107" i="3"/>
  <c r="F107" i="3"/>
  <c r="G103" i="3"/>
  <c r="D103" i="3"/>
  <c r="H103" i="3"/>
  <c r="F103" i="3"/>
  <c r="E103" i="3"/>
  <c r="G99" i="3"/>
  <c r="D99" i="3"/>
  <c r="H99" i="3"/>
  <c r="E99" i="3"/>
  <c r="F99" i="3"/>
  <c r="G95" i="3"/>
  <c r="D95" i="3"/>
  <c r="H95" i="3"/>
  <c r="F95" i="3"/>
  <c r="E95" i="3"/>
  <c r="G91" i="3"/>
  <c r="D91" i="3"/>
  <c r="H91" i="3"/>
  <c r="E91" i="3"/>
  <c r="F91" i="3"/>
  <c r="D87" i="3"/>
  <c r="E87" i="3"/>
  <c r="F87" i="3"/>
  <c r="G87" i="3"/>
  <c r="H87" i="3"/>
  <c r="D83" i="3"/>
  <c r="H83" i="3"/>
  <c r="E83" i="3"/>
  <c r="G83" i="3"/>
  <c r="F83" i="3"/>
  <c r="D79" i="3"/>
  <c r="H79" i="3"/>
  <c r="E79" i="3"/>
  <c r="F79" i="3"/>
  <c r="G79" i="3"/>
  <c r="D75" i="3"/>
  <c r="H75" i="3"/>
  <c r="E75" i="3"/>
  <c r="F75" i="3"/>
  <c r="G75" i="3"/>
  <c r="D71" i="3"/>
  <c r="H71" i="3"/>
  <c r="E71" i="3"/>
  <c r="F71" i="3"/>
  <c r="G71" i="3"/>
  <c r="D67" i="3"/>
  <c r="H67" i="3"/>
  <c r="F67" i="3"/>
  <c r="G67" i="3"/>
  <c r="E67" i="3"/>
  <c r="D63" i="3"/>
  <c r="H63" i="3"/>
  <c r="E63" i="3"/>
  <c r="F63" i="3"/>
  <c r="G63" i="3"/>
  <c r="D59" i="3"/>
  <c r="H59" i="3"/>
  <c r="E59" i="3"/>
  <c r="F59" i="3"/>
  <c r="G59" i="3"/>
  <c r="D55" i="3"/>
  <c r="H55" i="3"/>
  <c r="G55" i="3"/>
  <c r="E55" i="3"/>
  <c r="F55" i="3"/>
  <c r="D51" i="3"/>
  <c r="H51" i="3"/>
  <c r="F51" i="3"/>
  <c r="G51" i="3"/>
  <c r="E51" i="3"/>
  <c r="D47" i="3"/>
  <c r="H47" i="3"/>
  <c r="E47" i="3"/>
  <c r="F47" i="3"/>
  <c r="G47" i="3"/>
  <c r="D43" i="3"/>
  <c r="H43" i="3"/>
  <c r="E43" i="3"/>
  <c r="F43" i="3"/>
  <c r="G43" i="3"/>
  <c r="D39" i="3"/>
  <c r="H39" i="3"/>
  <c r="G39" i="3"/>
  <c r="E39" i="3"/>
  <c r="F39" i="3"/>
  <c r="D35" i="3"/>
  <c r="H35" i="3"/>
  <c r="F35" i="3"/>
  <c r="G35" i="3"/>
  <c r="E35" i="3"/>
  <c r="D31" i="3"/>
  <c r="H31" i="3"/>
  <c r="E31" i="3"/>
  <c r="F31" i="3"/>
  <c r="G31" i="3"/>
  <c r="D27" i="3"/>
  <c r="H27" i="3"/>
  <c r="E27" i="3"/>
  <c r="F27" i="3"/>
  <c r="G27" i="3"/>
  <c r="D23" i="3"/>
  <c r="H23" i="3"/>
  <c r="G23" i="3"/>
  <c r="E23" i="3"/>
  <c r="F23" i="3"/>
  <c r="D19" i="3"/>
  <c r="H19" i="3"/>
  <c r="F19" i="3"/>
  <c r="G19" i="3"/>
  <c r="E19" i="3"/>
  <c r="D15" i="3"/>
  <c r="H15" i="3"/>
  <c r="E15" i="3"/>
  <c r="F15" i="3"/>
  <c r="G15" i="3"/>
  <c r="D11" i="3"/>
  <c r="H11" i="3"/>
  <c r="E11" i="3"/>
  <c r="G11" i="3"/>
  <c r="F11" i="3"/>
  <c r="D7" i="3"/>
  <c r="H7" i="3"/>
  <c r="G7" i="3"/>
  <c r="F7" i="3"/>
  <c r="E7" i="3"/>
  <c r="D3" i="3"/>
  <c r="H3" i="3"/>
  <c r="F3" i="3"/>
  <c r="G3" i="3"/>
  <c r="E3" i="3"/>
  <c r="G2" i="3"/>
  <c r="F529" i="3"/>
  <c r="G528" i="3"/>
  <c r="H527" i="3"/>
  <c r="D527" i="3"/>
  <c r="E526" i="3"/>
  <c r="F525" i="3"/>
  <c r="G524" i="3"/>
  <c r="H523" i="3"/>
  <c r="D523" i="3"/>
  <c r="E522" i="3"/>
  <c r="F521" i="3"/>
  <c r="G520" i="3"/>
  <c r="H519" i="3"/>
  <c r="D519" i="3"/>
  <c r="E518" i="3"/>
  <c r="F517" i="3"/>
  <c r="G516" i="3"/>
  <c r="H515" i="3"/>
  <c r="D515" i="3"/>
  <c r="E514" i="3"/>
  <c r="F513" i="3"/>
  <c r="G512" i="3"/>
  <c r="H511" i="3"/>
  <c r="D511" i="3"/>
  <c r="E510" i="3"/>
  <c r="F509" i="3"/>
  <c r="G508" i="3"/>
  <c r="H507" i="3"/>
  <c r="D507" i="3"/>
  <c r="E506" i="3"/>
  <c r="F505" i="3"/>
  <c r="G504" i="3"/>
  <c r="H503" i="3"/>
  <c r="D503" i="3"/>
  <c r="E502" i="3"/>
  <c r="F501" i="3"/>
  <c r="G500" i="3"/>
  <c r="H499" i="3"/>
  <c r="D499" i="3"/>
  <c r="E498" i="3"/>
  <c r="F497" i="3"/>
  <c r="G496" i="3"/>
  <c r="H495" i="3"/>
  <c r="D495" i="3"/>
  <c r="E494" i="3"/>
  <c r="F493" i="3"/>
  <c r="F492" i="3"/>
  <c r="F491" i="3"/>
  <c r="E490" i="3"/>
  <c r="E489" i="3"/>
  <c r="E488" i="3"/>
  <c r="D487" i="3"/>
  <c r="D486" i="3"/>
  <c r="D485" i="3"/>
  <c r="H483" i="3"/>
  <c r="H482" i="3"/>
  <c r="H481" i="3"/>
  <c r="G480" i="3"/>
  <c r="G479" i="3"/>
  <c r="G478" i="3"/>
  <c r="F477" i="3"/>
  <c r="F476" i="3"/>
  <c r="F475" i="3"/>
  <c r="E474" i="3"/>
  <c r="E473" i="3"/>
  <c r="E472" i="3"/>
  <c r="D471" i="3"/>
  <c r="D470" i="3"/>
  <c r="G468" i="3"/>
  <c r="H465" i="3"/>
  <c r="F459" i="3"/>
  <c r="E456" i="3"/>
  <c r="F466" i="3"/>
  <c r="D466" i="3"/>
  <c r="H466" i="3"/>
  <c r="E466" i="3"/>
  <c r="F462" i="3"/>
  <c r="D462" i="3"/>
  <c r="H462" i="3"/>
  <c r="E462" i="3"/>
  <c r="F458" i="3"/>
  <c r="D458" i="3"/>
  <c r="H458" i="3"/>
  <c r="E458" i="3"/>
  <c r="F454" i="3"/>
  <c r="G454" i="3"/>
  <c r="D454" i="3"/>
  <c r="H454" i="3"/>
  <c r="E454" i="3"/>
  <c r="F450" i="3"/>
  <c r="G450" i="3"/>
  <c r="D450" i="3"/>
  <c r="H450" i="3"/>
  <c r="E450" i="3"/>
  <c r="F446" i="3"/>
  <c r="G446" i="3"/>
  <c r="D446" i="3"/>
  <c r="H446" i="3"/>
  <c r="E446" i="3"/>
  <c r="F442" i="3"/>
  <c r="G442" i="3"/>
  <c r="D442" i="3"/>
  <c r="H442" i="3"/>
  <c r="E442" i="3"/>
  <c r="F438" i="3"/>
  <c r="E438" i="3"/>
  <c r="G438" i="3"/>
  <c r="H438" i="3"/>
  <c r="D438" i="3"/>
  <c r="E434" i="3"/>
  <c r="F434" i="3"/>
  <c r="D434" i="3"/>
  <c r="G434" i="3"/>
  <c r="H434" i="3"/>
  <c r="E430" i="3"/>
  <c r="F430" i="3"/>
  <c r="G430" i="3"/>
  <c r="H430" i="3"/>
  <c r="D430" i="3"/>
  <c r="E426" i="3"/>
  <c r="F426" i="3"/>
  <c r="D426" i="3"/>
  <c r="G426" i="3"/>
  <c r="H426" i="3"/>
  <c r="E422" i="3"/>
  <c r="F422" i="3"/>
  <c r="G422" i="3"/>
  <c r="H422" i="3"/>
  <c r="D422" i="3"/>
  <c r="E418" i="3"/>
  <c r="F418" i="3"/>
  <c r="D418" i="3"/>
  <c r="G418" i="3"/>
  <c r="H418" i="3"/>
  <c r="E414" i="3"/>
  <c r="F414" i="3"/>
  <c r="G414" i="3"/>
  <c r="H414" i="3"/>
  <c r="D414" i="3"/>
  <c r="E410" i="3"/>
  <c r="F410" i="3"/>
  <c r="D410" i="3"/>
  <c r="G410" i="3"/>
  <c r="H410" i="3"/>
  <c r="E406" i="3"/>
  <c r="F406" i="3"/>
  <c r="G406" i="3"/>
  <c r="H406" i="3"/>
  <c r="D406" i="3"/>
  <c r="E402" i="3"/>
  <c r="F402" i="3"/>
  <c r="D402" i="3"/>
  <c r="G402" i="3"/>
  <c r="H402" i="3"/>
  <c r="E398" i="3"/>
  <c r="F398" i="3"/>
  <c r="G398" i="3"/>
  <c r="H398" i="3"/>
  <c r="D398" i="3"/>
  <c r="E394" i="3"/>
  <c r="F394" i="3"/>
  <c r="D394" i="3"/>
  <c r="G394" i="3"/>
  <c r="H394" i="3"/>
  <c r="E390" i="3"/>
  <c r="F390" i="3"/>
  <c r="G390" i="3"/>
  <c r="H390" i="3"/>
  <c r="D390" i="3"/>
  <c r="E386" i="3"/>
  <c r="F386" i="3"/>
  <c r="D386" i="3"/>
  <c r="G386" i="3"/>
  <c r="H386" i="3"/>
  <c r="E382" i="3"/>
  <c r="F382" i="3"/>
  <c r="G382" i="3"/>
  <c r="H382" i="3"/>
  <c r="D382" i="3"/>
  <c r="E378" i="3"/>
  <c r="F378" i="3"/>
  <c r="D378" i="3"/>
  <c r="G378" i="3"/>
  <c r="H378" i="3"/>
  <c r="E374" i="3"/>
  <c r="F374" i="3"/>
  <c r="G374" i="3"/>
  <c r="H374" i="3"/>
  <c r="D374" i="3"/>
  <c r="E370" i="3"/>
  <c r="F370" i="3"/>
  <c r="D370" i="3"/>
  <c r="G370" i="3"/>
  <c r="H370" i="3"/>
  <c r="E366" i="3"/>
  <c r="F366" i="3"/>
  <c r="G366" i="3"/>
  <c r="H366" i="3"/>
  <c r="D366" i="3"/>
  <c r="E362" i="3"/>
  <c r="F362" i="3"/>
  <c r="D362" i="3"/>
  <c r="G362" i="3"/>
  <c r="H362" i="3"/>
  <c r="E358" i="3"/>
  <c r="F358" i="3"/>
  <c r="G358" i="3"/>
  <c r="H358" i="3"/>
  <c r="D358" i="3"/>
  <c r="E354" i="3"/>
  <c r="F354" i="3"/>
  <c r="D354" i="3"/>
  <c r="G354" i="3"/>
  <c r="H354" i="3"/>
  <c r="E350" i="3"/>
  <c r="F350" i="3"/>
  <c r="G350" i="3"/>
  <c r="H350" i="3"/>
  <c r="D350" i="3"/>
  <c r="E346" i="3"/>
  <c r="F346" i="3"/>
  <c r="D346" i="3"/>
  <c r="G346" i="3"/>
  <c r="H346" i="3"/>
  <c r="E342" i="3"/>
  <c r="F342" i="3"/>
  <c r="G342" i="3"/>
  <c r="H342" i="3"/>
  <c r="D342" i="3"/>
  <c r="E338" i="3"/>
  <c r="F338" i="3"/>
  <c r="D338" i="3"/>
  <c r="G338" i="3"/>
  <c r="H338" i="3"/>
  <c r="E334" i="3"/>
  <c r="F334" i="3"/>
  <c r="G334" i="3"/>
  <c r="H334" i="3"/>
  <c r="D334" i="3"/>
  <c r="E330" i="3"/>
  <c r="F330" i="3"/>
  <c r="D330" i="3"/>
  <c r="G330" i="3"/>
  <c r="H330" i="3"/>
  <c r="E326" i="3"/>
  <c r="F326" i="3"/>
  <c r="G326" i="3"/>
  <c r="H326" i="3"/>
  <c r="D326" i="3"/>
  <c r="E322" i="3"/>
  <c r="F322" i="3"/>
  <c r="D322" i="3"/>
  <c r="G322" i="3"/>
  <c r="H322" i="3"/>
  <c r="E318" i="3"/>
  <c r="F318" i="3"/>
  <c r="G318" i="3"/>
  <c r="H318" i="3"/>
  <c r="D318" i="3"/>
  <c r="E314" i="3"/>
  <c r="F314" i="3"/>
  <c r="D314" i="3"/>
  <c r="G314" i="3"/>
  <c r="H314" i="3"/>
  <c r="E310" i="3"/>
  <c r="F310" i="3"/>
  <c r="G310" i="3"/>
  <c r="H310" i="3"/>
  <c r="D310" i="3"/>
  <c r="E306" i="3"/>
  <c r="F306" i="3"/>
  <c r="D306" i="3"/>
  <c r="G306" i="3"/>
  <c r="H306" i="3"/>
  <c r="E302" i="3"/>
  <c r="F302" i="3"/>
  <c r="G302" i="3"/>
  <c r="H302" i="3"/>
  <c r="D302" i="3"/>
  <c r="E298" i="3"/>
  <c r="F298" i="3"/>
  <c r="D298" i="3"/>
  <c r="G298" i="3"/>
  <c r="H298" i="3"/>
  <c r="E294" i="3"/>
  <c r="F294" i="3"/>
  <c r="G294" i="3"/>
  <c r="H294" i="3"/>
  <c r="D294" i="3"/>
  <c r="E290" i="3"/>
  <c r="F290" i="3"/>
  <c r="D290" i="3"/>
  <c r="G290" i="3"/>
  <c r="H290" i="3"/>
  <c r="D286" i="3"/>
  <c r="H286" i="3"/>
  <c r="E286" i="3"/>
  <c r="F286" i="3"/>
  <c r="G286" i="3"/>
  <c r="D282" i="3"/>
  <c r="H282" i="3"/>
  <c r="E282" i="3"/>
  <c r="F282" i="3"/>
  <c r="G282" i="3"/>
  <c r="D278" i="3"/>
  <c r="H278" i="3"/>
  <c r="E278" i="3"/>
  <c r="F278" i="3"/>
  <c r="G278" i="3"/>
  <c r="D274" i="3"/>
  <c r="H274" i="3"/>
  <c r="E274" i="3"/>
  <c r="F274" i="3"/>
  <c r="G274" i="3"/>
  <c r="D270" i="3"/>
  <c r="H270" i="3"/>
  <c r="E270" i="3"/>
  <c r="F270" i="3"/>
  <c r="G270" i="3"/>
  <c r="D266" i="3"/>
  <c r="H266" i="3"/>
  <c r="E266" i="3"/>
  <c r="F266" i="3"/>
  <c r="G266" i="3"/>
  <c r="F262" i="3"/>
  <c r="H262" i="3"/>
  <c r="D262" i="3"/>
  <c r="E262" i="3"/>
  <c r="G262" i="3"/>
  <c r="F258" i="3"/>
  <c r="E258" i="3"/>
  <c r="G258" i="3"/>
  <c r="H258" i="3"/>
  <c r="D258" i="3"/>
  <c r="F254" i="3"/>
  <c r="D254" i="3"/>
  <c r="E254" i="3"/>
  <c r="G254" i="3"/>
  <c r="H254" i="3"/>
  <c r="F250" i="3"/>
  <c r="H250" i="3"/>
  <c r="D250" i="3"/>
  <c r="E250" i="3"/>
  <c r="G250" i="3"/>
  <c r="F246" i="3"/>
  <c r="G246" i="3"/>
  <c r="E246" i="3"/>
  <c r="H246" i="3"/>
  <c r="D246" i="3"/>
  <c r="F242" i="3"/>
  <c r="G242" i="3"/>
  <c r="D242" i="3"/>
  <c r="E242" i="3"/>
  <c r="H242" i="3"/>
  <c r="F238" i="3"/>
  <c r="G238" i="3"/>
  <c r="E238" i="3"/>
  <c r="H238" i="3"/>
  <c r="D238" i="3"/>
  <c r="F234" i="3"/>
  <c r="G234" i="3"/>
  <c r="D234" i="3"/>
  <c r="E234" i="3"/>
  <c r="H234" i="3"/>
  <c r="F230" i="3"/>
  <c r="G230" i="3"/>
  <c r="E230" i="3"/>
  <c r="H230" i="3"/>
  <c r="D230" i="3"/>
  <c r="F226" i="3"/>
  <c r="G226" i="3"/>
  <c r="D226" i="3"/>
  <c r="E226" i="3"/>
  <c r="H226" i="3"/>
  <c r="F222" i="3"/>
  <c r="G222" i="3"/>
  <c r="E222" i="3"/>
  <c r="H222" i="3"/>
  <c r="D222" i="3"/>
  <c r="F218" i="3"/>
  <c r="G218" i="3"/>
  <c r="D218" i="3"/>
  <c r="E218" i="3"/>
  <c r="H218" i="3"/>
  <c r="F214" i="3"/>
  <c r="G214" i="3"/>
  <c r="E214" i="3"/>
  <c r="H214" i="3"/>
  <c r="D214" i="3"/>
  <c r="F210" i="3"/>
  <c r="G210" i="3"/>
  <c r="D210" i="3"/>
  <c r="E210" i="3"/>
  <c r="H210" i="3"/>
  <c r="F206" i="3"/>
  <c r="G206" i="3"/>
  <c r="E206" i="3"/>
  <c r="H206" i="3"/>
  <c r="D206" i="3"/>
  <c r="F202" i="3"/>
  <c r="G202" i="3"/>
  <c r="D202" i="3"/>
  <c r="E202" i="3"/>
  <c r="H202" i="3"/>
  <c r="F198" i="3"/>
  <c r="G198" i="3"/>
  <c r="E198" i="3"/>
  <c r="H198" i="3"/>
  <c r="D198" i="3"/>
  <c r="F194" i="3"/>
  <c r="G194" i="3"/>
  <c r="D194" i="3"/>
  <c r="E194" i="3"/>
  <c r="H194" i="3"/>
  <c r="F190" i="3"/>
  <c r="G190" i="3"/>
  <c r="E190" i="3"/>
  <c r="H190" i="3"/>
  <c r="D190" i="3"/>
  <c r="D186" i="3"/>
  <c r="H186" i="3"/>
  <c r="F186" i="3"/>
  <c r="G186" i="3"/>
  <c r="E186" i="3"/>
  <c r="D182" i="3"/>
  <c r="H182" i="3"/>
  <c r="E182" i="3"/>
  <c r="F182" i="3"/>
  <c r="G182" i="3"/>
  <c r="D178" i="3"/>
  <c r="H178" i="3"/>
  <c r="E178" i="3"/>
  <c r="F178" i="3"/>
  <c r="G178" i="3"/>
  <c r="D174" i="3"/>
  <c r="H174" i="3"/>
  <c r="G174" i="3"/>
  <c r="E174" i="3"/>
  <c r="F174" i="3"/>
  <c r="D170" i="3"/>
  <c r="H170" i="3"/>
  <c r="F170" i="3"/>
  <c r="G170" i="3"/>
  <c r="E170" i="3"/>
  <c r="D166" i="3"/>
  <c r="H166" i="3"/>
  <c r="E166" i="3"/>
  <c r="F166" i="3"/>
  <c r="G166" i="3"/>
  <c r="D162" i="3"/>
  <c r="H162" i="3"/>
  <c r="E162" i="3"/>
  <c r="G162" i="3"/>
  <c r="F162" i="3"/>
  <c r="D158" i="3"/>
  <c r="H158" i="3"/>
  <c r="E158" i="3"/>
  <c r="F158" i="3"/>
  <c r="G158" i="3"/>
  <c r="D154" i="3"/>
  <c r="H154" i="3"/>
  <c r="E154" i="3"/>
  <c r="G154" i="3"/>
  <c r="F154" i="3"/>
  <c r="D150" i="3"/>
  <c r="H150" i="3"/>
  <c r="E150" i="3"/>
  <c r="F150" i="3"/>
  <c r="G150" i="3"/>
  <c r="D146" i="3"/>
  <c r="H146" i="3"/>
  <c r="E146" i="3"/>
  <c r="F146" i="3"/>
  <c r="G146" i="3"/>
  <c r="D142" i="3"/>
  <c r="H142" i="3"/>
  <c r="E142" i="3"/>
  <c r="F142" i="3"/>
  <c r="G142" i="3"/>
  <c r="D138" i="3"/>
  <c r="H138" i="3"/>
  <c r="E138" i="3"/>
  <c r="G138" i="3"/>
  <c r="F138" i="3"/>
  <c r="D134" i="3"/>
  <c r="H134" i="3"/>
  <c r="E134" i="3"/>
  <c r="F134" i="3"/>
  <c r="G134" i="3"/>
  <c r="D130" i="3"/>
  <c r="H130" i="3"/>
  <c r="E130" i="3"/>
  <c r="F130" i="3"/>
  <c r="G130" i="3"/>
  <c r="D126" i="3"/>
  <c r="H126" i="3"/>
  <c r="E126" i="3"/>
  <c r="F126" i="3"/>
  <c r="G126" i="3"/>
  <c r="D122" i="3"/>
  <c r="H122" i="3"/>
  <c r="E122" i="3"/>
  <c r="G122" i="3"/>
  <c r="F122" i="3"/>
  <c r="D118" i="3"/>
  <c r="H118" i="3"/>
  <c r="E118" i="3"/>
  <c r="F118" i="3"/>
  <c r="G118" i="3"/>
  <c r="D114" i="3"/>
  <c r="H114" i="3"/>
  <c r="E114" i="3"/>
  <c r="G114" i="3"/>
  <c r="F114" i="3"/>
  <c r="D110" i="3"/>
  <c r="H110" i="3"/>
  <c r="E110" i="3"/>
  <c r="F110" i="3"/>
  <c r="G110" i="3"/>
  <c r="D106" i="3"/>
  <c r="H106" i="3"/>
  <c r="E106" i="3"/>
  <c r="G106" i="3"/>
  <c r="F106" i="3"/>
  <c r="D102" i="3"/>
  <c r="H102" i="3"/>
  <c r="E102" i="3"/>
  <c r="F102" i="3"/>
  <c r="G102" i="3"/>
  <c r="D98" i="3"/>
  <c r="H98" i="3"/>
  <c r="E98" i="3"/>
  <c r="G98" i="3"/>
  <c r="F98" i="3"/>
  <c r="D94" i="3"/>
  <c r="H94" i="3"/>
  <c r="E94" i="3"/>
  <c r="F94" i="3"/>
  <c r="G94" i="3"/>
  <c r="D90" i="3"/>
  <c r="H90" i="3"/>
  <c r="E90" i="3"/>
  <c r="G90" i="3"/>
  <c r="F90" i="3"/>
  <c r="E86" i="3"/>
  <c r="F86" i="3"/>
  <c r="D86" i="3"/>
  <c r="H86" i="3"/>
  <c r="G86" i="3"/>
  <c r="E82" i="3"/>
  <c r="F82" i="3"/>
  <c r="G82" i="3"/>
  <c r="H82" i="3"/>
  <c r="D82" i="3"/>
  <c r="E78" i="3"/>
  <c r="F78" i="3"/>
  <c r="D78" i="3"/>
  <c r="G78" i="3"/>
  <c r="H78" i="3"/>
  <c r="E74" i="3"/>
  <c r="F74" i="3"/>
  <c r="G74" i="3"/>
  <c r="H74" i="3"/>
  <c r="D74" i="3"/>
  <c r="E70" i="3"/>
  <c r="F70" i="3"/>
  <c r="D70" i="3"/>
  <c r="H70" i="3"/>
  <c r="G70" i="3"/>
  <c r="E66" i="3"/>
  <c r="F66" i="3"/>
  <c r="G66" i="3"/>
  <c r="D66" i="3"/>
  <c r="H66" i="3"/>
  <c r="E62" i="3"/>
  <c r="D62" i="3"/>
  <c r="F62" i="3"/>
  <c r="H62" i="3"/>
  <c r="G62" i="3"/>
  <c r="E58" i="3"/>
  <c r="H58" i="3"/>
  <c r="D58" i="3"/>
  <c r="G58" i="3"/>
  <c r="F58" i="3"/>
  <c r="E54" i="3"/>
  <c r="G54" i="3"/>
  <c r="H54" i="3"/>
  <c r="F54" i="3"/>
  <c r="D54" i="3"/>
  <c r="E50" i="3"/>
  <c r="F50" i="3"/>
  <c r="G50" i="3"/>
  <c r="H50" i="3"/>
  <c r="D50" i="3"/>
  <c r="E46" i="3"/>
  <c r="D46" i="3"/>
  <c r="F46" i="3"/>
  <c r="G46" i="3"/>
  <c r="H46" i="3"/>
  <c r="E42" i="3"/>
  <c r="H42" i="3"/>
  <c r="D42" i="3"/>
  <c r="F42" i="3"/>
  <c r="G42" i="3"/>
  <c r="E38" i="3"/>
  <c r="G38" i="3"/>
  <c r="H38" i="3"/>
  <c r="D38" i="3"/>
  <c r="F38" i="3"/>
  <c r="E34" i="3"/>
  <c r="F34" i="3"/>
  <c r="G34" i="3"/>
  <c r="D34" i="3"/>
  <c r="H34" i="3"/>
  <c r="E30" i="3"/>
  <c r="D30" i="3"/>
  <c r="F30" i="3"/>
  <c r="G30" i="3"/>
  <c r="H30" i="3"/>
  <c r="E26" i="3"/>
  <c r="H26" i="3"/>
  <c r="D26" i="3"/>
  <c r="F26" i="3"/>
  <c r="G26" i="3"/>
  <c r="E22" i="3"/>
  <c r="G22" i="3"/>
  <c r="H22" i="3"/>
  <c r="D22" i="3"/>
  <c r="F22" i="3"/>
  <c r="E18" i="3"/>
  <c r="F18" i="3"/>
  <c r="G18" i="3"/>
  <c r="H18" i="3"/>
  <c r="D18" i="3"/>
  <c r="E14" i="3"/>
  <c r="D14" i="3"/>
  <c r="F14" i="3"/>
  <c r="G14" i="3"/>
  <c r="H14" i="3"/>
  <c r="E10" i="3"/>
  <c r="H10" i="3"/>
  <c r="D10" i="3"/>
  <c r="F10" i="3"/>
  <c r="G10" i="3"/>
  <c r="E6" i="3"/>
  <c r="G6" i="3"/>
  <c r="H6" i="3"/>
  <c r="D6" i="3"/>
  <c r="F6" i="3"/>
  <c r="D2" i="3"/>
  <c r="H2" i="3"/>
  <c r="E529" i="3"/>
  <c r="G527" i="3"/>
  <c r="H526" i="3"/>
  <c r="D526" i="3"/>
  <c r="E525" i="3"/>
  <c r="G523" i="3"/>
  <c r="H522" i="3"/>
  <c r="D522" i="3"/>
  <c r="E521" i="3"/>
  <c r="G519" i="3"/>
  <c r="H518" i="3"/>
  <c r="D518" i="3"/>
  <c r="E517" i="3"/>
  <c r="G515" i="3"/>
  <c r="H514" i="3"/>
  <c r="D514" i="3"/>
  <c r="E513" i="3"/>
  <c r="G511" i="3"/>
  <c r="H510" i="3"/>
  <c r="D510" i="3"/>
  <c r="E509" i="3"/>
  <c r="G507" i="3"/>
  <c r="H506" i="3"/>
  <c r="D506" i="3"/>
  <c r="E505" i="3"/>
  <c r="G503" i="3"/>
  <c r="H502" i="3"/>
  <c r="D502" i="3"/>
  <c r="E501" i="3"/>
  <c r="G499" i="3"/>
  <c r="H498" i="3"/>
  <c r="D498" i="3"/>
  <c r="E497" i="3"/>
  <c r="F496" i="3"/>
  <c r="G495" i="3"/>
  <c r="H494" i="3"/>
  <c r="D494" i="3"/>
  <c r="E493" i="3"/>
  <c r="E492" i="3"/>
  <c r="D491" i="3"/>
  <c r="D490" i="3"/>
  <c r="D489" i="3"/>
  <c r="H487" i="3"/>
  <c r="H486" i="3"/>
  <c r="H485" i="3"/>
  <c r="G484" i="3"/>
  <c r="G483" i="3"/>
  <c r="G482" i="3"/>
  <c r="F481" i="3"/>
  <c r="F480" i="3"/>
  <c r="F479" i="3"/>
  <c r="E478" i="3"/>
  <c r="E477" i="3"/>
  <c r="E476" i="3"/>
  <c r="D475" i="3"/>
  <c r="D474" i="3"/>
  <c r="D473" i="3"/>
  <c r="H471" i="3"/>
  <c r="H470" i="3"/>
  <c r="E468" i="3"/>
  <c r="G458" i="3"/>
  <c r="F455" i="3"/>
  <c r="G469" i="3"/>
  <c r="E469" i="3"/>
  <c r="G465" i="3"/>
  <c r="E465" i="3"/>
  <c r="F465" i="3"/>
  <c r="G461" i="3"/>
  <c r="E461" i="3"/>
  <c r="F461" i="3"/>
  <c r="G457" i="3"/>
  <c r="E457" i="3"/>
  <c r="F457" i="3"/>
  <c r="G453" i="3"/>
  <c r="D453" i="3"/>
  <c r="H453" i="3"/>
  <c r="E453" i="3"/>
  <c r="F453" i="3"/>
  <c r="G449" i="3"/>
  <c r="D449" i="3"/>
  <c r="H449" i="3"/>
  <c r="E449" i="3"/>
  <c r="F449" i="3"/>
  <c r="G445" i="3"/>
  <c r="D445" i="3"/>
  <c r="H445" i="3"/>
  <c r="E445" i="3"/>
  <c r="F445" i="3"/>
  <c r="G441" i="3"/>
  <c r="D441" i="3"/>
  <c r="H441" i="3"/>
  <c r="E441" i="3"/>
  <c r="F441" i="3"/>
  <c r="F437" i="3"/>
  <c r="G437" i="3"/>
  <c r="D437" i="3"/>
  <c r="E437" i="3"/>
  <c r="H437" i="3"/>
  <c r="F433" i="3"/>
  <c r="G433" i="3"/>
  <c r="H433" i="3"/>
  <c r="D433" i="3"/>
  <c r="E433" i="3"/>
  <c r="F429" i="3"/>
  <c r="G429" i="3"/>
  <c r="D429" i="3"/>
  <c r="E429" i="3"/>
  <c r="H429" i="3"/>
  <c r="F425" i="3"/>
  <c r="G425" i="3"/>
  <c r="H425" i="3"/>
  <c r="D425" i="3"/>
  <c r="E425" i="3"/>
  <c r="F421" i="3"/>
  <c r="G421" i="3"/>
  <c r="D421" i="3"/>
  <c r="E421" i="3"/>
  <c r="H421" i="3"/>
  <c r="F417" i="3"/>
  <c r="G417" i="3"/>
  <c r="H417" i="3"/>
  <c r="D417" i="3"/>
  <c r="E417" i="3"/>
  <c r="F413" i="3"/>
  <c r="G413" i="3"/>
  <c r="D413" i="3"/>
  <c r="E413" i="3"/>
  <c r="H413" i="3"/>
  <c r="F409" i="3"/>
  <c r="G409" i="3"/>
  <c r="H409" i="3"/>
  <c r="D409" i="3"/>
  <c r="E409" i="3"/>
  <c r="F405" i="3"/>
  <c r="G405" i="3"/>
  <c r="D405" i="3"/>
  <c r="E405" i="3"/>
  <c r="H405" i="3"/>
  <c r="F401" i="3"/>
  <c r="G401" i="3"/>
  <c r="H401" i="3"/>
  <c r="D401" i="3"/>
  <c r="E401" i="3"/>
  <c r="F397" i="3"/>
  <c r="G397" i="3"/>
  <c r="D397" i="3"/>
  <c r="E397" i="3"/>
  <c r="H397" i="3"/>
  <c r="F393" i="3"/>
  <c r="G393" i="3"/>
  <c r="H393" i="3"/>
  <c r="D393" i="3"/>
  <c r="E393" i="3"/>
  <c r="F389" i="3"/>
  <c r="G389" i="3"/>
  <c r="D389" i="3"/>
  <c r="E389" i="3"/>
  <c r="H389" i="3"/>
  <c r="F385" i="3"/>
  <c r="G385" i="3"/>
  <c r="H385" i="3"/>
  <c r="D385" i="3"/>
  <c r="E385" i="3"/>
  <c r="F381" i="3"/>
  <c r="G381" i="3"/>
  <c r="D381" i="3"/>
  <c r="E381" i="3"/>
  <c r="H381" i="3"/>
  <c r="F377" i="3"/>
  <c r="G377" i="3"/>
  <c r="H377" i="3"/>
  <c r="D377" i="3"/>
  <c r="E377" i="3"/>
  <c r="F373" i="3"/>
  <c r="G373" i="3"/>
  <c r="D373" i="3"/>
  <c r="E373" i="3"/>
  <c r="H373" i="3"/>
  <c r="F369" i="3"/>
  <c r="G369" i="3"/>
  <c r="H369" i="3"/>
  <c r="D369" i="3"/>
  <c r="E369" i="3"/>
  <c r="F365" i="3"/>
  <c r="G365" i="3"/>
  <c r="D365" i="3"/>
  <c r="E365" i="3"/>
  <c r="H365" i="3"/>
  <c r="F361" i="3"/>
  <c r="G361" i="3"/>
  <c r="H361" i="3"/>
  <c r="D361" i="3"/>
  <c r="E361" i="3"/>
  <c r="F357" i="3"/>
  <c r="G357" i="3"/>
  <c r="D357" i="3"/>
  <c r="E357" i="3"/>
  <c r="H357" i="3"/>
  <c r="F353" i="3"/>
  <c r="G353" i="3"/>
  <c r="H353" i="3"/>
  <c r="D353" i="3"/>
  <c r="E353" i="3"/>
  <c r="F349" i="3"/>
  <c r="G349" i="3"/>
  <c r="D349" i="3"/>
  <c r="E349" i="3"/>
  <c r="H349" i="3"/>
  <c r="F345" i="3"/>
  <c r="G345" i="3"/>
  <c r="H345" i="3"/>
  <c r="D345" i="3"/>
  <c r="E345" i="3"/>
  <c r="F341" i="3"/>
  <c r="G341" i="3"/>
  <c r="D341" i="3"/>
  <c r="E341" i="3"/>
  <c r="H341" i="3"/>
  <c r="F337" i="3"/>
  <c r="G337" i="3"/>
  <c r="H337" i="3"/>
  <c r="D337" i="3"/>
  <c r="E337" i="3"/>
  <c r="F333" i="3"/>
  <c r="G333" i="3"/>
  <c r="D333" i="3"/>
  <c r="E333" i="3"/>
  <c r="H333" i="3"/>
  <c r="F329" i="3"/>
  <c r="G329" i="3"/>
  <c r="H329" i="3"/>
  <c r="D329" i="3"/>
  <c r="E329" i="3"/>
  <c r="F325" i="3"/>
  <c r="G325" i="3"/>
  <c r="D325" i="3"/>
  <c r="E325" i="3"/>
  <c r="H325" i="3"/>
  <c r="F321" i="3"/>
  <c r="G321" i="3"/>
  <c r="H321" i="3"/>
  <c r="D321" i="3"/>
  <c r="E321" i="3"/>
  <c r="F317" i="3"/>
  <c r="G317" i="3"/>
  <c r="D317" i="3"/>
  <c r="E317" i="3"/>
  <c r="H317" i="3"/>
  <c r="F313" i="3"/>
  <c r="G313" i="3"/>
  <c r="H313" i="3"/>
  <c r="D313" i="3"/>
  <c r="E313" i="3"/>
  <c r="F309" i="3"/>
  <c r="G309" i="3"/>
  <c r="D309" i="3"/>
  <c r="E309" i="3"/>
  <c r="H309" i="3"/>
  <c r="F305" i="3"/>
  <c r="G305" i="3"/>
  <c r="H305" i="3"/>
  <c r="D305" i="3"/>
  <c r="E305" i="3"/>
  <c r="F301" i="3"/>
  <c r="G301" i="3"/>
  <c r="D301" i="3"/>
  <c r="E301" i="3"/>
  <c r="H301" i="3"/>
  <c r="F297" i="3"/>
  <c r="G297" i="3"/>
  <c r="H297" i="3"/>
  <c r="D297" i="3"/>
  <c r="E297" i="3"/>
  <c r="F293" i="3"/>
  <c r="G293" i="3"/>
  <c r="D293" i="3"/>
  <c r="E293" i="3"/>
  <c r="H293" i="3"/>
  <c r="E289" i="3"/>
  <c r="F289" i="3"/>
  <c r="G289" i="3"/>
  <c r="H289" i="3"/>
  <c r="D289" i="3"/>
  <c r="E285" i="3"/>
  <c r="F285" i="3"/>
  <c r="G285" i="3"/>
  <c r="D285" i="3"/>
  <c r="H285" i="3"/>
  <c r="E281" i="3"/>
  <c r="F281" i="3"/>
  <c r="G281" i="3"/>
  <c r="D281" i="3"/>
  <c r="H281" i="3"/>
  <c r="E277" i="3"/>
  <c r="F277" i="3"/>
  <c r="G277" i="3"/>
  <c r="D277" i="3"/>
  <c r="H277" i="3"/>
  <c r="E273" i="3"/>
  <c r="F273" i="3"/>
  <c r="G273" i="3"/>
  <c r="H273" i="3"/>
  <c r="D273" i="3"/>
  <c r="E269" i="3"/>
  <c r="F269" i="3"/>
  <c r="G269" i="3"/>
  <c r="D269" i="3"/>
  <c r="H269" i="3"/>
  <c r="E265" i="3"/>
  <c r="F265" i="3"/>
  <c r="G265" i="3"/>
  <c r="D265" i="3"/>
  <c r="H265" i="3"/>
  <c r="G261" i="3"/>
  <c r="H261" i="3"/>
  <c r="D261" i="3"/>
  <c r="E261" i="3"/>
  <c r="F261" i="3"/>
  <c r="G257" i="3"/>
  <c r="E257" i="3"/>
  <c r="F257" i="3"/>
  <c r="H257" i="3"/>
  <c r="D257" i="3"/>
  <c r="G253" i="3"/>
  <c r="D253" i="3"/>
  <c r="E253" i="3"/>
  <c r="F253" i="3"/>
  <c r="H253" i="3"/>
  <c r="G249" i="3"/>
  <c r="D249" i="3"/>
  <c r="H249" i="3"/>
  <c r="F249" i="3"/>
  <c r="E249" i="3"/>
  <c r="G245" i="3"/>
  <c r="D245" i="3"/>
  <c r="H245" i="3"/>
  <c r="E245" i="3"/>
  <c r="F245" i="3"/>
  <c r="G241" i="3"/>
  <c r="D241" i="3"/>
  <c r="H241" i="3"/>
  <c r="F241" i="3"/>
  <c r="E241" i="3"/>
  <c r="G237" i="3"/>
  <c r="D237" i="3"/>
  <c r="H237" i="3"/>
  <c r="E237" i="3"/>
  <c r="F237" i="3"/>
  <c r="G233" i="3"/>
  <c r="D233" i="3"/>
  <c r="H233" i="3"/>
  <c r="F233" i="3"/>
  <c r="E233" i="3"/>
  <c r="G229" i="3"/>
  <c r="D229" i="3"/>
  <c r="H229" i="3"/>
  <c r="E229" i="3"/>
  <c r="F229" i="3"/>
  <c r="G225" i="3"/>
  <c r="D225" i="3"/>
  <c r="H225" i="3"/>
  <c r="F225" i="3"/>
  <c r="E225" i="3"/>
  <c r="G221" i="3"/>
  <c r="D221" i="3"/>
  <c r="H221" i="3"/>
  <c r="E221" i="3"/>
  <c r="F221" i="3"/>
  <c r="G217" i="3"/>
  <c r="D217" i="3"/>
  <c r="H217" i="3"/>
  <c r="F217" i="3"/>
  <c r="E217" i="3"/>
  <c r="G213" i="3"/>
  <c r="D213" i="3"/>
  <c r="H213" i="3"/>
  <c r="E213" i="3"/>
  <c r="F213" i="3"/>
  <c r="G209" i="3"/>
  <c r="D209" i="3"/>
  <c r="H209" i="3"/>
  <c r="F209" i="3"/>
  <c r="E209" i="3"/>
  <c r="G205" i="3"/>
  <c r="D205" i="3"/>
  <c r="H205" i="3"/>
  <c r="E205" i="3"/>
  <c r="F205" i="3"/>
  <c r="G201" i="3"/>
  <c r="D201" i="3"/>
  <c r="H201" i="3"/>
  <c r="F201" i="3"/>
  <c r="E201" i="3"/>
  <c r="G197" i="3"/>
  <c r="D197" i="3"/>
  <c r="H197" i="3"/>
  <c r="E197" i="3"/>
  <c r="F197" i="3"/>
  <c r="G193" i="3"/>
  <c r="D193" i="3"/>
  <c r="H193" i="3"/>
  <c r="F193" i="3"/>
  <c r="E193" i="3"/>
  <c r="E189" i="3"/>
  <c r="G189" i="3"/>
  <c r="H189" i="3"/>
  <c r="D189" i="3"/>
  <c r="F189" i="3"/>
  <c r="E185" i="3"/>
  <c r="F185" i="3"/>
  <c r="G185" i="3"/>
  <c r="D185" i="3"/>
  <c r="H185" i="3"/>
  <c r="E181" i="3"/>
  <c r="D181" i="3"/>
  <c r="F181" i="3"/>
  <c r="H181" i="3"/>
  <c r="G181" i="3"/>
  <c r="E177" i="3"/>
  <c r="H177" i="3"/>
  <c r="D177" i="3"/>
  <c r="G177" i="3"/>
  <c r="F177" i="3"/>
  <c r="E173" i="3"/>
  <c r="G173" i="3"/>
  <c r="H173" i="3"/>
  <c r="F173" i="3"/>
  <c r="D173" i="3"/>
  <c r="E169" i="3"/>
  <c r="F169" i="3"/>
  <c r="G169" i="3"/>
  <c r="D169" i="3"/>
  <c r="H169" i="3"/>
  <c r="E165" i="3"/>
  <c r="D165" i="3"/>
  <c r="F165" i="3"/>
  <c r="G165" i="3"/>
  <c r="H165" i="3"/>
  <c r="E161" i="3"/>
  <c r="H161" i="3"/>
  <c r="D161" i="3"/>
  <c r="F161" i="3"/>
  <c r="G161" i="3"/>
  <c r="E157" i="3"/>
  <c r="F157" i="3"/>
  <c r="D157" i="3"/>
  <c r="H157" i="3"/>
  <c r="G157" i="3"/>
  <c r="E153" i="3"/>
  <c r="F153" i="3"/>
  <c r="G153" i="3"/>
  <c r="H153" i="3"/>
  <c r="D153" i="3"/>
  <c r="E149" i="3"/>
  <c r="F149" i="3"/>
  <c r="D149" i="3"/>
  <c r="G149" i="3"/>
  <c r="H149" i="3"/>
  <c r="E145" i="3"/>
  <c r="F145" i="3"/>
  <c r="G145" i="3"/>
  <c r="H145" i="3"/>
  <c r="D145" i="3"/>
  <c r="E141" i="3"/>
  <c r="F141" i="3"/>
  <c r="D141" i="3"/>
  <c r="H141" i="3"/>
  <c r="G141" i="3"/>
  <c r="E137" i="3"/>
  <c r="F137" i="3"/>
  <c r="G137" i="3"/>
  <c r="H137" i="3"/>
  <c r="D137" i="3"/>
  <c r="E133" i="3"/>
  <c r="F133" i="3"/>
  <c r="D133" i="3"/>
  <c r="G133" i="3"/>
  <c r="H133" i="3"/>
  <c r="E129" i="3"/>
  <c r="F129" i="3"/>
  <c r="G129" i="3"/>
  <c r="H129" i="3"/>
  <c r="D129" i="3"/>
  <c r="E125" i="3"/>
  <c r="F125" i="3"/>
  <c r="D125" i="3"/>
  <c r="H125" i="3"/>
  <c r="G125" i="3"/>
  <c r="E121" i="3"/>
  <c r="F121" i="3"/>
  <c r="G121" i="3"/>
  <c r="H121" i="3"/>
  <c r="D121" i="3"/>
  <c r="E117" i="3"/>
  <c r="F117" i="3"/>
  <c r="D117" i="3"/>
  <c r="G117" i="3"/>
  <c r="H117" i="3"/>
  <c r="E113" i="3"/>
  <c r="F113" i="3"/>
  <c r="D113" i="3"/>
  <c r="G113" i="3"/>
  <c r="H113" i="3"/>
  <c r="E109" i="3"/>
  <c r="F109" i="3"/>
  <c r="H109" i="3"/>
  <c r="D109" i="3"/>
  <c r="G109" i="3"/>
  <c r="E105" i="3"/>
  <c r="F105" i="3"/>
  <c r="D105" i="3"/>
  <c r="G105" i="3"/>
  <c r="H105" i="3"/>
  <c r="E101" i="3"/>
  <c r="F101" i="3"/>
  <c r="H101" i="3"/>
  <c r="D101" i="3"/>
  <c r="G101" i="3"/>
  <c r="E97" i="3"/>
  <c r="F97" i="3"/>
  <c r="D97" i="3"/>
  <c r="G97" i="3"/>
  <c r="H97" i="3"/>
  <c r="E93" i="3"/>
  <c r="F93" i="3"/>
  <c r="H93" i="3"/>
  <c r="D93" i="3"/>
  <c r="G93" i="3"/>
  <c r="E89" i="3"/>
  <c r="F89" i="3"/>
  <c r="D89" i="3"/>
  <c r="G89" i="3"/>
  <c r="H89" i="3"/>
  <c r="F85" i="3"/>
  <c r="G85" i="3"/>
  <c r="H85" i="3"/>
  <c r="D85" i="3"/>
  <c r="E85" i="3"/>
  <c r="F81" i="3"/>
  <c r="G81" i="3"/>
  <c r="D81" i="3"/>
  <c r="E81" i="3"/>
  <c r="H81" i="3"/>
  <c r="F77" i="3"/>
  <c r="G77" i="3"/>
  <c r="H77" i="3"/>
  <c r="E77" i="3"/>
  <c r="D77" i="3"/>
  <c r="F73" i="3"/>
  <c r="G73" i="3"/>
  <c r="D73" i="3"/>
  <c r="E73" i="3"/>
  <c r="H73" i="3"/>
  <c r="F69" i="3"/>
  <c r="G69" i="3"/>
  <c r="H69" i="3"/>
  <c r="D69" i="3"/>
  <c r="E69" i="3"/>
  <c r="F65" i="3"/>
  <c r="E65" i="3"/>
  <c r="G65" i="3"/>
  <c r="H65" i="3"/>
  <c r="D65" i="3"/>
  <c r="F61" i="3"/>
  <c r="D61" i="3"/>
  <c r="E61" i="3"/>
  <c r="G61" i="3"/>
  <c r="H61" i="3"/>
  <c r="F57" i="3"/>
  <c r="H57" i="3"/>
  <c r="D57" i="3"/>
  <c r="E57" i="3"/>
  <c r="G57" i="3"/>
  <c r="F53" i="3"/>
  <c r="G53" i="3"/>
  <c r="H53" i="3"/>
  <c r="D53" i="3"/>
  <c r="E53" i="3"/>
  <c r="F49" i="3"/>
  <c r="E49" i="3"/>
  <c r="G49" i="3"/>
  <c r="D49" i="3"/>
  <c r="H49" i="3"/>
  <c r="F45" i="3"/>
  <c r="D45" i="3"/>
  <c r="E45" i="3"/>
  <c r="H45" i="3"/>
  <c r="G45" i="3"/>
  <c r="F41" i="3"/>
  <c r="H41" i="3"/>
  <c r="D41" i="3"/>
  <c r="G41" i="3"/>
  <c r="E41" i="3"/>
  <c r="F37" i="3"/>
  <c r="G37" i="3"/>
  <c r="H37" i="3"/>
  <c r="E37" i="3"/>
  <c r="D37" i="3"/>
  <c r="F33" i="3"/>
  <c r="E33" i="3"/>
  <c r="G33" i="3"/>
  <c r="H33" i="3"/>
  <c r="D33" i="3"/>
  <c r="F29" i="3"/>
  <c r="D29" i="3"/>
  <c r="E29" i="3"/>
  <c r="G29" i="3"/>
  <c r="H29" i="3"/>
  <c r="F25" i="3"/>
  <c r="H25" i="3"/>
  <c r="D25" i="3"/>
  <c r="E25" i="3"/>
  <c r="G25" i="3"/>
  <c r="F21" i="3"/>
  <c r="G21" i="3"/>
  <c r="H21" i="3"/>
  <c r="D21" i="3"/>
  <c r="E21" i="3"/>
  <c r="F17" i="3"/>
  <c r="E17" i="3"/>
  <c r="G17" i="3"/>
  <c r="D17" i="3"/>
  <c r="H17" i="3"/>
  <c r="F13" i="3"/>
  <c r="D13" i="3"/>
  <c r="E13" i="3"/>
  <c r="G13" i="3"/>
  <c r="H13" i="3"/>
  <c r="F9" i="3"/>
  <c r="H9" i="3"/>
  <c r="D9" i="3"/>
  <c r="E9" i="3"/>
  <c r="G9" i="3"/>
  <c r="F5" i="3"/>
  <c r="G5" i="3"/>
  <c r="H5" i="3"/>
  <c r="D5" i="3"/>
  <c r="E5" i="3"/>
  <c r="H529" i="3"/>
  <c r="H525" i="3"/>
  <c r="H521" i="3"/>
  <c r="H517" i="3"/>
  <c r="H513" i="3"/>
  <c r="H509" i="3"/>
  <c r="H505" i="3"/>
  <c r="H501" i="3"/>
  <c r="H497" i="3"/>
  <c r="H493" i="3"/>
  <c r="H491" i="3"/>
  <c r="H490" i="3"/>
  <c r="H489" i="3"/>
  <c r="G488" i="3"/>
  <c r="G487" i="3"/>
  <c r="G486" i="3"/>
  <c r="F485" i="3"/>
  <c r="F484" i="3"/>
  <c r="F483" i="3"/>
  <c r="E482" i="3"/>
  <c r="E481" i="3"/>
  <c r="E480" i="3"/>
  <c r="D479" i="3"/>
  <c r="D478" i="3"/>
  <c r="D477" i="3"/>
  <c r="H475" i="3"/>
  <c r="H474" i="3"/>
  <c r="H473" i="3"/>
  <c r="G472" i="3"/>
  <c r="G471" i="3"/>
  <c r="G470" i="3"/>
  <c r="F469" i="3"/>
  <c r="F467" i="3"/>
  <c r="E464" i="3"/>
  <c r="D461" i="3"/>
  <c r="H457" i="3"/>
  <c r="M5" i="6"/>
  <c r="G5" i="6" s="1"/>
  <c r="M37" i="6"/>
  <c r="G37" i="6" s="1"/>
  <c r="O9" i="6"/>
  <c r="M9" i="6"/>
  <c r="G9" i="6" s="1"/>
  <c r="O21" i="6"/>
  <c r="M21" i="6"/>
  <c r="G21" i="6" s="1"/>
  <c r="O17" i="6"/>
  <c r="M17" i="6"/>
  <c r="G17" i="6" s="1"/>
  <c r="O41" i="6"/>
  <c r="M41" i="6"/>
  <c r="G41" i="6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4" i="2"/>
  <c r="H5" i="2"/>
  <c r="H3" i="2"/>
</calcChain>
</file>

<file path=xl/sharedStrings.xml><?xml version="1.0" encoding="utf-8"?>
<sst xmlns="http://schemas.openxmlformats.org/spreadsheetml/2006/main" count="2067" uniqueCount="319">
  <si>
    <t>Sample ID</t>
  </si>
  <si>
    <t>Depth (m)</t>
  </si>
  <si>
    <t>Confining Pressure (psi)</t>
  </si>
  <si>
    <t>Length
(cm)</t>
  </si>
  <si>
    <t>Diameter
(cm)</t>
  </si>
  <si>
    <t>Helium Porosity
(%)</t>
  </si>
  <si>
    <t>Nitrogen Permeability
(mD)</t>
  </si>
  <si>
    <t>Klinkenberg Permeability
(mD)</t>
  </si>
  <si>
    <t>Saturation</t>
  </si>
  <si>
    <t>Water
(%PV)</t>
  </si>
  <si>
    <t>Oil
(%PV)</t>
  </si>
  <si>
    <t>AMB</t>
  </si>
  <si>
    <t>NCS</t>
  </si>
  <si>
    <t>Oil</t>
  </si>
  <si>
    <t>Water</t>
  </si>
  <si>
    <t>Por</t>
  </si>
  <si>
    <t>Perm</t>
  </si>
  <si>
    <t>Depth</t>
  </si>
  <si>
    <t>1A</t>
  </si>
  <si>
    <t>1B</t>
  </si>
  <si>
    <t>2A</t>
  </si>
  <si>
    <t>2B</t>
  </si>
  <si>
    <t>&lt; -- Fracture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</si>
  <si>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</si>
  <si>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</si>
  <si>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</si>
  <si>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</si>
  <si>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</si>
  <si>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</si>
  <si>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</si>
  <si>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</si>
  <si>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</si>
  <si>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</si>
  <si>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</si>
  <si>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</si>
  <si>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</si>
  <si>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</si>
  <si>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</si>
  <si>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</si>
  <si>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</si>
  <si>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14B</t>
  </si>
  <si>
    <t>15A</t>
  </si>
  <si>
    <t>16A</t>
  </si>
  <si>
    <t>17B</t>
  </si>
  <si>
    <t>18A</t>
  </si>
  <si>
    <t>19B</t>
  </si>
  <si>
    <t>20A</t>
  </si>
  <si>
    <t>21A</t>
  </si>
  <si>
    <t>22A</t>
  </si>
  <si>
    <t>23A</t>
  </si>
  <si>
    <t>24B</t>
  </si>
  <si>
    <t>25A</t>
  </si>
  <si>
    <t>26A</t>
  </si>
  <si>
    <t>27B</t>
  </si>
  <si>
    <t>28A</t>
  </si>
  <si>
    <t>29A</t>
  </si>
  <si>
    <t>30B</t>
  </si>
  <si>
    <t>31B</t>
  </si>
  <si>
    <t>32A</t>
  </si>
  <si>
    <t>33B</t>
  </si>
  <si>
    <t>34A</t>
  </si>
  <si>
    <t>35A</t>
  </si>
  <si>
    <t>36B</t>
  </si>
  <si>
    <t>37B</t>
  </si>
  <si>
    <t>38A</t>
  </si>
  <si>
    <t>40B</t>
  </si>
  <si>
    <t>41B</t>
  </si>
  <si>
    <t>42B</t>
  </si>
  <si>
    <t>43B</t>
  </si>
  <si>
    <t>44A</t>
  </si>
  <si>
    <t>45B</t>
  </si>
  <si>
    <t>46B</t>
  </si>
  <si>
    <t>47A</t>
  </si>
  <si>
    <t>48A</t>
  </si>
  <si>
    <t>49B</t>
  </si>
  <si>
    <t>50B</t>
  </si>
  <si>
    <t>51A</t>
  </si>
  <si>
    <t>52B</t>
  </si>
  <si>
    <t>53A</t>
  </si>
  <si>
    <t>54B</t>
  </si>
  <si>
    <t>55A</t>
  </si>
  <si>
    <t>56A</t>
  </si>
  <si>
    <t>57A</t>
  </si>
  <si>
    <t>58A</t>
  </si>
  <si>
    <t>59A</t>
  </si>
  <si>
    <t>60A</t>
  </si>
  <si>
    <t>61A</t>
  </si>
  <si>
    <t>62A</t>
  </si>
  <si>
    <t>64A</t>
  </si>
  <si>
    <t>64C</t>
  </si>
  <si>
    <t>65B</t>
  </si>
  <si>
    <t>66A</t>
  </si>
  <si>
    <t>67A</t>
  </si>
  <si>
    <t>68A</t>
  </si>
  <si>
    <t>69A</t>
  </si>
  <si>
    <t>70A</t>
  </si>
  <si>
    <t>71A</t>
  </si>
  <si>
    <t>72A</t>
  </si>
  <si>
    <t>73A</t>
  </si>
  <si>
    <t>74A</t>
  </si>
  <si>
    <t>75A</t>
  </si>
  <si>
    <t>76B</t>
  </si>
  <si>
    <t>77B</t>
  </si>
  <si>
    <t>78A</t>
  </si>
  <si>
    <t>79A</t>
  </si>
  <si>
    <t>80A</t>
  </si>
  <si>
    <t>81A</t>
  </si>
  <si>
    <t>82A</t>
  </si>
  <si>
    <t>83A</t>
  </si>
  <si>
    <t>84B</t>
  </si>
  <si>
    <t>85A</t>
  </si>
  <si>
    <t>86A</t>
  </si>
  <si>
    <t>87A</t>
  </si>
  <si>
    <t>88A</t>
  </si>
  <si>
    <t>89A</t>
  </si>
  <si>
    <r>
      <t>Grain Density
(g/cm</t>
    </r>
    <r>
      <rPr>
        <vertAlign val="superscript"/>
        <sz val="11"/>
        <color theme="1"/>
        <rFont val="Arial Narrow"/>
        <family val="2"/>
      </rPr>
      <t>3</t>
    </r>
    <r>
      <rPr>
        <sz val="11"/>
        <color theme="1"/>
        <rFont val="Arial Narrow"/>
        <family val="2"/>
      </rPr>
      <t>)</t>
    </r>
  </si>
  <si>
    <t>Saturation Water
(%PV)</t>
  </si>
  <si>
    <t>Saturation Oil
(%PV)</t>
  </si>
  <si>
    <t>Porosity</t>
  </si>
  <si>
    <t>Permeability</t>
  </si>
  <si>
    <t>Sw (blue), So (red)</t>
  </si>
  <si>
    <t>MD</t>
  </si>
  <si>
    <t>PHIT</t>
  </si>
  <si>
    <t>Sw</t>
  </si>
  <si>
    <t>Swirr
(%PV)</t>
  </si>
  <si>
    <t>FWL</t>
  </si>
  <si>
    <t>No frac</t>
  </si>
  <si>
    <t>Short fractures</t>
  </si>
  <si>
    <t>Long vertical open fracture</t>
  </si>
  <si>
    <t>Vugs</t>
  </si>
  <si>
    <t>Short vertical fractures</t>
  </si>
  <si>
    <t>Vugs/Short vertical fractures</t>
  </si>
  <si>
    <t>Vugs/Partially  cemented vertical  frac</t>
  </si>
  <si>
    <t>Vugs/Short Frac</t>
  </si>
  <si>
    <t>Frac</t>
  </si>
  <si>
    <t>dolomite, brownish white, anhydrite nodule, fine grained, chipped off, argilleceous wisps</t>
  </si>
  <si>
    <t>dolomite, brownish white, cm size anhydrite nodules, fine grained, chipped off, argilleceous wisps, scattered fossil fragments, short fractures</t>
  </si>
  <si>
    <t>dolomite, greyish brown, fine grained, argilleceous wisps, lensoidal anhydrite, burrows?</t>
  </si>
  <si>
    <t>dolomite, greyish brown, fine grained, argilleceous wisps, scattered fossil fragments, small anhydrite nodules, burrows?</t>
  </si>
  <si>
    <t>dolomite, light brown, fine grained, argilleceous wisps, mm size anhydrite nodule, burrows?</t>
  </si>
  <si>
    <t>dolomite, grey, fine grained, cement filled fractures, long vertical open fracture, chipped off, small vugs, scattered cm size fossil fragments seen</t>
  </si>
  <si>
    <t>dolomite, grey, fine grained, abundant argilleceous wisps, small vugs, scattered fossil fragments</t>
  </si>
  <si>
    <t>dolomite, grey, fine grained, abundant argilleceous wisps, long cemented vertical fracture, small vugs, scattered fossil fragments</t>
  </si>
  <si>
    <t>dolomite, grey, fine grained, argilleceous wisps, argilleceous streaks, cm scale anhydrite nodules, scattered fossil fragments</t>
  </si>
  <si>
    <t>dolomite, grey, fine grained, argilleceous wisps, argilleceous streaks, short vertical fractures, scattered fossil fragments, burrows?</t>
  </si>
  <si>
    <t>dolomite, grey, fine grained, argilleceous wisps, few argilleceous streaks, small vugs, few scattered fossil fragments, small anhydrite nodules, chipped off, short vertical fractures</t>
  </si>
  <si>
    <t>dolomite, grey, fine grained, argilleceous wisps, argilleceous streaks, small vugs, few scattered fossil fragments, chipped off, long partially cemented vertical fractures</t>
  </si>
  <si>
    <t>dolomite, grey, fine grained, argilleceous wisps, uneven surface of plug, small vugs, chipped off, long partially cemented vertical fractures, lenses of non calcareous matter</t>
  </si>
  <si>
    <t>dolomite, grey, fine grained, argilleceous wisps, uneven surface of plug, small vugs, chipped off, long partially cemented vertical fracture, large anhydrite nodule</t>
  </si>
  <si>
    <t>dolomite, grey, fine grained, argilleceous streaks, small vugs, mm size anhydrite nodules, chipped off</t>
  </si>
  <si>
    <t>dolomite, brownish grey, fine grained, abundant argilleceous streaks, small vugs, cm size anhydrite nodule, chipped off, partially cemented vertical fracture</t>
  </si>
  <si>
    <t>dolomite, light brown, fine grained, argilleceous streaks, large anhydrite nodules, chipped off, small vugs, shorter sample, friable</t>
  </si>
  <si>
    <t>dolomite, light brown, fine grained, chipped off, small vugs, friable, few argilleceous streaks</t>
  </si>
  <si>
    <t>dolomite, light brown, fine grained, chipped off, short open vertical fractures, friable, stylolites, small vugs</t>
  </si>
  <si>
    <t>dolomite, light brown, fine grained, chipped off, shorter sample, friable, scattered fossil fragments, small vugs</t>
  </si>
  <si>
    <t>dolomite/anhydrite, lightbrown to white, fine grained/massive, friable, chipped off, fractures</t>
  </si>
  <si>
    <t>dolomite, light brown, chipped off, shorter sample, large anhydrite nodule, short fractures</t>
  </si>
  <si>
    <t>dolomite, brownish white, large cm size anhydritic nodules, fine grained, chipped off, many short hairline fractures, one long partially cemented sub vertical fracture, few scattered fossil frgaments</t>
  </si>
  <si>
    <t>dolomite, brownish white,  fine grained, chipped off, argilleceous wisps, short fractures, large anhydrite nodules, shorter sample, one long partially cemented fracture at the bottom of the plug</t>
  </si>
  <si>
    <t>dolomite, greyish brown, fine grained, argilleceous wisps, argilleceous streaks, anhydrite nodules, shorter sample, heavily fractured</t>
  </si>
  <si>
    <t>dolomite, brownish white, fine grained, argilleceous wisps, large cm size anhydrite nodule, few thin vertical fractures, few scattered fossil fragments</t>
  </si>
  <si>
    <t>dolomite, light grey, fine grained, argilleceous wisps, long partially cemented vertical fracture, mm size anhydritic nodules, chipped off, friable</t>
  </si>
  <si>
    <t>dolomite, light grey, fine grained, argilleceous streaks, mm scale anhydrite nodules, chipped off, friable, long vertical fracture, uneven surface of the plug sample</t>
  </si>
  <si>
    <t>dolomite, grey, fine grained, argilleceous wisps, chipped off, long partially cemented vertical fracture, few mm scale anhydritic nodules</t>
  </si>
  <si>
    <t>dolomite, grey, fine grained, anhydrite nodules, friable, few horizontal partially cemented fractures</t>
  </si>
  <si>
    <t xml:space="preserve">dolomite, brownish grey, fine grained, large anhydritic nodules, chipped off, friable, thin hairline fracture </t>
  </si>
  <si>
    <t>dolomite, light brown, fine grained, chipped off,  friable, stylolites, many large and small cemented scattered fossil fragments</t>
  </si>
  <si>
    <t>dolomite, brownish grey, friable, anhydrite nodule, few scattered fossil fragments</t>
  </si>
  <si>
    <t>dolomite, brown, clasts, fine grained, friable, many short hairline fractures, one long partially cemented sub vertical fracture</t>
  </si>
  <si>
    <t>dolomite, brownish white, fine grained, argilleceous wisps, chipped off, friable</t>
  </si>
  <si>
    <t xml:space="preserve">lst, light grey, fine grained, abundant scattered fossil fragments, few short partially cemented fractures, small anhydritic nodules, friable </t>
  </si>
  <si>
    <t>lst, grey, fine grained, cement filled fractures, small anydritic nodule,abundant scattered fossil fragments</t>
  </si>
  <si>
    <t>lst, grey, fine grained,  scattered fossil fragments, chipped off</t>
  </si>
  <si>
    <t>lst, grey, fine grained, argilleceous wisps,  scattered fossil fragments, small anhydrite nodules, friable</t>
  </si>
  <si>
    <t>lst, grey, fine grained, stylolite, friable, argilleceous wisps</t>
  </si>
  <si>
    <t>dolomite, grey, fine grained,  chipped off, mm size partially cemented vug, very few scattered fossil fragments</t>
  </si>
  <si>
    <t>lst, dark grey, fine grained, large vertical fracture, chipped off, lens of non calcareous matter</t>
  </si>
  <si>
    <t>lst, dark grey, fine grained, large vertical fracture, argilleceoous wisps, friable</t>
  </si>
  <si>
    <t>lst, grey, fine grained, chipped off, abundant scattered fossil fragments, short fractures</t>
  </si>
  <si>
    <t>lst, grey, large  calcareous nodules, fine grained, chipped off, many short hairline fractures, one long partially cemented diagonal fracture, few large scattered fossil frgaments</t>
  </si>
  <si>
    <t>lst, grey, fine grained, chipped off, argilleceous wisps, scattered fossil fragments, non calcareous nodules</t>
  </si>
  <si>
    <t>lst, grey, fine grained, scattered cemented large fossil fragments, cemented fractures, chipped off</t>
  </si>
  <si>
    <t>lst, greyish brown, fine grained, anhydrite nodule, partially cemented fractures, argilleceous streaks, chipped off, shorter sample</t>
  </si>
  <si>
    <t>lst, grey, fine grained, argilleceous wisps, scattered fossil fragments</t>
  </si>
  <si>
    <t>lst, brownish grey, fine grained, argilleceous wisps,  abundant scattered fossil fragments, small anhydrite nodule, chipped off, friable</t>
  </si>
  <si>
    <t>lst, brownish grey, fine grained, argilleceous wisps, few argilleceous streaks, scattered fossil fragments, small non calcareous nodules, friable</t>
  </si>
  <si>
    <t>lst, brownish grey, fine grained, argilleceous wisps, chipped off, scattered fossil fragments, friable, shorter sample</t>
  </si>
  <si>
    <t>dolomite, brownish grey, fine grained, argilleceous wisps, very few small vugs</t>
  </si>
  <si>
    <t>dolomite, light grey to brown, fine grained, organic streaks, few scattered fossil fragments, friable</t>
  </si>
  <si>
    <t>dolomite, grey to light brown, fine grained, argilleceous streaks, chipped off</t>
  </si>
  <si>
    <t>dolomite, light brown, fine grained, friable, small vugs, chipped off</t>
  </si>
  <si>
    <t>dolomite, grey, chipped off, short cemented fractures, small vugs, organic streaks, few scattered fossil fragments</t>
  </si>
  <si>
    <t>dolomite, grey, fine grained, chipped off, argilleceous streaks, scattered fossil fragments, short fractures, small anhydrite nodules, many hairline diagonal partially cemented fractures, stylolite</t>
  </si>
  <si>
    <t>dolomite, grey, fine grained, very few scattered fossil fragments, friable, non calcareous wisps</t>
  </si>
  <si>
    <t>dolomite, brown, fine grained, small vugs, scattered fossil fragments, mm size anhydrite nodules, argilleceous wisps</t>
  </si>
  <si>
    <t>dolomite, grey, fine grained, mm size anhydrite lenses, non calcareous nodule, scattered fossil fragments</t>
  </si>
  <si>
    <t>dolomite, greyish brown, fine grained, scattered fossil fragments, non calcareous nodule, friable, chipped off</t>
  </si>
  <si>
    <t>dolomite, brownish grey, fine grained, argilleceous wisps, argilleceous streaks, small vugs, stylolites, chipped off, long partially cemented fractures</t>
  </si>
  <si>
    <t>dolomite, grey, fine grained, argilleceous wisps, uneven surface of plug, lenses of non calcareous matter, stylolite, short hairline fractures</t>
  </si>
  <si>
    <t>dolomite, grey, fine grained, argilleceous streaks, long vertical partially cemented fractures, lenses of non calcareous matter</t>
  </si>
  <si>
    <t>dolomite, light grey, fine grained, argilleceous streaks, friable</t>
  </si>
  <si>
    <t>dolomite, light brown, fine grained, short partially cemented vertical fractures, one long partially cemented vertical fracture, abundant small scattered fossil fragments, few large cm size fossil fragments, small vugs</t>
  </si>
  <si>
    <t>dolomite, light brown, fine grained, friable, chipped off, long diagonal partially cemented fractures, shorter sample</t>
  </si>
  <si>
    <t>dolomite, brownish white, fine grained, lenses of non calcareous matter, tiny vugs</t>
  </si>
  <si>
    <t>dolomite, brownish white, fine grained, chipped off, large cm size fossil fragments</t>
  </si>
  <si>
    <t>dolomite, greyish brown, fine grained, argilleceous wisps, chipped off</t>
  </si>
  <si>
    <t xml:space="preserve">dolomite, greyish white, fine grained, chipped off, scattered cm size fossil fragments, shorter sample, friable </t>
  </si>
  <si>
    <t>dolomite, grey, fine grained, scattered fossil fragments, friable</t>
  </si>
  <si>
    <t>Interbedded dolomite, grey, fine grained, argilleceous wisps, cm scale anhydrite nodules, few scattered fossil fragments, thick stylolite</t>
  </si>
  <si>
    <t>dolomite, brown, fine grained, argilleceous streaks, small vugs, few scattered fossil fragments, chipped off, stylolite,shorter sample, friable</t>
  </si>
  <si>
    <t>dolomite, grey, fine grained, uneven surface of plug, chipped off, short partially cemented vertical fractures, lenses of non calcareous matter</t>
  </si>
  <si>
    <t>dolomite, brownish white, fine grained, argilleceous wisps, cemented scattered fossil fragments</t>
  </si>
  <si>
    <t>dolomite, light grey, fine grained, stylolites, few large cm size fossil fragments</t>
  </si>
  <si>
    <t>dolomite, grey, fine grained, chipped off, few scattered fossil fragments, friable, argilleceous wisps</t>
  </si>
  <si>
    <t>dolomite, light brown, fine grained, small scattered fossil fragments, argillaceous wisps</t>
  </si>
  <si>
    <t>dolomite, brownish white, fine grained, vugs, argilleceous streaks, few scattered fossil fragments</t>
  </si>
  <si>
    <t>dolomite, brownish white, fine grained, chipped off, argilleceous wisps, scattered fossil fragments, shorter sample</t>
  </si>
  <si>
    <t>dolomite, greyish brown, fine grained, argilleceous wisps, scattered fossil fragments, small anhydrite nodules, short cemented fractures</t>
  </si>
  <si>
    <t>dolomite, brown, fine grained, small vugs, scattered fossil fragments</t>
  </si>
  <si>
    <t>dolomite, brown, fine grained, argilleceous streaks, non calcareous nodules, few scattered fossil fragments</t>
  </si>
  <si>
    <t>dolomite, brownish grey, fine grained, argilleceous wisps, lenses of non calacreous matter, small vugs, few scattered fossil fragments</t>
  </si>
  <si>
    <t>dolomite, brownish grey, fine grained, argilleceous wisps, anhydrite nodules, few scattered fossil fragments</t>
  </si>
  <si>
    <t>dolomite, brown, fine grained, small anhydrite nodules, stylolite</t>
  </si>
  <si>
    <t>dolomite, brownish grey, fine grained,  argilleceous wisps, non calcareous anhydrite nodule, chipped off, tiny vugs</t>
  </si>
  <si>
    <t>dolomite, light grey, fine grained, chipped off, shorter sample,  few argilleceous wisps, cm size anhydrite nodules, few scattered fossil fragments</t>
  </si>
  <si>
    <t>dolomite, light brown, fine grained, chipped off, tiny vugs, scattered fossil fragments,small anhydrite nodules, short vertical fractures</t>
  </si>
  <si>
    <t>dolomite, light brown, small anhydrite nodule, short fractures, scattered fossil fragments, stylolite</t>
  </si>
  <si>
    <t>dolomite, brown, fine grained, chipped off, argilleceous wisps, small vugs</t>
  </si>
  <si>
    <t>dolomite, grey, fine grained, argilleceous wisps, argilleceous streaks, friable, mottled texture</t>
  </si>
  <si>
    <t>dolomite, light brown, fine grained, chipped off, argilleceous wisps, scattered fossil fragments</t>
  </si>
  <si>
    <t>dolomite, grey, fine grained, abundant argilleceous wisps, scattered fossil fragments, argilleceous streaks</t>
  </si>
  <si>
    <t>dolomite, grey, fine grained, abundant argilleceous wisps, scattered fossil fragments, argilleceous streaks, chipped off, friable</t>
  </si>
  <si>
    <t>dolomite, grey, fine grained, argilleceous wisps, few argilleceous streaks, stylolite, few scattered fossil fragments, chipped off, short fractures</t>
  </si>
  <si>
    <t>dolomite, grey, fine grained, chipped off, friable, short vertical fracture</t>
  </si>
  <si>
    <t>Fractures</t>
  </si>
  <si>
    <t>Lithology</t>
  </si>
  <si>
    <t>Type</t>
  </si>
  <si>
    <t>SwH</t>
  </si>
  <si>
    <t>PHIT (%)</t>
  </si>
  <si>
    <t>PHIT (fraction)</t>
  </si>
  <si>
    <t>0-1%</t>
  </si>
  <si>
    <t>1-5%</t>
  </si>
  <si>
    <t>5-10%</t>
  </si>
  <si>
    <t>10-20%</t>
  </si>
  <si>
    <t>20-100%</t>
  </si>
  <si>
    <t>Sw (blue), So (brown)</t>
  </si>
  <si>
    <t>Sw (colours - different porosity ranges)</t>
  </si>
  <si>
    <t>KBUCKL</t>
  </si>
  <si>
    <t>Карбонатные породы</t>
  </si>
  <si>
    <t>Число Buckles (KBUCKL)</t>
  </si>
  <si>
    <t>Известковые (Chalky)</t>
  </si>
  <si>
    <t>Скрытокристаллические (Cryptocrystalline)</t>
  </si>
  <si>
    <t>Межкристаллитные (Intercrystalline)</t>
  </si>
  <si>
    <t>Микрокристаллические (Sucrosic)</t>
  </si>
  <si>
    <t>Мелкокавернозные (Fine vuggy)</t>
  </si>
  <si>
    <t>Крупнокавернозные (Coarse vuggy)</t>
  </si>
  <si>
    <t>Трещинноватые (Fractured)</t>
  </si>
  <si>
    <t>&gt;0.12</t>
  </si>
  <si>
    <t>0.02-0.12</t>
  </si>
  <si>
    <t>Range</t>
  </si>
  <si>
    <t>&lt;0.001</t>
  </si>
  <si>
    <t>0.005-0.02</t>
  </si>
  <si>
    <t>Knitr</t>
  </si>
  <si>
    <t>RQI</t>
  </si>
  <si>
    <t>phiz</t>
  </si>
  <si>
    <t>FZI</t>
  </si>
  <si>
    <t>LOG(FZI)</t>
  </si>
  <si>
    <t>count</t>
  </si>
  <si>
    <t>Probability</t>
  </si>
  <si>
    <t>RT1</t>
  </si>
  <si>
    <t>less</t>
  </si>
  <si>
    <t>RT2</t>
  </si>
  <si>
    <t>RT3</t>
  </si>
  <si>
    <t>RT4</t>
  </si>
  <si>
    <t>RT5</t>
  </si>
  <si>
    <t>more</t>
  </si>
  <si>
    <t>RT6</t>
  </si>
  <si>
    <t>RT</t>
  </si>
  <si>
    <t>permFZI</t>
  </si>
  <si>
    <t>permeability</t>
  </si>
  <si>
    <t>porosity</t>
  </si>
  <si>
    <t>TYPE 1</t>
  </si>
  <si>
    <t>TYPE 2</t>
  </si>
  <si>
    <t>TYPE 3</t>
  </si>
  <si>
    <t>TYPE 4</t>
  </si>
  <si>
    <t>Amaefule</t>
  </si>
  <si>
    <t>RT from Amaefule</t>
  </si>
  <si>
    <t>perm</t>
  </si>
  <si>
    <t>Buckles??</t>
  </si>
  <si>
    <t>GHE</t>
  </si>
  <si>
    <t>Corbett</t>
  </si>
  <si>
    <t>Buckles</t>
  </si>
  <si>
    <t>type 2</t>
  </si>
  <si>
    <t>type 3</t>
  </si>
  <si>
    <t>type 4</t>
  </si>
  <si>
    <t>Sw (fraction)</t>
  </si>
  <si>
    <t>Sw (%)</t>
  </si>
  <si>
    <t>Buckles (blue are from core, yellow from logs)</t>
  </si>
  <si>
    <t>R35 Winland</t>
  </si>
  <si>
    <t>R35 Winland
Ordered</t>
  </si>
  <si>
    <t>Number</t>
  </si>
  <si>
    <t>Actual frequency</t>
  </si>
  <si>
    <t>Calculated Permeability, mD</t>
  </si>
  <si>
    <t>y</t>
  </si>
  <si>
    <t>x</t>
  </si>
  <si>
    <t xml:space="preserve">R35 Pittman </t>
  </si>
  <si>
    <t>R35 Pittman 
Ordered</t>
  </si>
  <si>
    <t xml:space="preserve">R20 Pittman </t>
  </si>
  <si>
    <t xml:space="preserve">R50 Pittman </t>
  </si>
  <si>
    <t>RT7</t>
  </si>
  <si>
    <t>RFN</t>
  </si>
  <si>
    <t>RFN Ordered</t>
  </si>
  <si>
    <t>Class</t>
  </si>
  <si>
    <t>Poro</t>
  </si>
  <si>
    <t>Perm(0,2)</t>
  </si>
  <si>
    <t>Perm(0,34)</t>
  </si>
  <si>
    <t>Perm(0,57)</t>
  </si>
  <si>
    <t>Perm(0,94)</t>
  </si>
  <si>
    <t>R35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</si>
</sst>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9">
    <font>
      <sz val="11"/>
      <color theme="1"/>
      <name val="Calibri"/>
      <family val="2"/>
      <scheme val="minor"/>
    </font>
    <font>
      <sz val="10"/>
      <name val="Univers 47 CondensedLight"/>
      <family val="2"/>
    </font>
    <font>
      <sz val="11"/>
      <color theme="1"/>
      <name val="Arial Narrow"/>
      <family val="2"/>
    </font>
    <font>
      <vertAlign val="superscript"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sz val="11"/>
      <color rgb="FFFF0000"/>
      <name val="Arial Narrow"/>
      <family val="2"/>
    </font>
    <font>
      <sz val="12"/>
      <name val="Arial Narrow"/>
      <family val="2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4">
    <xf numFmtId="0" fontId="0" fillId="0" borderId="0" xfId="0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3" borderId="7" xfId="1" applyFont="1" applyFill="1" applyBorder="1" applyAlignment="1">
      <alignment horizontal="center" vertical="top"/>
    </xf>
    <xf numFmtId="0" fontId="5" fillId="3" borderId="8" xfId="1" applyFont="1" applyFill="1" applyBorder="1" applyAlignment="1">
      <alignment horizontal="center" vertical="top"/>
    </xf>
    <xf numFmtId="0" fontId="5" fillId="3" borderId="0" xfId="1" applyFont="1" applyFill="1" applyAlignment="1">
      <alignment horizontal="center" vertical="top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3" borderId="7" xfId="1" applyNumberFormat="1" applyFont="1" applyFill="1" applyBorder="1" applyAlignment="1">
      <alignment horizontal="center" vertical="top"/>
    </xf>
    <xf numFmtId="1" fontId="5" fillId="3" borderId="7" xfId="1" applyNumberFormat="1" applyFont="1" applyFill="1" applyBorder="1" applyAlignment="1">
      <alignment horizontal="center" vertical="top"/>
    </xf>
    <xf numFmtId="164" fontId="5" fillId="3" borderId="7" xfId="1" applyNumberFormat="1" applyFont="1" applyFill="1" applyBorder="1" applyAlignment="1">
      <alignment horizontal="center" vertical="top"/>
    </xf>
    <xf numFmtId="164" fontId="5" fillId="3" borderId="0" xfId="1" applyNumberFormat="1" applyFont="1" applyFill="1" applyAlignment="1">
      <alignment horizontal="center" vertical="top"/>
    </xf>
    <xf numFmtId="164" fontId="5" fillId="3" borderId="8" xfId="1" applyNumberFormat="1" applyFont="1" applyFill="1" applyBorder="1" applyAlignment="1">
      <alignment horizontal="center" vertical="top"/>
    </xf>
    <xf numFmtId="0" fontId="5" fillId="0" borderId="0" xfId="1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5" fillId="3" borderId="9" xfId="1" applyFont="1" applyFill="1" applyBorder="1" applyAlignment="1">
      <alignment horizontal="center" vertical="top"/>
    </xf>
    <xf numFmtId="2" fontId="5" fillId="3" borderId="9" xfId="1" applyNumberFormat="1" applyFont="1" applyFill="1" applyBorder="1" applyAlignment="1">
      <alignment horizontal="center" vertical="top"/>
    </xf>
    <xf numFmtId="1" fontId="5" fillId="3" borderId="9" xfId="1" applyNumberFormat="1" applyFont="1" applyFill="1" applyBorder="1" applyAlignment="1">
      <alignment horizontal="center" vertical="top"/>
    </xf>
    <xf numFmtId="164" fontId="5" fillId="3" borderId="9" xfId="1" applyNumberFormat="1" applyFont="1" applyFill="1" applyBorder="1" applyAlignment="1">
      <alignment horizontal="center" vertical="top"/>
    </xf>
    <xf numFmtId="164" fontId="5" fillId="3" borderId="10" xfId="1" applyNumberFormat="1" applyFont="1" applyFill="1" applyBorder="1" applyAlignment="1">
      <alignment horizontal="center" vertical="top"/>
    </xf>
    <xf numFmtId="165" fontId="7" fillId="0" borderId="0" xfId="0" applyNumberFormat="1" applyFont="1" applyAlignment="1">
      <alignment horizontal="center" vertical="center"/>
    </xf>
    <xf numFmtId="2" fontId="5" fillId="3" borderId="0" xfId="1" applyNumberFormat="1" applyFont="1" applyFill="1" applyAlignment="1">
      <alignment horizontal="center" vertical="top"/>
    </xf>
    <xf numFmtId="1" fontId="5" fillId="3" borderId="0" xfId="1" applyNumberFormat="1" applyFont="1" applyFill="1" applyAlignment="1">
      <alignment horizontal="center" vertical="top"/>
    </xf>
    <xf numFmtId="165" fontId="5" fillId="3" borderId="0" xfId="1" applyNumberFormat="1" applyFont="1" applyFill="1" applyAlignment="1">
      <alignment horizontal="center" vertical="top"/>
    </xf>
    <xf numFmtId="165" fontId="5" fillId="0" borderId="0" xfId="0" applyNumberFormat="1" applyFont="1" applyAlignment="1">
      <alignment horizontal="center" vertical="center"/>
    </xf>
    <xf numFmtId="164" fontId="7" fillId="0" borderId="0" xfId="0" applyNumberFormat="1" applyFont="1"/>
    <xf numFmtId="0" fontId="5" fillId="3" borderId="12" xfId="1" applyFont="1" applyFill="1" applyBorder="1" applyAlignment="1">
      <alignment horizontal="center" vertical="top"/>
    </xf>
    <xf numFmtId="2" fontId="5" fillId="3" borderId="13" xfId="1" applyNumberFormat="1" applyFont="1" applyFill="1" applyBorder="1" applyAlignment="1">
      <alignment horizontal="center" vertical="top"/>
    </xf>
    <xf numFmtId="164" fontId="5" fillId="3" borderId="13" xfId="1" applyNumberFormat="1" applyFont="1" applyFill="1" applyBorder="1" applyAlignment="1">
      <alignment horizontal="center" vertical="top"/>
    </xf>
    <xf numFmtId="165" fontId="5" fillId="3" borderId="13" xfId="1" applyNumberFormat="1" applyFont="1" applyFill="1" applyBorder="1" applyAlignment="1">
      <alignment horizontal="center" vertical="top"/>
    </xf>
    <xf numFmtId="165" fontId="5" fillId="3" borderId="14" xfId="1" applyNumberFormat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top"/>
    </xf>
    <xf numFmtId="2" fontId="5" fillId="3" borderId="16" xfId="1" applyNumberFormat="1" applyFont="1" applyFill="1" applyBorder="1" applyAlignment="1">
      <alignment horizontal="center" vertical="top"/>
    </xf>
    <xf numFmtId="164" fontId="5" fillId="3" borderId="16" xfId="1" applyNumberFormat="1" applyFont="1" applyFill="1" applyBorder="1" applyAlignment="1">
      <alignment horizontal="center" vertical="top"/>
    </xf>
    <xf numFmtId="165" fontId="5" fillId="3" borderId="16" xfId="1" applyNumberFormat="1" applyFont="1" applyFill="1" applyBorder="1" applyAlignment="1">
      <alignment horizontal="center" vertical="top"/>
    </xf>
    <xf numFmtId="165" fontId="5" fillId="0" borderId="17" xfId="1" applyNumberFormat="1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top"/>
    </xf>
    <xf numFmtId="2" fontId="5" fillId="3" borderId="19" xfId="1" applyNumberFormat="1" applyFont="1" applyFill="1" applyBorder="1" applyAlignment="1">
      <alignment horizontal="center" vertical="top"/>
    </xf>
    <xf numFmtId="164" fontId="5" fillId="3" borderId="19" xfId="1" applyNumberFormat="1" applyFont="1" applyFill="1" applyBorder="1" applyAlignment="1">
      <alignment horizontal="center" vertical="top"/>
    </xf>
    <xf numFmtId="165" fontId="5" fillId="3" borderId="19" xfId="1" applyNumberFormat="1" applyFont="1" applyFill="1" applyBorder="1" applyAlignment="1">
      <alignment horizontal="center" vertical="top"/>
    </xf>
    <xf numFmtId="165" fontId="5" fillId="0" borderId="20" xfId="0" applyNumberFormat="1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top"/>
    </xf>
    <xf numFmtId="2" fontId="5" fillId="4" borderId="7" xfId="1" applyNumberFormat="1" applyFont="1" applyFill="1" applyBorder="1" applyAlignment="1">
      <alignment horizontal="center" vertical="top"/>
    </xf>
    <xf numFmtId="2" fontId="5" fillId="4" borderId="9" xfId="1" applyNumberFormat="1" applyFont="1" applyFill="1" applyBorder="1" applyAlignment="1">
      <alignment horizontal="center" vertical="top"/>
    </xf>
    <xf numFmtId="2" fontId="5" fillId="4" borderId="0" xfId="1" applyNumberFormat="1" applyFont="1" applyFill="1" applyAlignment="1">
      <alignment horizontal="center" vertical="top"/>
    </xf>
    <xf numFmtId="0" fontId="7" fillId="4" borderId="0" xfId="0" applyFont="1" applyFill="1"/>
    <xf numFmtId="0" fontId="0" fillId="4" borderId="0" xfId="0" applyFill="1"/>
    <xf numFmtId="0" fontId="5" fillId="4" borderId="8" xfId="1" applyFont="1" applyFill="1" applyBorder="1" applyAlignment="1">
      <alignment horizontal="center" vertical="top"/>
    </xf>
    <xf numFmtId="0" fontId="5" fillId="4" borderId="0" xfId="1" applyFont="1" applyFill="1" applyAlignment="1">
      <alignment horizontal="center" vertical="top"/>
    </xf>
    <xf numFmtId="165" fontId="5" fillId="4" borderId="8" xfId="1" applyNumberFormat="1" applyFont="1" applyFill="1" applyBorder="1" applyAlignment="1">
      <alignment horizontal="center" vertical="top"/>
    </xf>
    <xf numFmtId="164" fontId="5" fillId="4" borderId="0" xfId="1" applyNumberFormat="1" applyFont="1" applyFill="1" applyAlignment="1">
      <alignment horizontal="center" vertical="top"/>
    </xf>
    <xf numFmtId="165" fontId="5" fillId="4" borderId="10" xfId="1" applyNumberFormat="1" applyFont="1" applyFill="1" applyBorder="1" applyAlignment="1">
      <alignment horizontal="center" vertical="top"/>
    </xf>
    <xf numFmtId="164" fontId="5" fillId="4" borderId="11" xfId="1" applyNumberFormat="1" applyFont="1" applyFill="1" applyBorder="1" applyAlignment="1">
      <alignment horizontal="center" vertical="top"/>
    </xf>
    <xf numFmtId="165" fontId="5" fillId="4" borderId="0" xfId="1" applyNumberFormat="1" applyFont="1" applyFill="1" applyAlignment="1">
      <alignment horizontal="center" vertical="top"/>
    </xf>
    <xf numFmtId="0" fontId="2" fillId="4" borderId="5" xfId="1" applyFont="1" applyFill="1" applyBorder="1" applyAlignment="1">
      <alignment horizontal="center" vertical="center" wrapText="1"/>
    </xf>
    <xf numFmtId="165" fontId="5" fillId="4" borderId="8" xfId="1" applyNumberFormat="1" applyFont="1" applyFill="1" applyBorder="1" applyAlignment="1">
      <alignment horizontal="center" vertical="center"/>
    </xf>
    <xf numFmtId="164" fontId="5" fillId="4" borderId="8" xfId="1" applyNumberFormat="1" applyFont="1" applyFill="1" applyBorder="1" applyAlignment="1">
      <alignment horizontal="center" vertical="top"/>
    </xf>
    <xf numFmtId="165" fontId="5" fillId="4" borderId="8" xfId="0" applyNumberFormat="1" applyFont="1" applyFill="1" applyBorder="1" applyAlignment="1">
      <alignment horizontal="center" vertical="center"/>
    </xf>
    <xf numFmtId="165" fontId="5" fillId="4" borderId="10" xfId="0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2" fontId="5" fillId="0" borderId="0" xfId="1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7" fillId="0" borderId="0" xfId="0" applyNumberFormat="1" applyFont="1"/>
    <xf numFmtId="2" fontId="0" fillId="0" borderId="0" xfId="0" applyNumberFormat="1"/>
    <xf numFmtId="165" fontId="5" fillId="0" borderId="0" xfId="1" applyNumberFormat="1" applyFont="1" applyBorder="1" applyAlignment="1">
      <alignment horizontal="center" vertical="center"/>
    </xf>
    <xf numFmtId="165" fontId="5" fillId="5" borderId="0" xfId="1" applyNumberFormat="1" applyFont="1" applyFill="1" applyBorder="1" applyAlignment="1">
      <alignment horizontal="left" vertical="center"/>
    </xf>
    <xf numFmtId="165" fontId="5" fillId="6" borderId="0" xfId="1" applyNumberFormat="1" applyFont="1" applyFill="1" applyBorder="1" applyAlignment="1">
      <alignment horizontal="left" vertical="center"/>
    </xf>
    <xf numFmtId="165" fontId="5" fillId="7" borderId="0" xfId="1" applyNumberFormat="1" applyFont="1" applyFill="1" applyBorder="1" applyAlignment="1">
      <alignment horizontal="left" vertical="center"/>
    </xf>
    <xf numFmtId="165" fontId="5" fillId="8" borderId="0" xfId="1" applyNumberFormat="1" applyFont="1" applyFill="1" applyBorder="1" applyAlignment="1">
      <alignment horizontal="left" vertical="center"/>
    </xf>
    <xf numFmtId="165" fontId="5" fillId="9" borderId="0" xfId="1" applyNumberFormat="1" applyFont="1" applyFill="1" applyBorder="1" applyAlignment="1">
      <alignment horizontal="left" vertical="center"/>
    </xf>
    <xf numFmtId="165" fontId="5" fillId="10" borderId="0" xfId="1" applyNumberFormat="1" applyFont="1" applyFill="1" applyBorder="1" applyAlignment="1">
      <alignment horizontal="left" vertical="center"/>
    </xf>
    <xf numFmtId="165" fontId="5" fillId="0" borderId="0" xfId="1" applyNumberFormat="1" applyFont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165" fontId="0" fillId="12" borderId="0" xfId="0" applyNumberFormat="1" applyFill="1"/>
    <xf numFmtId="0" fontId="0" fillId="0" borderId="0" xfId="0" applyAlignment="1">
      <alignment horizontal="center"/>
    </xf>
    <xf numFmtId="0" fontId="0" fillId="15" borderId="0" xfId="0" applyFill="1"/>
    <xf numFmtId="0" fontId="0" fillId="13" borderId="0" xfId="0" applyFill="1"/>
    <xf numFmtId="0" fontId="0" fillId="16" borderId="0" xfId="0" applyFill="1"/>
    <xf numFmtId="0" fontId="0" fillId="17" borderId="0" xfId="0" applyFill="1"/>
    <xf numFmtId="165" fontId="0" fillId="15" borderId="0" xfId="0" applyNumberFormat="1" applyFill="1"/>
    <xf numFmtId="165" fontId="0" fillId="13" borderId="0" xfId="0" applyNumberFormat="1" applyFill="1"/>
    <xf numFmtId="165" fontId="0" fillId="16" borderId="0" xfId="0" applyNumberFormat="1" applyFill="1"/>
    <xf numFmtId="165" fontId="0" fillId="17" borderId="0" xfId="0" applyNumberFormat="1" applyFill="1"/>
    <xf numFmtId="166" fontId="5" fillId="0" borderId="0" xfId="0" applyNumberFormat="1" applyFont="1" applyBorder="1" applyAlignment="1">
      <alignment horizontal="center" vertical="center"/>
    </xf>
    <xf numFmtId="166" fontId="5" fillId="11" borderId="0" xfId="1" applyNumberFormat="1" applyFont="1" applyFill="1" applyBorder="1" applyAlignment="1">
      <alignment horizontal="center" vertical="center"/>
    </xf>
    <xf numFmtId="165" fontId="5" fillId="11" borderId="0" xfId="1" applyNumberFormat="1" applyFont="1" applyFill="1" applyBorder="1" applyAlignment="1">
      <alignment horizontal="center" vertical="center"/>
    </xf>
    <xf numFmtId="165" fontId="5" fillId="18" borderId="0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0" fillId="18" borderId="1" xfId="0" applyFill="1" applyBorder="1" applyAlignment="1">
      <alignment horizontal="left"/>
    </xf>
    <xf numFmtId="1" fontId="5" fillId="0" borderId="0" xfId="1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7" fillId="0" borderId="0" xfId="0" applyNumberFormat="1" applyFont="1"/>
    <xf numFmtId="1" fontId="0" fillId="0" borderId="0" xfId="0" applyNumberFormat="1"/>
    <xf numFmtId="166" fontId="5" fillId="18" borderId="0" xfId="1" applyNumberFormat="1" applyFont="1" applyFill="1" applyBorder="1" applyAlignment="1">
      <alignment horizontal="center" vertical="center"/>
    </xf>
    <xf numFmtId="165" fontId="5" fillId="19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left"/>
    </xf>
    <xf numFmtId="165" fontId="5" fillId="20" borderId="1" xfId="1" applyNumberFormat="1" applyFont="1" applyFill="1" applyBorder="1" applyAlignment="1">
      <alignment horizontal="center" vertical="center"/>
    </xf>
    <xf numFmtId="166" fontId="5" fillId="19" borderId="0" xfId="1" applyNumberFormat="1" applyFont="1" applyFill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0" fillId="0" borderId="0" xfId="0" applyFill="1"/>
    <xf numFmtId="165" fontId="5" fillId="19" borderId="0" xfId="0" applyNumberFormat="1" applyFont="1" applyFill="1" applyBorder="1" applyAlignment="1">
      <alignment horizontal="center" vertical="center"/>
    </xf>
    <xf numFmtId="1" fontId="5" fillId="20" borderId="1" xfId="1" applyNumberFormat="1" applyFont="1" applyFill="1" applyBorder="1" applyAlignment="1">
      <alignment horizontal="center" vertical="center"/>
    </xf>
    <xf numFmtId="1" fontId="5" fillId="19" borderId="1" xfId="1" applyNumberFormat="1" applyFont="1" applyFill="1" applyBorder="1" applyAlignment="1">
      <alignment horizontal="center" vertical="center"/>
    </xf>
    <xf numFmtId="0" fontId="0" fillId="18" borderId="0" xfId="0" applyFill="1"/>
    <xf numFmtId="0" fontId="0" fillId="19" borderId="0" xfId="0" applyFill="1"/>
    <xf numFmtId="0" fontId="2" fillId="2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2" fillId="2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5" fillId="4" borderId="13" xfId="1" applyNumberFormat="1" applyFont="1" applyFill="1" applyBorder="1" applyAlignment="1">
      <alignment horizontal="center" vertical="top"/>
    </xf>
    <xf numFmtId="2" fontId="5" fillId="18" borderId="13" xfId="1" applyNumberFormat="1" applyFont="1" applyFill="1" applyBorder="1" applyAlignment="1">
      <alignment horizontal="center" vertical="top"/>
    </xf>
    <xf numFmtId="2" fontId="5" fillId="19" borderId="13" xfId="1" applyNumberFormat="1" applyFont="1" applyFill="1" applyBorder="1" applyAlignment="1">
      <alignment horizontal="center" vertical="top"/>
    </xf>
    <xf numFmtId="2" fontId="5" fillId="16" borderId="13" xfId="1" applyNumberFormat="1" applyFont="1" applyFill="1" applyBorder="1" applyAlignment="1">
      <alignment horizontal="center" vertical="top"/>
    </xf>
    <xf numFmtId="2" fontId="5" fillId="21" borderId="13" xfId="1" applyNumberFormat="1" applyFont="1" applyFill="1" applyBorder="1" applyAlignment="1">
      <alignment horizontal="center" vertical="top"/>
    </xf>
    <xf numFmtId="2" fontId="5" fillId="21" borderId="19" xfId="1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2" fontId="5" fillId="11" borderId="13" xfId="1" applyNumberFormat="1" applyFont="1" applyFill="1" applyBorder="1" applyAlignment="1">
      <alignment horizontal="center" vertical="top"/>
    </xf>
    <xf numFmtId="2" fontId="5" fillId="22" borderId="13" xfId="1" applyNumberFormat="1" applyFont="1" applyFill="1" applyBorder="1" applyAlignment="1">
      <alignment horizontal="center" vertical="top"/>
    </xf>
    <xf numFmtId="2" fontId="5" fillId="22" borderId="19" xfId="1" applyNumberFormat="1" applyFont="1" applyFill="1" applyBorder="1" applyAlignment="1">
      <alignment horizontal="center" vertical="top"/>
    </xf>
    <xf numFmtId="2" fontId="5" fillId="23" borderId="13" xfId="1" applyNumberFormat="1" applyFont="1" applyFill="1" applyBorder="1" applyAlignment="1">
      <alignment horizontal="center" vertical="top"/>
    </xf>
    <xf numFmtId="0" fontId="0" fillId="0" borderId="0" xfId="0" applyAlignment="1"/>
    <xf numFmtId="166" fontId="5" fillId="20" borderId="16" xfId="1" applyNumberFormat="1" applyFont="1" applyFill="1" applyBorder="1" applyAlignment="1">
      <alignment horizontal="center" vertical="top"/>
    </xf>
    <xf numFmtId="1" fontId="5" fillId="20" borderId="16" xfId="1" applyNumberFormat="1" applyFont="1" applyFill="1" applyBorder="1" applyAlignment="1">
      <alignment horizontal="center" vertical="top"/>
    </xf>
    <xf numFmtId="166" fontId="5" fillId="24" borderId="16" xfId="1" applyNumberFormat="1" applyFont="1" applyFill="1" applyBorder="1" applyAlignment="1">
      <alignment horizontal="center" vertical="top"/>
    </xf>
    <xf numFmtId="1" fontId="5" fillId="24" borderId="16" xfId="1" applyNumberFormat="1" applyFont="1" applyFill="1" applyBorder="1" applyAlignment="1">
      <alignment horizontal="center" vertical="top"/>
    </xf>
    <xf numFmtId="164" fontId="5" fillId="12" borderId="16" xfId="1" applyNumberFormat="1" applyFont="1" applyFill="1" applyBorder="1" applyAlignment="1">
      <alignment horizontal="center" vertical="top"/>
    </xf>
    <xf numFmtId="1" fontId="5" fillId="12" borderId="16" xfId="1" applyNumberFormat="1" applyFont="1" applyFill="1" applyBorder="1" applyAlignment="1">
      <alignment horizontal="center" vertical="top"/>
    </xf>
    <xf numFmtId="2" fontId="5" fillId="23" borderId="16" xfId="1" applyNumberFormat="1" applyFont="1" applyFill="1" applyBorder="1" applyAlignment="1">
      <alignment horizontal="center" vertical="top"/>
    </xf>
    <xf numFmtId="1" fontId="5" fillId="23" borderId="16" xfId="1" applyNumberFormat="1" applyFont="1" applyFill="1" applyBorder="1" applyAlignment="1">
      <alignment horizontal="center" vertical="top"/>
    </xf>
    <xf numFmtId="165" fontId="5" fillId="25" borderId="16" xfId="1" applyNumberFormat="1" applyFont="1" applyFill="1" applyBorder="1" applyAlignment="1">
      <alignment horizontal="center" vertical="top"/>
    </xf>
    <xf numFmtId="1" fontId="5" fillId="25" borderId="16" xfId="1" applyNumberFormat="1" applyFont="1" applyFill="1" applyBorder="1" applyAlignment="1">
      <alignment horizontal="center" vertical="top"/>
    </xf>
    <xf numFmtId="1" fontId="5" fillId="4" borderId="16" xfId="1" applyNumberFormat="1" applyFont="1" applyFill="1" applyBorder="1" applyAlignment="1">
      <alignment horizontal="center" vertical="top"/>
    </xf>
    <xf numFmtId="1" fontId="5" fillId="11" borderId="16" xfId="1" applyNumberFormat="1" applyFont="1" applyFill="1" applyBorder="1" applyAlignment="1">
      <alignment horizontal="center" vertical="top"/>
    </xf>
    <xf numFmtId="1" fontId="5" fillId="14" borderId="16" xfId="1" applyNumberFormat="1" applyFont="1" applyFill="1" applyBorder="1" applyAlignment="1">
      <alignment horizontal="center" vertical="top"/>
    </xf>
    <xf numFmtId="1" fontId="5" fillId="18" borderId="16" xfId="1" applyNumberFormat="1" applyFont="1" applyFill="1" applyBorder="1" applyAlignment="1">
      <alignment horizontal="center" vertical="top"/>
    </xf>
    <xf numFmtId="1" fontId="5" fillId="26" borderId="13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2" fontId="5" fillId="3" borderId="22" xfId="1" applyNumberFormat="1" applyFont="1" applyFill="1" applyBorder="1" applyAlignment="1">
      <alignment horizontal="center" vertical="top"/>
    </xf>
    <xf numFmtId="0" fontId="0" fillId="0" borderId="0" xfId="0" applyAlignment="1">
      <alignment vertical="center" textRotation="90"/>
    </xf>
    <xf numFmtId="0" fontId="0" fillId="0" borderId="0" xfId="0" applyAlignment="1">
      <alignment vertical="center"/>
    </xf>
    <xf numFmtId="165" fontId="5" fillId="3" borderId="23" xfId="1" applyNumberFormat="1" applyFont="1" applyFill="1" applyBorder="1" applyAlignment="1">
      <alignment horizontal="center" vertical="center"/>
    </xf>
    <xf numFmtId="165" fontId="5" fillId="0" borderId="24" xfId="1" applyNumberFormat="1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0" fontId="0" fillId="13" borderId="1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28" borderId="1" xfId="0" applyFill="1" applyBorder="1" applyAlignment="1">
      <alignment horizontal="left"/>
    </xf>
    <xf numFmtId="2" fontId="5" fillId="0" borderId="13" xfId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2" fontId="5" fillId="0" borderId="16" xfId="1" applyNumberFormat="1" applyFont="1" applyFill="1" applyBorder="1" applyAlignment="1">
      <alignment horizontal="center" vertical="top"/>
    </xf>
    <xf numFmtId="164" fontId="5" fillId="0" borderId="13" xfId="1" applyNumberFormat="1" applyFont="1" applyFill="1" applyBorder="1" applyAlignment="1">
      <alignment horizontal="center" vertical="top"/>
    </xf>
    <xf numFmtId="164" fontId="5" fillId="0" borderId="16" xfId="1" applyNumberFormat="1" applyFont="1" applyFill="1" applyBorder="1" applyAlignment="1">
      <alignment horizontal="center" vertical="top"/>
    </xf>
    <xf numFmtId="2" fontId="5" fillId="0" borderId="19" xfId="1" applyNumberFormat="1" applyFont="1" applyFill="1" applyBorder="1" applyAlignment="1">
      <alignment horizontal="center" vertical="top"/>
    </xf>
    <xf numFmtId="164" fontId="5" fillId="0" borderId="19" xfId="1" applyNumberFormat="1" applyFont="1" applyFill="1" applyBorder="1" applyAlignment="1">
      <alignment horizontal="center" vertical="top"/>
    </xf>
    <xf numFmtId="2" fontId="5" fillId="0" borderId="0" xfId="1" applyNumberFormat="1" applyFont="1" applyFill="1" applyAlignment="1">
      <alignment horizontal="center" vertical="top"/>
    </xf>
    <xf numFmtId="0" fontId="5" fillId="0" borderId="12" xfId="1" applyFont="1" applyFill="1" applyBorder="1" applyAlignment="1">
      <alignment horizontal="center" vertical="top"/>
    </xf>
    <xf numFmtId="0" fontId="5" fillId="0" borderId="15" xfId="1" applyFont="1" applyFill="1" applyBorder="1" applyAlignment="1">
      <alignment horizontal="center" vertical="top"/>
    </xf>
    <xf numFmtId="0" fontId="5" fillId="0" borderId="18" xfId="1" applyFont="1" applyFill="1" applyBorder="1" applyAlignment="1">
      <alignment horizontal="center" vertical="top"/>
    </xf>
    <xf numFmtId="0" fontId="5" fillId="0" borderId="0" xfId="1" applyFont="1" applyFill="1" applyAlignment="1">
      <alignment horizontal="center" vertical="top"/>
    </xf>
    <xf numFmtId="0" fontId="2" fillId="2" borderId="2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5" fillId="0" borderId="0" xfId="1" applyNumberFormat="1" applyFont="1" applyBorder="1" applyAlignment="1">
      <alignment horizontal="center" vertical="center" textRotation="90"/>
    </xf>
    <xf numFmtId="165" fontId="5" fillId="0" borderId="0" xfId="0" applyNumberFormat="1" applyFont="1" applyBorder="1" applyAlignment="1">
      <alignment horizontal="center" vertical="center"/>
    </xf>
    <xf numFmtId="0" fontId="2" fillId="14" borderId="2" xfId="1" applyFont="1" applyFill="1" applyBorder="1" applyAlignment="1">
      <alignment horizontal="center" vertical="center" wrapText="1"/>
    </xf>
    <xf numFmtId="0" fontId="2" fillId="14" borderId="6" xfId="1" applyFont="1" applyFill="1" applyBorder="1" applyAlignment="1">
      <alignment horizontal="center" vertical="center" wrapText="1"/>
    </xf>
    <xf numFmtId="0" fontId="2" fillId="13" borderId="2" xfId="1" applyFont="1" applyFill="1" applyBorder="1" applyAlignment="1">
      <alignment horizontal="center" vertical="center" wrapText="1"/>
    </xf>
    <xf numFmtId="0" fontId="2" fillId="13" borderId="6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20" borderId="1" xfId="0" applyFill="1" applyBorder="1" applyAlignment="1">
      <alignment horizontal="left"/>
    </xf>
    <xf numFmtId="0" fontId="2" fillId="2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textRotation="90"/>
    </xf>
    <xf numFmtId="0" fontId="0" fillId="19" borderId="1" xfId="0" applyFill="1" applyBorder="1" applyAlignment="1">
      <alignment horizontal="left"/>
    </xf>
    <xf numFmtId="165" fontId="5" fillId="11" borderId="1" xfId="1" applyNumberFormat="1" applyFont="1" applyFill="1" applyBorder="1" applyAlignment="1">
      <alignment horizontal="center" vertical="center"/>
    </xf>
    <xf numFmtId="165" fontId="5" fillId="18" borderId="1" xfId="1" applyNumberFormat="1" applyFont="1" applyFill="1" applyBorder="1" applyAlignment="1">
      <alignment horizontal="center" vertical="center"/>
    </xf>
    <xf numFmtId="1" fontId="5" fillId="11" borderId="1" xfId="1" applyNumberFormat="1" applyFont="1" applyFill="1" applyBorder="1" applyAlignment="1">
      <alignment horizontal="center" vertical="center"/>
    </xf>
    <xf numFmtId="1" fontId="5" fillId="18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165" fontId="5" fillId="0" borderId="0" xfId="1" applyNumberFormat="1" applyFont="1" applyBorder="1" applyAlignment="1">
      <alignment horizontal="left" vertical="center"/>
    </xf>
    <xf numFmtId="165" fontId="5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</cellXfs>
  <cellStyles count="2">
    <cellStyle name="Normal 2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core'!$C$1</c:f>
              <c:strCache>
                <c:ptCount val="1"/>
                <c:pt idx="0">
                  <c:v>Helium Porosity
(%)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'Cuddy core'!$C$3:$C$333</c:f>
              <c:numCache>
                <c:formatCode>0.00</c:formatCode>
                <c:ptCount val="331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6.0720000000000001</c:v>
                </c:pt>
                <c:pt idx="6">
                  <c:v>8.5169999999999995</c:v>
                </c:pt>
                <c:pt idx="7">
                  <c:v>8.0739999999999998</c:v>
                </c:pt>
                <c:pt idx="8">
                  <c:v>7.6420000000000003</c:v>
                </c:pt>
                <c:pt idx="9">
                  <c:v>7.1360000000000001</c:v>
                </c:pt>
                <c:pt idx="10">
                  <c:v>7.5810000000000004</c:v>
                </c:pt>
                <c:pt idx="11">
                  <c:v>8.6869999999999994</c:v>
                </c:pt>
                <c:pt idx="12">
                  <c:v>8.516</c:v>
                </c:pt>
                <c:pt idx="13">
                  <c:v>10.599</c:v>
                </c:pt>
                <c:pt idx="14">
                  <c:v>13.648</c:v>
                </c:pt>
                <c:pt idx="15">
                  <c:v>14.179</c:v>
                </c:pt>
                <c:pt idx="16">
                  <c:v>15.554</c:v>
                </c:pt>
                <c:pt idx="17">
                  <c:v>14.894</c:v>
                </c:pt>
                <c:pt idx="18">
                  <c:v>13.73</c:v>
                </c:pt>
                <c:pt idx="19">
                  <c:v>13.374000000000001</c:v>
                </c:pt>
                <c:pt idx="20">
                  <c:v>7.7629999999999999</c:v>
                </c:pt>
                <c:pt idx="21">
                  <c:v>9.3919999999999995</c:v>
                </c:pt>
                <c:pt idx="22">
                  <c:v>12.794</c:v>
                </c:pt>
                <c:pt idx="23">
                  <c:v>9.8650000000000002</c:v>
                </c:pt>
                <c:pt idx="24">
                  <c:v>11.182</c:v>
                </c:pt>
                <c:pt idx="25">
                  <c:v>13.917999999999999</c:v>
                </c:pt>
                <c:pt idx="26">
                  <c:v>12.365</c:v>
                </c:pt>
                <c:pt idx="27">
                  <c:v>10.935</c:v>
                </c:pt>
                <c:pt idx="28">
                  <c:v>5.1980000000000004</c:v>
                </c:pt>
                <c:pt idx="29">
                  <c:v>6.7549999999999999</c:v>
                </c:pt>
                <c:pt idx="30">
                  <c:v>6.8140000000000001</c:v>
                </c:pt>
                <c:pt idx="31">
                  <c:v>11.864000000000001</c:v>
                </c:pt>
                <c:pt idx="32">
                  <c:v>10.61</c:v>
                </c:pt>
                <c:pt idx="33">
                  <c:v>3.371</c:v>
                </c:pt>
                <c:pt idx="34">
                  <c:v>3.5</c:v>
                </c:pt>
                <c:pt idx="35">
                  <c:v>4.2549999999999999</c:v>
                </c:pt>
                <c:pt idx="36">
                  <c:v>4.0730000000000004</c:v>
                </c:pt>
                <c:pt idx="37">
                  <c:v>10.026999999999999</c:v>
                </c:pt>
                <c:pt idx="38">
                  <c:v>2.2309999999999999</c:v>
                </c:pt>
                <c:pt idx="39">
                  <c:v>2.9359999999999999</c:v>
                </c:pt>
                <c:pt idx="40">
                  <c:v>14.551</c:v>
                </c:pt>
                <c:pt idx="41">
                  <c:v>16.879000000000001</c:v>
                </c:pt>
                <c:pt idx="42">
                  <c:v>6.1239999999999997</c:v>
                </c:pt>
                <c:pt idx="43">
                  <c:v>6.0309999999999997</c:v>
                </c:pt>
                <c:pt idx="44">
                  <c:v>1.9079999999999999</c:v>
                </c:pt>
                <c:pt idx="45">
                  <c:v>1.8149999999999999</c:v>
                </c:pt>
                <c:pt idx="46">
                  <c:v>1.5629999999999999</c:v>
                </c:pt>
                <c:pt idx="47">
                  <c:v>2.71</c:v>
                </c:pt>
                <c:pt idx="48">
                  <c:v>4.3239999999999998</c:v>
                </c:pt>
                <c:pt idx="49">
                  <c:v>5.3460000000000001</c:v>
                </c:pt>
                <c:pt idx="50">
                  <c:v>7.0140000000000002</c:v>
                </c:pt>
                <c:pt idx="51">
                  <c:v>7.86</c:v>
                </c:pt>
                <c:pt idx="52">
                  <c:v>6.3250000000000002</c:v>
                </c:pt>
                <c:pt idx="53">
                  <c:v>22.521999999999998</c:v>
                </c:pt>
                <c:pt idx="54">
                  <c:v>20.972999999999999</c:v>
                </c:pt>
                <c:pt idx="55">
                  <c:v>16.02</c:v>
                </c:pt>
                <c:pt idx="56">
                  <c:v>19.832000000000001</c:v>
                </c:pt>
                <c:pt idx="57">
                  <c:v>10.977</c:v>
                </c:pt>
                <c:pt idx="58">
                  <c:v>6.6070000000000002</c:v>
                </c:pt>
                <c:pt idx="59">
                  <c:v>4.6059999999999999</c:v>
                </c:pt>
                <c:pt idx="60">
                  <c:v>18.09</c:v>
                </c:pt>
                <c:pt idx="61">
                  <c:v>18.594999999999999</c:v>
                </c:pt>
                <c:pt idx="62">
                  <c:v>7.633</c:v>
                </c:pt>
                <c:pt idx="63">
                  <c:v>10.641999999999999</c:v>
                </c:pt>
                <c:pt idx="64">
                  <c:v>4.6989999999999998</c:v>
                </c:pt>
                <c:pt idx="65">
                  <c:v>7.1260000000000003</c:v>
                </c:pt>
                <c:pt idx="66">
                  <c:v>11.006</c:v>
                </c:pt>
                <c:pt idx="67">
                  <c:v>13.954000000000001</c:v>
                </c:pt>
                <c:pt idx="68">
                  <c:v>15.275</c:v>
                </c:pt>
                <c:pt idx="69">
                  <c:v>10.073</c:v>
                </c:pt>
                <c:pt idx="70">
                  <c:v>11.117000000000001</c:v>
                </c:pt>
                <c:pt idx="71">
                  <c:v>10.529</c:v>
                </c:pt>
                <c:pt idx="72">
                  <c:v>9.2129999999999992</c:v>
                </c:pt>
                <c:pt idx="73">
                  <c:v>8.4979999999999993</c:v>
                </c:pt>
                <c:pt idx="74">
                  <c:v>6.5739999999999998</c:v>
                </c:pt>
                <c:pt idx="75">
                  <c:v>9.5679999999999996</c:v>
                </c:pt>
                <c:pt idx="76">
                  <c:v>11.920999999999999</c:v>
                </c:pt>
                <c:pt idx="77">
                  <c:v>14.973000000000001</c:v>
                </c:pt>
                <c:pt idx="78">
                  <c:v>6.4029999999999996</c:v>
                </c:pt>
                <c:pt idx="79">
                  <c:v>5.1630000000000003</c:v>
                </c:pt>
                <c:pt idx="80">
                  <c:v>13.227</c:v>
                </c:pt>
                <c:pt idx="81">
                  <c:v>8.3409999999999993</c:v>
                </c:pt>
                <c:pt idx="82">
                  <c:v>13.625</c:v>
                </c:pt>
                <c:pt idx="83">
                  <c:v>6.9960000000000004</c:v>
                </c:pt>
                <c:pt idx="84">
                  <c:v>14.707000000000001</c:v>
                </c:pt>
                <c:pt idx="85">
                  <c:v>9.8610000000000007</c:v>
                </c:pt>
                <c:pt idx="86">
                  <c:v>6.4279999999999999</c:v>
                </c:pt>
                <c:pt idx="87">
                  <c:v>7.6849999999999996</c:v>
                </c:pt>
                <c:pt idx="88">
                  <c:v>9.6929999999999996</c:v>
                </c:pt>
                <c:pt idx="89">
                  <c:v>6.4790000000000001</c:v>
                </c:pt>
                <c:pt idx="90">
                  <c:v>3.0430000000000001</c:v>
                </c:pt>
                <c:pt idx="91">
                  <c:v>4.0739999999999998</c:v>
                </c:pt>
                <c:pt idx="92">
                  <c:v>6.5570000000000004</c:v>
                </c:pt>
                <c:pt idx="93">
                  <c:v>9.3219999999999992</c:v>
                </c:pt>
                <c:pt idx="94">
                  <c:v>6.508</c:v>
                </c:pt>
                <c:pt idx="95">
                  <c:v>4.0670000000000002</c:v>
                </c:pt>
                <c:pt idx="96">
                  <c:v>6.5419999999999998</c:v>
                </c:pt>
                <c:pt idx="97">
                  <c:v>5.48</c:v>
                </c:pt>
                <c:pt idx="98">
                  <c:v>4.0999999999999996</c:v>
                </c:pt>
                <c:pt idx="99">
                  <c:v>3.8849999999999998</c:v>
                </c:pt>
              </c:numCache>
            </c:numRef>
          </c:xVal>
          <c:yVal>
            <c:numRef>
              <c:f>'Cuddy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9-4084-BDD6-FF2FF1FC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'Buckles core'!$C$1</c:f>
              <c:strCache>
                <c:ptCount val="1"/>
                <c:pt idx="0">
                  <c:v>Helium Porosity
(%)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'Buckles core'!$C$3:$C$333</c:f>
              <c:numCache>
                <c:formatCode>0.00</c:formatCode>
                <c:ptCount val="331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6.0720000000000001</c:v>
                </c:pt>
                <c:pt idx="6">
                  <c:v>8.5169999999999995</c:v>
                </c:pt>
                <c:pt idx="7">
                  <c:v>8.0739999999999998</c:v>
                </c:pt>
                <c:pt idx="8">
                  <c:v>7.6420000000000003</c:v>
                </c:pt>
                <c:pt idx="9">
                  <c:v>7.1360000000000001</c:v>
                </c:pt>
                <c:pt idx="10">
                  <c:v>7.5810000000000004</c:v>
                </c:pt>
                <c:pt idx="11">
                  <c:v>8.6869999999999994</c:v>
                </c:pt>
                <c:pt idx="12">
                  <c:v>8.516</c:v>
                </c:pt>
                <c:pt idx="13">
                  <c:v>10.599</c:v>
                </c:pt>
                <c:pt idx="14">
                  <c:v>13.648</c:v>
                </c:pt>
                <c:pt idx="15">
                  <c:v>14.179</c:v>
                </c:pt>
                <c:pt idx="16">
                  <c:v>15.554</c:v>
                </c:pt>
                <c:pt idx="17">
                  <c:v>14.894</c:v>
                </c:pt>
                <c:pt idx="18">
                  <c:v>13.73</c:v>
                </c:pt>
                <c:pt idx="19">
                  <c:v>13.374000000000001</c:v>
                </c:pt>
                <c:pt idx="20">
                  <c:v>7.7629999999999999</c:v>
                </c:pt>
                <c:pt idx="21">
                  <c:v>9.3919999999999995</c:v>
                </c:pt>
                <c:pt idx="22">
                  <c:v>12.794</c:v>
                </c:pt>
                <c:pt idx="23">
                  <c:v>9.8650000000000002</c:v>
                </c:pt>
                <c:pt idx="24">
                  <c:v>11.182</c:v>
                </c:pt>
                <c:pt idx="25">
                  <c:v>13.917999999999999</c:v>
                </c:pt>
                <c:pt idx="26">
                  <c:v>12.365</c:v>
                </c:pt>
                <c:pt idx="27">
                  <c:v>10.935</c:v>
                </c:pt>
                <c:pt idx="28">
                  <c:v>5.1980000000000004</c:v>
                </c:pt>
                <c:pt idx="29">
                  <c:v>6.7549999999999999</c:v>
                </c:pt>
                <c:pt idx="30">
                  <c:v>6.8140000000000001</c:v>
                </c:pt>
                <c:pt idx="31">
                  <c:v>11.864000000000001</c:v>
                </c:pt>
                <c:pt idx="32">
                  <c:v>10.61</c:v>
                </c:pt>
                <c:pt idx="33">
                  <c:v>3.371</c:v>
                </c:pt>
                <c:pt idx="34">
                  <c:v>3.5</c:v>
                </c:pt>
                <c:pt idx="35">
                  <c:v>4.2549999999999999</c:v>
                </c:pt>
                <c:pt idx="36">
                  <c:v>4.0730000000000004</c:v>
                </c:pt>
                <c:pt idx="37">
                  <c:v>10.026999999999999</c:v>
                </c:pt>
                <c:pt idx="38">
                  <c:v>2.2309999999999999</c:v>
                </c:pt>
                <c:pt idx="39">
                  <c:v>2.9359999999999999</c:v>
                </c:pt>
                <c:pt idx="40">
                  <c:v>14.551</c:v>
                </c:pt>
                <c:pt idx="41">
                  <c:v>16.879000000000001</c:v>
                </c:pt>
                <c:pt idx="42">
                  <c:v>6.1239999999999997</c:v>
                </c:pt>
                <c:pt idx="43">
                  <c:v>6.0309999999999997</c:v>
                </c:pt>
                <c:pt idx="44">
                  <c:v>1.9079999999999999</c:v>
                </c:pt>
                <c:pt idx="45">
                  <c:v>1.8149999999999999</c:v>
                </c:pt>
                <c:pt idx="46">
                  <c:v>1.5629999999999999</c:v>
                </c:pt>
                <c:pt idx="47">
                  <c:v>2.71</c:v>
                </c:pt>
                <c:pt idx="48">
                  <c:v>4.3239999999999998</c:v>
                </c:pt>
                <c:pt idx="49">
                  <c:v>5.3460000000000001</c:v>
                </c:pt>
                <c:pt idx="50">
                  <c:v>7.0140000000000002</c:v>
                </c:pt>
                <c:pt idx="51">
                  <c:v>7.86</c:v>
                </c:pt>
                <c:pt idx="52">
                  <c:v>6.3250000000000002</c:v>
                </c:pt>
                <c:pt idx="53">
                  <c:v>22.521999999999998</c:v>
                </c:pt>
                <c:pt idx="54">
                  <c:v>20.972999999999999</c:v>
                </c:pt>
                <c:pt idx="55">
                  <c:v>16.02</c:v>
                </c:pt>
                <c:pt idx="56">
                  <c:v>19.832000000000001</c:v>
                </c:pt>
                <c:pt idx="57">
                  <c:v>10.977</c:v>
                </c:pt>
                <c:pt idx="58">
                  <c:v>6.6070000000000002</c:v>
                </c:pt>
                <c:pt idx="59">
                  <c:v>4.6059999999999999</c:v>
                </c:pt>
                <c:pt idx="60">
                  <c:v>18.09</c:v>
                </c:pt>
                <c:pt idx="61">
                  <c:v>18.594999999999999</c:v>
                </c:pt>
                <c:pt idx="62">
                  <c:v>7.633</c:v>
                </c:pt>
                <c:pt idx="63">
                  <c:v>10.641999999999999</c:v>
                </c:pt>
                <c:pt idx="64">
                  <c:v>4.6989999999999998</c:v>
                </c:pt>
                <c:pt idx="65">
                  <c:v>7.1260000000000003</c:v>
                </c:pt>
                <c:pt idx="66">
                  <c:v>11.006</c:v>
                </c:pt>
                <c:pt idx="67">
                  <c:v>13.954000000000001</c:v>
                </c:pt>
                <c:pt idx="68">
                  <c:v>15.275</c:v>
                </c:pt>
                <c:pt idx="69">
                  <c:v>10.073</c:v>
                </c:pt>
                <c:pt idx="70">
                  <c:v>11.117000000000001</c:v>
                </c:pt>
                <c:pt idx="71">
                  <c:v>10.529</c:v>
                </c:pt>
                <c:pt idx="72">
                  <c:v>9.2129999999999992</c:v>
                </c:pt>
                <c:pt idx="73">
                  <c:v>8.4979999999999993</c:v>
                </c:pt>
                <c:pt idx="74">
                  <c:v>6.5739999999999998</c:v>
                </c:pt>
                <c:pt idx="75">
                  <c:v>9.5679999999999996</c:v>
                </c:pt>
                <c:pt idx="76">
                  <c:v>11.920999999999999</c:v>
                </c:pt>
                <c:pt idx="77">
                  <c:v>14.973000000000001</c:v>
                </c:pt>
                <c:pt idx="78">
                  <c:v>6.4029999999999996</c:v>
                </c:pt>
                <c:pt idx="79">
                  <c:v>5.1630000000000003</c:v>
                </c:pt>
                <c:pt idx="80">
                  <c:v>13.227</c:v>
                </c:pt>
                <c:pt idx="81">
                  <c:v>8.3409999999999993</c:v>
                </c:pt>
                <c:pt idx="82">
                  <c:v>13.625</c:v>
                </c:pt>
                <c:pt idx="83">
                  <c:v>6.9960000000000004</c:v>
                </c:pt>
                <c:pt idx="84">
                  <c:v>14.707000000000001</c:v>
                </c:pt>
                <c:pt idx="85">
                  <c:v>9.8610000000000007</c:v>
                </c:pt>
                <c:pt idx="86">
                  <c:v>6.4279999999999999</c:v>
                </c:pt>
                <c:pt idx="87">
                  <c:v>7.6849999999999996</c:v>
                </c:pt>
                <c:pt idx="88">
                  <c:v>9.6929999999999996</c:v>
                </c:pt>
                <c:pt idx="89">
                  <c:v>6.4790000000000001</c:v>
                </c:pt>
                <c:pt idx="90">
                  <c:v>3.0430000000000001</c:v>
                </c:pt>
                <c:pt idx="91">
                  <c:v>4.0739999999999998</c:v>
                </c:pt>
                <c:pt idx="92">
                  <c:v>6.5570000000000004</c:v>
                </c:pt>
                <c:pt idx="93">
                  <c:v>9.3219999999999992</c:v>
                </c:pt>
                <c:pt idx="94">
                  <c:v>6.508</c:v>
                </c:pt>
                <c:pt idx="95">
                  <c:v>4.0670000000000002</c:v>
                </c:pt>
                <c:pt idx="96">
                  <c:v>6.5419999999999998</c:v>
                </c:pt>
                <c:pt idx="97">
                  <c:v>5.48</c:v>
                </c:pt>
                <c:pt idx="98">
                  <c:v>4.0999999999999996</c:v>
                </c:pt>
                <c:pt idx="99">
                  <c:v>3.8849999999999998</c:v>
                </c:pt>
              </c:numCache>
            </c:numRef>
          </c:xVal>
          <c:yVal>
            <c:numRef>
              <c:f>'Buckles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8-4B42-AB3B-32462C58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'Buckles core'!$D$1</c:f>
              <c:strCache>
                <c:ptCount val="1"/>
                <c:pt idx="0">
                  <c:v>Nitrogen Permeability
(mD)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'Buckles core'!$D$3:$D$333</c:f>
              <c:numCache>
                <c:formatCode>0.000</c:formatCode>
                <c:ptCount val="331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30.890999999999998</c:v>
                </c:pt>
                <c:pt idx="6">
                  <c:v>0.24</c:v>
                </c:pt>
                <c:pt idx="7">
                  <c:v>2.64</c:v>
                </c:pt>
                <c:pt idx="8">
                  <c:v>0.14599999999999999</c:v>
                </c:pt>
                <c:pt idx="9">
                  <c:v>0.32500000000000001</c:v>
                </c:pt>
                <c:pt idx="10">
                  <c:v>0.628</c:v>
                </c:pt>
                <c:pt idx="11">
                  <c:v>2.4980000000000002</c:v>
                </c:pt>
                <c:pt idx="12">
                  <c:v>1.216</c:v>
                </c:pt>
                <c:pt idx="13">
                  <c:v>1.663</c:v>
                </c:pt>
                <c:pt idx="14">
                  <c:v>1.77</c:v>
                </c:pt>
                <c:pt idx="15">
                  <c:v>2.2629999999999999</c:v>
                </c:pt>
                <c:pt idx="16">
                  <c:v>2.9289999999999998</c:v>
                </c:pt>
                <c:pt idx="17">
                  <c:v>2.742</c:v>
                </c:pt>
                <c:pt idx="18">
                  <c:v>0.82499999999999996</c:v>
                </c:pt>
                <c:pt idx="19">
                  <c:v>0.184</c:v>
                </c:pt>
                <c:pt idx="20">
                  <c:v>1.5940000000000001</c:v>
                </c:pt>
                <c:pt idx="21">
                  <c:v>1.395</c:v>
                </c:pt>
                <c:pt idx="22">
                  <c:v>3.3719999999999999</c:v>
                </c:pt>
                <c:pt idx="23">
                  <c:v>21.283999999999999</c:v>
                </c:pt>
                <c:pt idx="24">
                  <c:v>8.0220000000000002</c:v>
                </c:pt>
                <c:pt idx="25">
                  <c:v>0.501</c:v>
                </c:pt>
                <c:pt idx="26">
                  <c:v>2.218</c:v>
                </c:pt>
                <c:pt idx="27">
                  <c:v>1.46</c:v>
                </c:pt>
                <c:pt idx="28">
                  <c:v>0.38200000000000001</c:v>
                </c:pt>
                <c:pt idx="29">
                  <c:v>3.16</c:v>
                </c:pt>
                <c:pt idx="30">
                  <c:v>4.3999999999999997E-2</c:v>
                </c:pt>
                <c:pt idx="31">
                  <c:v>0.14599999999999999</c:v>
                </c:pt>
                <c:pt idx="32">
                  <c:v>0.112</c:v>
                </c:pt>
                <c:pt idx="33">
                  <c:v>1.7999999999999999E-2</c:v>
                </c:pt>
                <c:pt idx="34">
                  <c:v>1.6E-2</c:v>
                </c:pt>
                <c:pt idx="35">
                  <c:v>1.9E-2</c:v>
                </c:pt>
                <c:pt idx="36">
                  <c:v>2.1000000000000001E-2</c:v>
                </c:pt>
                <c:pt idx="37">
                  <c:v>9.7000000000000003E-2</c:v>
                </c:pt>
                <c:pt idx="38">
                  <c:v>7.0999999999999994E-2</c:v>
                </c:pt>
                <c:pt idx="39">
                  <c:v>2.1000000000000001E-2</c:v>
                </c:pt>
                <c:pt idx="40">
                  <c:v>0.57299999999999995</c:v>
                </c:pt>
                <c:pt idx="41">
                  <c:v>0.57299999999999995</c:v>
                </c:pt>
                <c:pt idx="42">
                  <c:v>0.42799999999999999</c:v>
                </c:pt>
                <c:pt idx="43">
                  <c:v>0.191</c:v>
                </c:pt>
                <c:pt idx="44">
                  <c:v>4.0000000000000001E-3</c:v>
                </c:pt>
                <c:pt idx="45">
                  <c:v>0.04</c:v>
                </c:pt>
                <c:pt idx="46">
                  <c:v>3.0000000000000001E-3</c:v>
                </c:pt>
                <c:pt idx="47">
                  <c:v>0.16300000000000001</c:v>
                </c:pt>
                <c:pt idx="48">
                  <c:v>0.55200000000000005</c:v>
                </c:pt>
                <c:pt idx="49">
                  <c:v>4.2000000000000003E-2</c:v>
                </c:pt>
                <c:pt idx="50">
                  <c:v>5.5E-2</c:v>
                </c:pt>
                <c:pt idx="51">
                  <c:v>8.1000000000000003E-2</c:v>
                </c:pt>
                <c:pt idx="52">
                  <c:v>5.3999999999999999E-2</c:v>
                </c:pt>
                <c:pt idx="53">
                  <c:v>1.091</c:v>
                </c:pt>
                <c:pt idx="54">
                  <c:v>1.3879999999999999</c:v>
                </c:pt>
                <c:pt idx="55">
                  <c:v>0.42799999999999999</c:v>
                </c:pt>
                <c:pt idx="56">
                  <c:v>3.4390000000000001</c:v>
                </c:pt>
                <c:pt idx="57">
                  <c:v>0.127</c:v>
                </c:pt>
                <c:pt idx="58">
                  <c:v>5.3999999999999999E-2</c:v>
                </c:pt>
                <c:pt idx="59">
                  <c:v>2.8000000000000001E-2</c:v>
                </c:pt>
                <c:pt idx="60">
                  <c:v>1.341</c:v>
                </c:pt>
                <c:pt idx="61">
                  <c:v>2.29</c:v>
                </c:pt>
                <c:pt idx="62">
                  <c:v>0.44</c:v>
                </c:pt>
                <c:pt idx="63">
                  <c:v>0.27400000000000002</c:v>
                </c:pt>
                <c:pt idx="64">
                  <c:v>3.5000000000000003E-2</c:v>
                </c:pt>
                <c:pt idx="65">
                  <c:v>0.72099999999999997</c:v>
                </c:pt>
                <c:pt idx="66">
                  <c:v>9.6000000000000002E-2</c:v>
                </c:pt>
                <c:pt idx="67">
                  <c:v>2.7189999999999999</c:v>
                </c:pt>
                <c:pt idx="68">
                  <c:v>1.002</c:v>
                </c:pt>
                <c:pt idx="69">
                  <c:v>0.19400000000000001</c:v>
                </c:pt>
                <c:pt idx="70">
                  <c:v>0.26600000000000001</c:v>
                </c:pt>
                <c:pt idx="71">
                  <c:v>0.155</c:v>
                </c:pt>
                <c:pt idx="72">
                  <c:v>7.2999999999999995E-2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0.224</c:v>
                </c:pt>
                <c:pt idx="76">
                  <c:v>3.548</c:v>
                </c:pt>
                <c:pt idx="77">
                  <c:v>1.07</c:v>
                </c:pt>
                <c:pt idx="78">
                  <c:v>5.5E-2</c:v>
                </c:pt>
                <c:pt idx="79">
                  <c:v>2.5999999999999999E-2</c:v>
                </c:pt>
                <c:pt idx="80">
                  <c:v>2.9729999999999999</c:v>
                </c:pt>
                <c:pt idx="81">
                  <c:v>0.14000000000000001</c:v>
                </c:pt>
                <c:pt idx="82">
                  <c:v>2.15</c:v>
                </c:pt>
                <c:pt idx="83">
                  <c:v>8.2000000000000003E-2</c:v>
                </c:pt>
                <c:pt idx="84">
                  <c:v>2.4550000000000001</c:v>
                </c:pt>
                <c:pt idx="85">
                  <c:v>1.006</c:v>
                </c:pt>
                <c:pt idx="86">
                  <c:v>0.16300000000000001</c:v>
                </c:pt>
                <c:pt idx="87">
                  <c:v>0.29299999999999998</c:v>
                </c:pt>
                <c:pt idx="88">
                  <c:v>0.77200000000000002</c:v>
                </c:pt>
                <c:pt idx="89">
                  <c:v>0.308</c:v>
                </c:pt>
                <c:pt idx="90">
                  <c:v>0.318</c:v>
                </c:pt>
                <c:pt idx="91">
                  <c:v>8.2000000000000003E-2</c:v>
                </c:pt>
                <c:pt idx="92">
                  <c:v>0.318</c:v>
                </c:pt>
                <c:pt idx="93">
                  <c:v>0.91900000000000004</c:v>
                </c:pt>
                <c:pt idx="94">
                  <c:v>0.42099999999999999</c:v>
                </c:pt>
                <c:pt idx="95">
                  <c:v>2.7E-2</c:v>
                </c:pt>
                <c:pt idx="96">
                  <c:v>0.12</c:v>
                </c:pt>
                <c:pt idx="97">
                  <c:v>3.5000000000000003E-2</c:v>
                </c:pt>
                <c:pt idx="98">
                  <c:v>2.1000000000000001E-2</c:v>
                </c:pt>
                <c:pt idx="99">
                  <c:v>2.3E-2</c:v>
                </c:pt>
              </c:numCache>
            </c:numRef>
          </c:xVal>
          <c:yVal>
            <c:numRef>
              <c:f>'Buckles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D-4D91-9B57-28AB9CE6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'Buckles core'!$F$1</c:f>
              <c:strCache>
                <c:ptCount val="1"/>
                <c:pt idx="0">
                  <c:v>Saturation Water
(%PV)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'Buckles core'!$F$3:$F$333</c:f>
              <c:numCache>
                <c:formatCode>0.0</c:formatCode>
                <c:ptCount val="331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'Buckles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D-4879-A3D4-A461FE454423}"/>
            </c:ext>
          </c:extLst>
        </c:ser>
        <c:ser>
          <c:idx val="1"/>
          <c:order val="1"/>
          <c:tx>
            <c:strRef>
              <c:f>'Buckles core'!$G$1</c:f>
              <c:strCache>
                <c:ptCount val="1"/>
                <c:pt idx="0">
                  <c:v>Saturation Oil
(%PV)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'Buckles core'!$G$3:$G$102</c:f>
              <c:numCache>
                <c:formatCode>0.0</c:formatCode>
                <c:ptCount val="100"/>
                <c:pt idx="0">
                  <c:v>10.855758252751833</c:v>
                </c:pt>
                <c:pt idx="1">
                  <c:v>12.007522911134833</c:v>
                </c:pt>
                <c:pt idx="2">
                  <c:v>24.059852585863876</c:v>
                </c:pt>
                <c:pt idx="3">
                  <c:v>20.448683471163253</c:v>
                </c:pt>
                <c:pt idx="4">
                  <c:v>7.9315309291692975</c:v>
                </c:pt>
                <c:pt idx="5">
                  <c:v>11.911780848630023</c:v>
                </c:pt>
                <c:pt idx="6">
                  <c:v>11.329798816983097</c:v>
                </c:pt>
                <c:pt idx="7">
                  <c:v>10.633605382137965</c:v>
                </c:pt>
                <c:pt idx="8">
                  <c:v>4.9133772484320319</c:v>
                </c:pt>
                <c:pt idx="9">
                  <c:v>3.532638890463681E-2</c:v>
                </c:pt>
                <c:pt idx="10">
                  <c:v>4.9297746967259242</c:v>
                </c:pt>
                <c:pt idx="11">
                  <c:v>6.0239733070008725</c:v>
                </c:pt>
                <c:pt idx="12">
                  <c:v>12.106456648362686</c:v>
                </c:pt>
                <c:pt idx="13">
                  <c:v>10.92813449184378</c:v>
                </c:pt>
                <c:pt idx="14">
                  <c:v>10.562336748301616</c:v>
                </c:pt>
                <c:pt idx="15">
                  <c:v>12.882215688791977</c:v>
                </c:pt>
                <c:pt idx="16">
                  <c:v>15.231534478599261</c:v>
                </c:pt>
                <c:pt idx="17">
                  <c:v>16.555749574286832</c:v>
                </c:pt>
                <c:pt idx="18">
                  <c:v>19.432836207564328</c:v>
                </c:pt>
                <c:pt idx="19">
                  <c:v>18.80566356163617</c:v>
                </c:pt>
                <c:pt idx="20">
                  <c:v>17.783237249806515</c:v>
                </c:pt>
                <c:pt idx="21">
                  <c:v>9.9932547691836042</c:v>
                </c:pt>
                <c:pt idx="22">
                  <c:v>23.935920275101815</c:v>
                </c:pt>
                <c:pt idx="23">
                  <c:v>33.452983016010265</c:v>
                </c:pt>
                <c:pt idx="24">
                  <c:v>23.059314073923655</c:v>
                </c:pt>
                <c:pt idx="25">
                  <c:v>30.262435072267351</c:v>
                </c:pt>
                <c:pt idx="26">
                  <c:v>24.737700244743937</c:v>
                </c:pt>
                <c:pt idx="27">
                  <c:v>22.115381704806722</c:v>
                </c:pt>
                <c:pt idx="28">
                  <c:v>19.169715218370715</c:v>
                </c:pt>
                <c:pt idx="29">
                  <c:v>13.761779630301346</c:v>
                </c:pt>
                <c:pt idx="30">
                  <c:v>10.815100348240449</c:v>
                </c:pt>
                <c:pt idx="31">
                  <c:v>8.295702814663283</c:v>
                </c:pt>
                <c:pt idx="32">
                  <c:v>24.935771807297709</c:v>
                </c:pt>
                <c:pt idx="33">
                  <c:v>28.355958117123926</c:v>
                </c:pt>
                <c:pt idx="34">
                  <c:v>40.201146335168204</c:v>
                </c:pt>
                <c:pt idx="35">
                  <c:v>26.644218563321914</c:v>
                </c:pt>
                <c:pt idx="36">
                  <c:v>0</c:v>
                </c:pt>
                <c:pt idx="37">
                  <c:v>0</c:v>
                </c:pt>
                <c:pt idx="38">
                  <c:v>13.218664617486297</c:v>
                </c:pt>
                <c:pt idx="39">
                  <c:v>16.836950836819835</c:v>
                </c:pt>
                <c:pt idx="40">
                  <c:v>27.512662864732917</c:v>
                </c:pt>
                <c:pt idx="41">
                  <c:v>32.501604850214086</c:v>
                </c:pt>
                <c:pt idx="42">
                  <c:v>1.3353359304235752</c:v>
                </c:pt>
                <c:pt idx="43">
                  <c:v>0.68936764843647047</c:v>
                </c:pt>
                <c:pt idx="44">
                  <c:v>1.9639840613707282</c:v>
                </c:pt>
                <c:pt idx="45">
                  <c:v>11.866435347854546</c:v>
                </c:pt>
                <c:pt idx="46">
                  <c:v>32.652580971662395</c:v>
                </c:pt>
                <c:pt idx="47">
                  <c:v>18.231504511799905</c:v>
                </c:pt>
                <c:pt idx="48">
                  <c:v>24.831462027755506</c:v>
                </c:pt>
                <c:pt idx="49">
                  <c:v>23.161807495344735</c:v>
                </c:pt>
                <c:pt idx="50">
                  <c:v>23.603923023215572</c:v>
                </c:pt>
                <c:pt idx="51">
                  <c:v>25.081178218216145</c:v>
                </c:pt>
                <c:pt idx="52">
                  <c:v>25.656630931649893</c:v>
                </c:pt>
                <c:pt idx="53">
                  <c:v>21.089852729885074</c:v>
                </c:pt>
                <c:pt idx="54">
                  <c:v>17.266645029673477</c:v>
                </c:pt>
                <c:pt idx="55">
                  <c:v>17.717627869551851</c:v>
                </c:pt>
                <c:pt idx="56">
                  <c:v>18.047299802273841</c:v>
                </c:pt>
                <c:pt idx="57">
                  <c:v>22.327143635449154</c:v>
                </c:pt>
                <c:pt idx="58">
                  <c:v>11.292666666666465</c:v>
                </c:pt>
                <c:pt idx="59">
                  <c:v>8.1807507882290942</c:v>
                </c:pt>
                <c:pt idx="60">
                  <c:v>20.884461505190142</c:v>
                </c:pt>
                <c:pt idx="61">
                  <c:v>16.34624889222162</c:v>
                </c:pt>
                <c:pt idx="62">
                  <c:v>27.687603391232606</c:v>
                </c:pt>
                <c:pt idx="63">
                  <c:v>32.190082796013826</c:v>
                </c:pt>
                <c:pt idx="64">
                  <c:v>23.006094329623913</c:v>
                </c:pt>
                <c:pt idx="65">
                  <c:v>25.908546673632856</c:v>
                </c:pt>
                <c:pt idx="66">
                  <c:v>32.781708328483383</c:v>
                </c:pt>
                <c:pt idx="67">
                  <c:v>13.244989568536763</c:v>
                </c:pt>
                <c:pt idx="68">
                  <c:v>16.959150563940845</c:v>
                </c:pt>
                <c:pt idx="69">
                  <c:v>24.403433473871704</c:v>
                </c:pt>
                <c:pt idx="70">
                  <c:v>20.164868873696523</c:v>
                </c:pt>
                <c:pt idx="71">
                  <c:v>35.217078468007379</c:v>
                </c:pt>
                <c:pt idx="72">
                  <c:v>18.927253877639277</c:v>
                </c:pt>
                <c:pt idx="73">
                  <c:v>9.5204633374410452</c:v>
                </c:pt>
                <c:pt idx="74">
                  <c:v>18.433955008652063</c:v>
                </c:pt>
                <c:pt idx="75">
                  <c:v>25.168091629647606</c:v>
                </c:pt>
                <c:pt idx="76">
                  <c:v>17.26540422955684</c:v>
                </c:pt>
                <c:pt idx="77">
                  <c:v>14.363093297169863</c:v>
                </c:pt>
                <c:pt idx="78">
                  <c:v>1.9296832893186739</c:v>
                </c:pt>
                <c:pt idx="79">
                  <c:v>16.118128558781102</c:v>
                </c:pt>
                <c:pt idx="80">
                  <c:v>17.206059106334585</c:v>
                </c:pt>
                <c:pt idx="81">
                  <c:v>16.173622426307261</c:v>
                </c:pt>
                <c:pt idx="82">
                  <c:v>14.887699821098908</c:v>
                </c:pt>
                <c:pt idx="83">
                  <c:v>19.773436102665258</c:v>
                </c:pt>
                <c:pt idx="84">
                  <c:v>18.196975218659016</c:v>
                </c:pt>
                <c:pt idx="85">
                  <c:v>21.547661052565875</c:v>
                </c:pt>
                <c:pt idx="86">
                  <c:v>20.929821940726363</c:v>
                </c:pt>
                <c:pt idx="87">
                  <c:v>13.421862509992005</c:v>
                </c:pt>
                <c:pt idx="88">
                  <c:v>21.277909690920769</c:v>
                </c:pt>
                <c:pt idx="89">
                  <c:v>15.649716504669255</c:v>
                </c:pt>
                <c:pt idx="90">
                  <c:v>19.728349215247167</c:v>
                </c:pt>
                <c:pt idx="91">
                  <c:v>24.544184913016785</c:v>
                </c:pt>
                <c:pt idx="92">
                  <c:v>19.125162911934048</c:v>
                </c:pt>
                <c:pt idx="93">
                  <c:v>21.795945064865613</c:v>
                </c:pt>
                <c:pt idx="94">
                  <c:v>0</c:v>
                </c:pt>
                <c:pt idx="95">
                  <c:v>36.031383100091524</c:v>
                </c:pt>
                <c:pt idx="96">
                  <c:v>22.74711962643131</c:v>
                </c:pt>
                <c:pt idx="97">
                  <c:v>36.262467322118233</c:v>
                </c:pt>
                <c:pt idx="98">
                  <c:v>11.410213554400956</c:v>
                </c:pt>
                <c:pt idx="99">
                  <c:v>1.0308695294504857</c:v>
                </c:pt>
              </c:numCache>
            </c:numRef>
          </c:xVal>
          <c:yVal>
            <c:numRef>
              <c:f>'Buckles core'!$B$3:$B$102</c:f>
              <c:numCache>
                <c:formatCode>0.00</c:formatCode>
                <c:ptCount val="100"/>
                <c:pt idx="0">
                  <c:v>3906.54</c:v>
                </c:pt>
                <c:pt idx="1">
                  <c:v>3906.59</c:v>
                </c:pt>
                <c:pt idx="2">
                  <c:v>3907.18</c:v>
                </c:pt>
                <c:pt idx="3">
                  <c:v>3907.24</c:v>
                </c:pt>
                <c:pt idx="4">
                  <c:v>3908.04</c:v>
                </c:pt>
                <c:pt idx="5">
                  <c:v>3908.39</c:v>
                </c:pt>
                <c:pt idx="6">
                  <c:v>3908.62</c:v>
                </c:pt>
                <c:pt idx="7">
                  <c:v>3908.68</c:v>
                </c:pt>
                <c:pt idx="8">
                  <c:v>3908.93</c:v>
                </c:pt>
                <c:pt idx="9">
                  <c:v>3908.98</c:v>
                </c:pt>
                <c:pt idx="10">
                  <c:v>3909.29</c:v>
                </c:pt>
                <c:pt idx="11">
                  <c:v>3909.33</c:v>
                </c:pt>
                <c:pt idx="12">
                  <c:v>3909.52</c:v>
                </c:pt>
                <c:pt idx="13">
                  <c:v>3909.58</c:v>
                </c:pt>
                <c:pt idx="14">
                  <c:v>3909.68</c:v>
                </c:pt>
                <c:pt idx="15">
                  <c:v>3909.74</c:v>
                </c:pt>
                <c:pt idx="16">
                  <c:v>3909.9</c:v>
                </c:pt>
                <c:pt idx="17">
                  <c:v>3909.95</c:v>
                </c:pt>
                <c:pt idx="18">
                  <c:v>3910.52</c:v>
                </c:pt>
                <c:pt idx="19">
                  <c:v>3910.58</c:v>
                </c:pt>
                <c:pt idx="20">
                  <c:v>3911.05</c:v>
                </c:pt>
                <c:pt idx="21">
                  <c:v>3911.11</c:v>
                </c:pt>
                <c:pt idx="22">
                  <c:v>3911.41</c:v>
                </c:pt>
                <c:pt idx="23">
                  <c:v>3911.72</c:v>
                </c:pt>
                <c:pt idx="24">
                  <c:v>3911.86</c:v>
                </c:pt>
                <c:pt idx="25">
                  <c:v>3912.23</c:v>
                </c:pt>
                <c:pt idx="26">
                  <c:v>3912.73</c:v>
                </c:pt>
                <c:pt idx="27">
                  <c:v>3912.84</c:v>
                </c:pt>
                <c:pt idx="28">
                  <c:v>3913.16</c:v>
                </c:pt>
                <c:pt idx="29">
                  <c:v>3913.32</c:v>
                </c:pt>
                <c:pt idx="30">
                  <c:v>3913.72</c:v>
                </c:pt>
                <c:pt idx="31">
                  <c:v>3914.11</c:v>
                </c:pt>
                <c:pt idx="32">
                  <c:v>3914.62</c:v>
                </c:pt>
                <c:pt idx="33">
                  <c:v>3914.97</c:v>
                </c:pt>
                <c:pt idx="34">
                  <c:v>3915.05</c:v>
                </c:pt>
                <c:pt idx="35">
                  <c:v>3915.62</c:v>
                </c:pt>
                <c:pt idx="36">
                  <c:v>3915.85</c:v>
                </c:pt>
                <c:pt idx="37">
                  <c:v>3916.14</c:v>
                </c:pt>
                <c:pt idx="38">
                  <c:v>3916.68</c:v>
                </c:pt>
                <c:pt idx="39">
                  <c:v>3916.91</c:v>
                </c:pt>
                <c:pt idx="40">
                  <c:v>3917.18</c:v>
                </c:pt>
                <c:pt idx="41">
                  <c:v>3917.33</c:v>
                </c:pt>
                <c:pt idx="42">
                  <c:v>3918.22</c:v>
                </c:pt>
                <c:pt idx="43">
                  <c:v>3918.57</c:v>
                </c:pt>
                <c:pt idx="44">
                  <c:v>3918.92</c:v>
                </c:pt>
                <c:pt idx="45">
                  <c:v>3919.07</c:v>
                </c:pt>
                <c:pt idx="46">
                  <c:v>3919.34</c:v>
                </c:pt>
                <c:pt idx="47">
                  <c:v>3919.54</c:v>
                </c:pt>
                <c:pt idx="48">
                  <c:v>3919.82</c:v>
                </c:pt>
                <c:pt idx="49">
                  <c:v>3920.3</c:v>
                </c:pt>
                <c:pt idx="50">
                  <c:v>3920.7</c:v>
                </c:pt>
                <c:pt idx="51">
                  <c:v>3920.96</c:v>
                </c:pt>
                <c:pt idx="52">
                  <c:v>3921.16</c:v>
                </c:pt>
                <c:pt idx="53">
                  <c:v>3921.88</c:v>
                </c:pt>
                <c:pt idx="54">
                  <c:v>3922.09</c:v>
                </c:pt>
                <c:pt idx="55">
                  <c:v>3922.35</c:v>
                </c:pt>
                <c:pt idx="56">
                  <c:v>3923.32</c:v>
                </c:pt>
                <c:pt idx="57">
                  <c:v>3924.09</c:v>
                </c:pt>
                <c:pt idx="58">
                  <c:v>3924.31</c:v>
                </c:pt>
                <c:pt idx="59">
                  <c:v>3924.65</c:v>
                </c:pt>
                <c:pt idx="60">
                  <c:v>3925.18</c:v>
                </c:pt>
                <c:pt idx="61">
                  <c:v>3925.52</c:v>
                </c:pt>
                <c:pt idx="62">
                  <c:v>3925.86</c:v>
                </c:pt>
                <c:pt idx="63">
                  <c:v>3926.39</c:v>
                </c:pt>
                <c:pt idx="64">
                  <c:v>3927.42</c:v>
                </c:pt>
                <c:pt idx="65">
                  <c:v>3927.83</c:v>
                </c:pt>
                <c:pt idx="66">
                  <c:v>3928.29</c:v>
                </c:pt>
                <c:pt idx="67">
                  <c:v>3928.79</c:v>
                </c:pt>
                <c:pt idx="68">
                  <c:v>3929.5</c:v>
                </c:pt>
                <c:pt idx="69">
                  <c:v>3929.81</c:v>
                </c:pt>
                <c:pt idx="70">
                  <c:v>3930.31</c:v>
                </c:pt>
                <c:pt idx="71">
                  <c:v>3930.62</c:v>
                </c:pt>
                <c:pt idx="72">
                  <c:v>3930.94</c:v>
                </c:pt>
                <c:pt idx="73">
                  <c:v>3931.12</c:v>
                </c:pt>
                <c:pt idx="74">
                  <c:v>3931.74</c:v>
                </c:pt>
                <c:pt idx="75">
                  <c:v>3932.25</c:v>
                </c:pt>
                <c:pt idx="76">
                  <c:v>3932.55</c:v>
                </c:pt>
                <c:pt idx="77">
                  <c:v>3932.83</c:v>
                </c:pt>
                <c:pt idx="78">
                  <c:v>3933.38</c:v>
                </c:pt>
                <c:pt idx="79">
                  <c:v>3933.78</c:v>
                </c:pt>
                <c:pt idx="80">
                  <c:v>3938.17</c:v>
                </c:pt>
                <c:pt idx="81">
                  <c:v>3938.6</c:v>
                </c:pt>
                <c:pt idx="82">
                  <c:v>3939.11</c:v>
                </c:pt>
                <c:pt idx="83">
                  <c:v>3939.59</c:v>
                </c:pt>
                <c:pt idx="84">
                  <c:v>3940.32</c:v>
                </c:pt>
                <c:pt idx="85">
                  <c:v>3940.56</c:v>
                </c:pt>
                <c:pt idx="86">
                  <c:v>3940.89</c:v>
                </c:pt>
                <c:pt idx="87">
                  <c:v>3941.18</c:v>
                </c:pt>
                <c:pt idx="88">
                  <c:v>3941.5</c:v>
                </c:pt>
                <c:pt idx="89">
                  <c:v>3941.81</c:v>
                </c:pt>
                <c:pt idx="90">
                  <c:v>3942.23</c:v>
                </c:pt>
                <c:pt idx="91">
                  <c:v>3942.59</c:v>
                </c:pt>
                <c:pt idx="92">
                  <c:v>3943.14</c:v>
                </c:pt>
                <c:pt idx="93">
                  <c:v>3943.59</c:v>
                </c:pt>
                <c:pt idx="94">
                  <c:v>3952.26</c:v>
                </c:pt>
                <c:pt idx="95">
                  <c:v>3952.58</c:v>
                </c:pt>
                <c:pt idx="96">
                  <c:v>3952.8</c:v>
                </c:pt>
                <c:pt idx="97">
                  <c:v>3953.08</c:v>
                </c:pt>
                <c:pt idx="98">
                  <c:v>3953.46</c:v>
                </c:pt>
                <c:pt idx="99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D-4879-A3D4-A461FE45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type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core'!$C$3:$C$7,'Buckles core'!$C$9:$C$25,'Buckles core'!$C$27:$C$30,'Buckles core'!$C$33:$C$34,'Buckles core'!$C$36:$C$38,'Buckles core'!$C$43:$C$46,'Buckles core'!$C$56:$C$59,'Buckles core'!$C$61:$C$64,'Buckles core'!$C$68,'Buckles core'!$C$71,'Buckles core'!$C$75:$C$77,'Buckles core'!$C$80:$C$83,'Buckles core'!$C$97,'Buckles core'!$C$99,'Buckles core'!$C$101:$C$102)</c:f>
              <c:numCache>
                <c:formatCode>0.00</c:formatCode>
                <c:ptCount val="56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8.5169999999999995</c:v>
                </c:pt>
                <c:pt idx="6">
                  <c:v>8.0739999999999998</c:v>
                </c:pt>
                <c:pt idx="7">
                  <c:v>7.6420000000000003</c:v>
                </c:pt>
                <c:pt idx="8">
                  <c:v>7.1360000000000001</c:v>
                </c:pt>
                <c:pt idx="9">
                  <c:v>7.5810000000000004</c:v>
                </c:pt>
                <c:pt idx="10">
                  <c:v>8.6869999999999994</c:v>
                </c:pt>
                <c:pt idx="11">
                  <c:v>8.516</c:v>
                </c:pt>
                <c:pt idx="12">
                  <c:v>10.599</c:v>
                </c:pt>
                <c:pt idx="13">
                  <c:v>13.648</c:v>
                </c:pt>
                <c:pt idx="14">
                  <c:v>14.179</c:v>
                </c:pt>
                <c:pt idx="15">
                  <c:v>15.554</c:v>
                </c:pt>
                <c:pt idx="16">
                  <c:v>14.894</c:v>
                </c:pt>
                <c:pt idx="17">
                  <c:v>13.73</c:v>
                </c:pt>
                <c:pt idx="18">
                  <c:v>13.374000000000001</c:v>
                </c:pt>
                <c:pt idx="19">
                  <c:v>7.7629999999999999</c:v>
                </c:pt>
                <c:pt idx="20">
                  <c:v>9.3919999999999995</c:v>
                </c:pt>
                <c:pt idx="21">
                  <c:v>12.794</c:v>
                </c:pt>
                <c:pt idx="22">
                  <c:v>11.182</c:v>
                </c:pt>
                <c:pt idx="23">
                  <c:v>13.917999999999999</c:v>
                </c:pt>
                <c:pt idx="24">
                  <c:v>12.365</c:v>
                </c:pt>
                <c:pt idx="25">
                  <c:v>10.935</c:v>
                </c:pt>
                <c:pt idx="26">
                  <c:v>6.8140000000000001</c:v>
                </c:pt>
                <c:pt idx="27">
                  <c:v>11.864000000000001</c:v>
                </c:pt>
                <c:pt idx="28">
                  <c:v>3.371</c:v>
                </c:pt>
                <c:pt idx="29">
                  <c:v>3.5</c:v>
                </c:pt>
                <c:pt idx="30">
                  <c:v>4.2549999999999999</c:v>
                </c:pt>
                <c:pt idx="31">
                  <c:v>14.551</c:v>
                </c:pt>
                <c:pt idx="32">
                  <c:v>16.879000000000001</c:v>
                </c:pt>
                <c:pt idx="33">
                  <c:v>6.1239999999999997</c:v>
                </c:pt>
                <c:pt idx="34">
                  <c:v>6.0309999999999997</c:v>
                </c:pt>
                <c:pt idx="35">
                  <c:v>22.521999999999998</c:v>
                </c:pt>
                <c:pt idx="36">
                  <c:v>20.972999999999999</c:v>
                </c:pt>
                <c:pt idx="37">
                  <c:v>16.02</c:v>
                </c:pt>
                <c:pt idx="38">
                  <c:v>19.832000000000001</c:v>
                </c:pt>
                <c:pt idx="39">
                  <c:v>6.6070000000000002</c:v>
                </c:pt>
                <c:pt idx="40">
                  <c:v>4.6059999999999999</c:v>
                </c:pt>
                <c:pt idx="41">
                  <c:v>18.09</c:v>
                </c:pt>
                <c:pt idx="42">
                  <c:v>18.594999999999999</c:v>
                </c:pt>
                <c:pt idx="43">
                  <c:v>7.1260000000000003</c:v>
                </c:pt>
                <c:pt idx="44">
                  <c:v>15.275</c:v>
                </c:pt>
                <c:pt idx="45">
                  <c:v>9.2129999999999992</c:v>
                </c:pt>
                <c:pt idx="46">
                  <c:v>8.4979999999999993</c:v>
                </c:pt>
                <c:pt idx="47">
                  <c:v>6.5739999999999998</c:v>
                </c:pt>
                <c:pt idx="48">
                  <c:v>14.973000000000001</c:v>
                </c:pt>
                <c:pt idx="49">
                  <c:v>6.4029999999999996</c:v>
                </c:pt>
                <c:pt idx="50">
                  <c:v>5.1630000000000003</c:v>
                </c:pt>
                <c:pt idx="51">
                  <c:v>13.227</c:v>
                </c:pt>
                <c:pt idx="52">
                  <c:v>6.508</c:v>
                </c:pt>
                <c:pt idx="53">
                  <c:v>6.5419999999999998</c:v>
                </c:pt>
                <c:pt idx="54">
                  <c:v>4.0999999999999996</c:v>
                </c:pt>
                <c:pt idx="55">
                  <c:v>3.8849999999999998</c:v>
                </c:pt>
              </c:numCache>
            </c:numRef>
          </c:xVal>
          <c:yVal>
            <c:numRef>
              <c:f>('Buckles core'!$F$3:$F$7,'Buckles core'!$F$9:$F$25,'Buckles core'!$F$27:$F$30,'Buckles core'!$F$33:$F$34,'Buckles core'!$F$36:$F$38,'Buckles core'!$F$43:$F$46,'Buckles core'!$F$56:$F$59,'Buckles core'!$F$61:$F$64,'Buckles core'!$F$68,'Buckles core'!$F$71,'Buckles core'!$F$75:$F$77,'Buckles core'!$F$80:$F$83,'Buckles core'!$F$97,'Buckles core'!$F$99,'Buckles core'!$F$101:$F$102)</c:f>
              <c:numCache>
                <c:formatCode>0.0</c:formatCode>
                <c:ptCount val="56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51.090959982720705</c:v>
                </c:pt>
                <c:pt idx="6">
                  <c:v>50.32220075492063</c:v>
                </c:pt>
                <c:pt idx="7">
                  <c:v>59.590493360507402</c:v>
                </c:pt>
                <c:pt idx="8">
                  <c:v>66.430408875553155</c:v>
                </c:pt>
                <c:pt idx="9">
                  <c:v>58.195331005229157</c:v>
                </c:pt>
                <c:pt idx="10">
                  <c:v>55.353231716949395</c:v>
                </c:pt>
                <c:pt idx="11">
                  <c:v>40.756944079906305</c:v>
                </c:pt>
                <c:pt idx="12">
                  <c:v>44.980905728310518</c:v>
                </c:pt>
                <c:pt idx="13">
                  <c:v>41.169905414137617</c:v>
                </c:pt>
                <c:pt idx="14">
                  <c:v>45.320957233084741</c:v>
                </c:pt>
                <c:pt idx="15">
                  <c:v>47.819552486938854</c:v>
                </c:pt>
                <c:pt idx="16">
                  <c:v>45.486729041796174</c:v>
                </c:pt>
                <c:pt idx="17">
                  <c:v>44.004678551134084</c:v>
                </c:pt>
                <c:pt idx="18">
                  <c:v>46.990803859165744</c:v>
                </c:pt>
                <c:pt idx="19">
                  <c:v>50.373041789163217</c:v>
                </c:pt>
                <c:pt idx="20">
                  <c:v>57.024144964805856</c:v>
                </c:pt>
                <c:pt idx="21">
                  <c:v>46.558213218941873</c:v>
                </c:pt>
                <c:pt idx="22">
                  <c:v>47.208499565154241</c:v>
                </c:pt>
                <c:pt idx="23">
                  <c:v>42.227870871975128</c:v>
                </c:pt>
                <c:pt idx="24">
                  <c:v>47.545663614143237</c:v>
                </c:pt>
                <c:pt idx="25">
                  <c:v>52.715907533611862</c:v>
                </c:pt>
                <c:pt idx="26">
                  <c:v>78.984656492710769</c:v>
                </c:pt>
                <c:pt idx="27">
                  <c:v>71.38598119850792</c:v>
                </c:pt>
                <c:pt idx="28">
                  <c:v>44.272280184920639</c:v>
                </c:pt>
                <c:pt idx="29">
                  <c:v>44.274064183705129</c:v>
                </c:pt>
                <c:pt idx="30">
                  <c:v>60.909533220684509</c:v>
                </c:pt>
                <c:pt idx="31">
                  <c:v>36.725559974911206</c:v>
                </c:pt>
                <c:pt idx="32">
                  <c:v>28.251297363170234</c:v>
                </c:pt>
                <c:pt idx="33">
                  <c:v>98.643382601426183</c:v>
                </c:pt>
                <c:pt idx="34">
                  <c:v>98.52215660243175</c:v>
                </c:pt>
                <c:pt idx="35">
                  <c:v>37.781632477794503</c:v>
                </c:pt>
                <c:pt idx="36">
                  <c:v>41.801636611718365</c:v>
                </c:pt>
                <c:pt idx="37">
                  <c:v>50.184309594441245</c:v>
                </c:pt>
                <c:pt idx="38">
                  <c:v>35.887518540525122</c:v>
                </c:pt>
                <c:pt idx="39">
                  <c:v>69.309624308876081</c:v>
                </c:pt>
                <c:pt idx="40">
                  <c:v>90.126241409877679</c:v>
                </c:pt>
                <c:pt idx="41">
                  <c:v>35.83813204712073</c:v>
                </c:pt>
                <c:pt idx="42">
                  <c:v>28.787341779077131</c:v>
                </c:pt>
                <c:pt idx="43">
                  <c:v>47.095093138020225</c:v>
                </c:pt>
                <c:pt idx="44">
                  <c:v>33.013880125625178</c:v>
                </c:pt>
                <c:pt idx="45">
                  <c:v>40.702021930049298</c:v>
                </c:pt>
                <c:pt idx="46">
                  <c:v>52.498472703619434</c:v>
                </c:pt>
                <c:pt idx="47">
                  <c:v>68.300626739019094</c:v>
                </c:pt>
                <c:pt idx="48">
                  <c:v>40.259594984082327</c:v>
                </c:pt>
                <c:pt idx="49">
                  <c:v>61.403406360177804</c:v>
                </c:pt>
                <c:pt idx="50">
                  <c:v>58.378044518199637</c:v>
                </c:pt>
                <c:pt idx="51">
                  <c:v>31.184897241925963</c:v>
                </c:pt>
                <c:pt idx="52">
                  <c:v>96.113357536839388</c:v>
                </c:pt>
                <c:pt idx="53">
                  <c:v>61.91295310320627</c:v>
                </c:pt>
                <c:pt idx="54">
                  <c:v>71.688214927982287</c:v>
                </c:pt>
                <c:pt idx="55">
                  <c:v>93.147465979513967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3-495E-98E0-5A5C084507BC}"/>
            </c:ext>
          </c:extLst>
        </c:ser>
        <c:ser>
          <c:idx val="1"/>
          <c:order val="1"/>
          <c:tx>
            <c:v>type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core'!$C$8,'Buckles core'!$C$26,'Buckles core'!$C$31:$C$32,'Buckles core'!$C$35,'Buckles core'!$C$39:$C$42,'Buckles core'!$C$47:$C$50,'Buckles core'!$C$52:$C$55,'Buckles core'!$C$60,'Buckles core'!$C$65:$C$67,'Buckles core'!$C$69:$C$70,'Buckles core'!$C$72:$C$74,'Buckles core'!$C$78:$C$79,'Buckles core'!$C$84:$C$91,'Buckles core'!$C$95,'Buckles core'!$C$98,'Buckles core'!$C$100)</c:f>
              <c:numCache>
                <c:formatCode>0.00</c:formatCode>
                <c:ptCount val="39"/>
                <c:pt idx="0">
                  <c:v>6.0720000000000001</c:v>
                </c:pt>
                <c:pt idx="1">
                  <c:v>9.8650000000000002</c:v>
                </c:pt>
                <c:pt idx="2">
                  <c:v>5.1980000000000004</c:v>
                </c:pt>
                <c:pt idx="3">
                  <c:v>6.7549999999999999</c:v>
                </c:pt>
                <c:pt idx="4">
                  <c:v>10.61</c:v>
                </c:pt>
                <c:pt idx="5">
                  <c:v>4.0730000000000004</c:v>
                </c:pt>
                <c:pt idx="6">
                  <c:v>10.026999999999999</c:v>
                </c:pt>
                <c:pt idx="7">
                  <c:v>2.2309999999999999</c:v>
                </c:pt>
                <c:pt idx="8">
                  <c:v>2.9359999999999999</c:v>
                </c:pt>
                <c:pt idx="9">
                  <c:v>1.9079999999999999</c:v>
                </c:pt>
                <c:pt idx="10">
                  <c:v>1.8149999999999999</c:v>
                </c:pt>
                <c:pt idx="11">
                  <c:v>1.5629999999999999</c:v>
                </c:pt>
                <c:pt idx="12">
                  <c:v>2.71</c:v>
                </c:pt>
                <c:pt idx="13">
                  <c:v>5.3460000000000001</c:v>
                </c:pt>
                <c:pt idx="14">
                  <c:v>7.0140000000000002</c:v>
                </c:pt>
                <c:pt idx="15">
                  <c:v>7.86</c:v>
                </c:pt>
                <c:pt idx="16">
                  <c:v>6.3250000000000002</c:v>
                </c:pt>
                <c:pt idx="17">
                  <c:v>10.977</c:v>
                </c:pt>
                <c:pt idx="18">
                  <c:v>7.633</c:v>
                </c:pt>
                <c:pt idx="19">
                  <c:v>10.641999999999999</c:v>
                </c:pt>
                <c:pt idx="20">
                  <c:v>4.6989999999999998</c:v>
                </c:pt>
                <c:pt idx="21">
                  <c:v>11.006</c:v>
                </c:pt>
                <c:pt idx="22">
                  <c:v>13.954000000000001</c:v>
                </c:pt>
                <c:pt idx="23">
                  <c:v>10.073</c:v>
                </c:pt>
                <c:pt idx="24">
                  <c:v>11.117000000000001</c:v>
                </c:pt>
                <c:pt idx="25">
                  <c:v>10.529</c:v>
                </c:pt>
                <c:pt idx="26">
                  <c:v>9.5679999999999996</c:v>
                </c:pt>
                <c:pt idx="27">
                  <c:v>11.920999999999999</c:v>
                </c:pt>
                <c:pt idx="28">
                  <c:v>8.3409999999999993</c:v>
                </c:pt>
                <c:pt idx="29">
                  <c:v>13.625</c:v>
                </c:pt>
                <c:pt idx="30">
                  <c:v>6.9960000000000004</c:v>
                </c:pt>
                <c:pt idx="31">
                  <c:v>14.707000000000001</c:v>
                </c:pt>
                <c:pt idx="32">
                  <c:v>9.8610000000000007</c:v>
                </c:pt>
                <c:pt idx="33">
                  <c:v>6.4279999999999999</c:v>
                </c:pt>
                <c:pt idx="34">
                  <c:v>7.6849999999999996</c:v>
                </c:pt>
                <c:pt idx="35">
                  <c:v>9.6929999999999996</c:v>
                </c:pt>
                <c:pt idx="36">
                  <c:v>6.5570000000000004</c:v>
                </c:pt>
                <c:pt idx="37">
                  <c:v>4.0670000000000002</c:v>
                </c:pt>
                <c:pt idx="38">
                  <c:v>5.48</c:v>
                </c:pt>
              </c:numCache>
            </c:numRef>
          </c:xVal>
          <c:yVal>
            <c:numRef>
              <c:f>('Buckles core'!$F$8,'Buckles core'!$F$26,'Buckles core'!$F$31:$F$32,'Buckles core'!$F$35,'Buckles core'!$F$39:$F$42,'Buckles core'!$F$47:$F$50,'Buckles core'!$F$52:$F$55,'Buckles core'!$F$60,'Buckles core'!$F$65:$F$67,'Buckles core'!$F$69:$F$70,'Buckles core'!$F$72:$F$74,'Buckles core'!$F$78:$F$79,'Buckles core'!$F$84:$F$91,'Buckles core'!$F$95,'Buckles core'!$F$98,'Buckles core'!$F$100)</c:f>
              <c:numCache>
                <c:formatCode>0.0</c:formatCode>
                <c:ptCount val="39"/>
                <c:pt idx="0">
                  <c:v>38.718895384937831</c:v>
                </c:pt>
                <c:pt idx="1">
                  <c:v>34.953776087138522</c:v>
                </c:pt>
                <c:pt idx="2">
                  <c:v>28.089843614128867</c:v>
                </c:pt>
                <c:pt idx="3">
                  <c:v>40.235542731700605</c:v>
                </c:pt>
                <c:pt idx="4">
                  <c:v>46.391236680060729</c:v>
                </c:pt>
                <c:pt idx="5">
                  <c:v>98.159484229314614</c:v>
                </c:pt>
                <c:pt idx="6">
                  <c:v>97.257229891571853</c:v>
                </c:pt>
                <c:pt idx="7">
                  <c:v>69.093023644760592</c:v>
                </c:pt>
                <c:pt idx="8">
                  <c:v>67.163289132099493</c:v>
                </c:pt>
                <c:pt idx="9">
                  <c:v>97.90515847051347</c:v>
                </c:pt>
                <c:pt idx="10">
                  <c:v>53.827691534621046</c:v>
                </c:pt>
                <c:pt idx="11">
                  <c:v>50.516228880145931</c:v>
                </c:pt>
                <c:pt idx="12">
                  <c:v>40.22245361252412</c:v>
                </c:pt>
                <c:pt idx="13">
                  <c:v>34.625981287630594</c:v>
                </c:pt>
                <c:pt idx="14">
                  <c:v>24.879850465603486</c:v>
                </c:pt>
                <c:pt idx="15">
                  <c:v>26.543911905048041</c:v>
                </c:pt>
                <c:pt idx="16">
                  <c:v>28.561962854369316</c:v>
                </c:pt>
                <c:pt idx="17">
                  <c:v>33.136716859829143</c:v>
                </c:pt>
                <c:pt idx="18">
                  <c:v>31.696116211217724</c:v>
                </c:pt>
                <c:pt idx="19">
                  <c:v>22.214986531216024</c:v>
                </c:pt>
                <c:pt idx="20">
                  <c:v>51.769305198277969</c:v>
                </c:pt>
                <c:pt idx="21">
                  <c:v>30.223730432548745</c:v>
                </c:pt>
                <c:pt idx="22">
                  <c:v>28.994230750290633</c:v>
                </c:pt>
                <c:pt idx="23">
                  <c:v>24.606441264184909</c:v>
                </c:pt>
                <c:pt idx="24">
                  <c:v>30.141216740422809</c:v>
                </c:pt>
                <c:pt idx="25">
                  <c:v>23.995725013834662</c:v>
                </c:pt>
                <c:pt idx="26">
                  <c:v>21.74489957764607</c:v>
                </c:pt>
                <c:pt idx="27">
                  <c:v>27.29058967290992</c:v>
                </c:pt>
                <c:pt idx="28">
                  <c:v>24.13901318300201</c:v>
                </c:pt>
                <c:pt idx="29">
                  <c:v>26.125243470336756</c:v>
                </c:pt>
                <c:pt idx="30">
                  <c:v>32.701349198259152</c:v>
                </c:pt>
                <c:pt idx="31">
                  <c:v>27.463497819107292</c:v>
                </c:pt>
                <c:pt idx="32">
                  <c:v>21.544631429907255</c:v>
                </c:pt>
                <c:pt idx="33">
                  <c:v>28.03901113310182</c:v>
                </c:pt>
                <c:pt idx="34">
                  <c:v>31.377367980411691</c:v>
                </c:pt>
                <c:pt idx="35">
                  <c:v>23.002558737461687</c:v>
                </c:pt>
                <c:pt idx="36">
                  <c:v>26.290177800908808</c:v>
                </c:pt>
                <c:pt idx="37">
                  <c:v>47.112491038479753</c:v>
                </c:pt>
                <c:pt idx="38">
                  <c:v>49.7891471945468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3-495E-98E0-5A5C084507BC}"/>
            </c:ext>
          </c:extLst>
        </c:ser>
        <c:ser>
          <c:idx val="2"/>
          <c:order val="2"/>
          <c:tx>
            <c:v>type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('Buckles core'!$C$51,'Buckles core'!$C$92:$C$94,'Buckles core'!$C$96)</c:f>
              <c:numCache>
                <c:formatCode>0.00</c:formatCode>
                <c:ptCount val="5"/>
                <c:pt idx="0">
                  <c:v>4.3239999999999998</c:v>
                </c:pt>
                <c:pt idx="1">
                  <c:v>6.4790000000000001</c:v>
                </c:pt>
                <c:pt idx="2">
                  <c:v>3.0430000000000001</c:v>
                </c:pt>
                <c:pt idx="3">
                  <c:v>4.0739999999999998</c:v>
                </c:pt>
                <c:pt idx="4">
                  <c:v>9.3219999999999992</c:v>
                </c:pt>
              </c:numCache>
            </c:numRef>
          </c:xVal>
          <c:yVal>
            <c:numRef>
              <c:f>('Buckles core'!$F$51,'Buckles core'!$F$92:$F$94,'Buckles core'!$F$96)</c:f>
              <c:numCache>
                <c:formatCode>0.0</c:formatCode>
                <c:ptCount val="5"/>
                <c:pt idx="0">
                  <c:v>9.1580996734414271</c:v>
                </c:pt>
                <c:pt idx="1">
                  <c:v>19.252711031266131</c:v>
                </c:pt>
                <c:pt idx="2">
                  <c:v>15.979446560251386</c:v>
                </c:pt>
                <c:pt idx="3">
                  <c:v>27.902298946756606</c:v>
                </c:pt>
                <c:pt idx="4">
                  <c:v>17.801367528917694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3-495E-98E0-5A5C0845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07536"/>
        <c:axId val="298113440"/>
      </c:scatterChart>
      <c:valAx>
        <c:axId val="298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13440"/>
        <c:crosses val="autoZero"/>
        <c:crossBetween val="midCat"/>
      </c:valAx>
      <c:valAx>
        <c:axId val="298113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type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name>type 2</c:nam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core'!$C$3:$C$7,'Buckles core'!$C$9:$C$25,'Buckles core'!$C$27:$C$30,'Buckles core'!$C$33:$C$34,'Buckles core'!$C$36:$C$38,'Buckles core'!$C$43:$C$46,'Buckles core'!$C$56:$C$59,'Buckles core'!$C$61:$C$64,'Buckles core'!$C$68,'Buckles core'!$C$71,'Buckles core'!$C$75:$C$77,'Buckles core'!$C$80:$C$83,'Buckles core'!$C$97,'Buckles core'!$C$99,'Buckles core'!$C$101:$C$102)</c:f>
              <c:numCache>
                <c:formatCode>0.00</c:formatCode>
                <c:ptCount val="56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8.5169999999999995</c:v>
                </c:pt>
                <c:pt idx="6">
                  <c:v>8.0739999999999998</c:v>
                </c:pt>
                <c:pt idx="7">
                  <c:v>7.6420000000000003</c:v>
                </c:pt>
                <c:pt idx="8">
                  <c:v>7.1360000000000001</c:v>
                </c:pt>
                <c:pt idx="9">
                  <c:v>7.5810000000000004</c:v>
                </c:pt>
                <c:pt idx="10">
                  <c:v>8.6869999999999994</c:v>
                </c:pt>
                <c:pt idx="11">
                  <c:v>8.516</c:v>
                </c:pt>
                <c:pt idx="12">
                  <c:v>10.599</c:v>
                </c:pt>
                <c:pt idx="13">
                  <c:v>13.648</c:v>
                </c:pt>
                <c:pt idx="14">
                  <c:v>14.179</c:v>
                </c:pt>
                <c:pt idx="15">
                  <c:v>15.554</c:v>
                </c:pt>
                <c:pt idx="16">
                  <c:v>14.894</c:v>
                </c:pt>
                <c:pt idx="17">
                  <c:v>13.73</c:v>
                </c:pt>
                <c:pt idx="18">
                  <c:v>13.374000000000001</c:v>
                </c:pt>
                <c:pt idx="19">
                  <c:v>7.7629999999999999</c:v>
                </c:pt>
                <c:pt idx="20">
                  <c:v>9.3919999999999995</c:v>
                </c:pt>
                <c:pt idx="21">
                  <c:v>12.794</c:v>
                </c:pt>
                <c:pt idx="22">
                  <c:v>11.182</c:v>
                </c:pt>
                <c:pt idx="23">
                  <c:v>13.917999999999999</c:v>
                </c:pt>
                <c:pt idx="24">
                  <c:v>12.365</c:v>
                </c:pt>
                <c:pt idx="25">
                  <c:v>10.935</c:v>
                </c:pt>
                <c:pt idx="26">
                  <c:v>6.8140000000000001</c:v>
                </c:pt>
                <c:pt idx="27">
                  <c:v>11.864000000000001</c:v>
                </c:pt>
                <c:pt idx="28">
                  <c:v>3.371</c:v>
                </c:pt>
                <c:pt idx="29">
                  <c:v>3.5</c:v>
                </c:pt>
                <c:pt idx="30">
                  <c:v>4.2549999999999999</c:v>
                </c:pt>
                <c:pt idx="31">
                  <c:v>14.551</c:v>
                </c:pt>
                <c:pt idx="32">
                  <c:v>16.879000000000001</c:v>
                </c:pt>
                <c:pt idx="33">
                  <c:v>6.1239999999999997</c:v>
                </c:pt>
                <c:pt idx="34">
                  <c:v>6.0309999999999997</c:v>
                </c:pt>
                <c:pt idx="35">
                  <c:v>22.521999999999998</c:v>
                </c:pt>
                <c:pt idx="36">
                  <c:v>20.972999999999999</c:v>
                </c:pt>
                <c:pt idx="37">
                  <c:v>16.02</c:v>
                </c:pt>
                <c:pt idx="38">
                  <c:v>19.832000000000001</c:v>
                </c:pt>
                <c:pt idx="39">
                  <c:v>6.6070000000000002</c:v>
                </c:pt>
                <c:pt idx="40">
                  <c:v>4.6059999999999999</c:v>
                </c:pt>
                <c:pt idx="41">
                  <c:v>18.09</c:v>
                </c:pt>
                <c:pt idx="42">
                  <c:v>18.594999999999999</c:v>
                </c:pt>
                <c:pt idx="43">
                  <c:v>7.1260000000000003</c:v>
                </c:pt>
                <c:pt idx="44">
                  <c:v>15.275</c:v>
                </c:pt>
                <c:pt idx="45">
                  <c:v>9.2129999999999992</c:v>
                </c:pt>
                <c:pt idx="46">
                  <c:v>8.4979999999999993</c:v>
                </c:pt>
                <c:pt idx="47">
                  <c:v>6.5739999999999998</c:v>
                </c:pt>
                <c:pt idx="48">
                  <c:v>14.973000000000001</c:v>
                </c:pt>
                <c:pt idx="49">
                  <c:v>6.4029999999999996</c:v>
                </c:pt>
                <c:pt idx="50">
                  <c:v>5.1630000000000003</c:v>
                </c:pt>
                <c:pt idx="51">
                  <c:v>13.227</c:v>
                </c:pt>
                <c:pt idx="52">
                  <c:v>6.508</c:v>
                </c:pt>
                <c:pt idx="53">
                  <c:v>6.5419999999999998</c:v>
                </c:pt>
                <c:pt idx="54">
                  <c:v>4.0999999999999996</c:v>
                </c:pt>
                <c:pt idx="55">
                  <c:v>3.8849999999999998</c:v>
                </c:pt>
              </c:numCache>
            </c:numRef>
          </c:xVal>
          <c:yVal>
            <c:numRef>
              <c:f>('Buckles core'!$D$3:$D$7,'Buckles core'!$D$9:$D$25,'Buckles core'!$D$27:$D$30,'Buckles core'!$D$33:$D$34,'Buckles core'!$D$36:$D$38,'Buckles core'!$D$43:$D$46,'Buckles core'!$D$56:$D$59,'Buckles core'!$D$61:$D$64,'Buckles core'!$D$68,'Buckles core'!$D$71,'Buckles core'!$D$75:$D$77,'Buckles core'!$D$80:$D$83,'Buckles core'!$D$97,'Buckles core'!$D$99,'Buckles core'!$D$101:$D$102)</c:f>
              <c:numCache>
                <c:formatCode>0.000</c:formatCode>
                <c:ptCount val="56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0.24</c:v>
                </c:pt>
                <c:pt idx="6">
                  <c:v>2.64</c:v>
                </c:pt>
                <c:pt idx="7">
                  <c:v>0.14599999999999999</c:v>
                </c:pt>
                <c:pt idx="8">
                  <c:v>0.32500000000000001</c:v>
                </c:pt>
                <c:pt idx="9">
                  <c:v>0.628</c:v>
                </c:pt>
                <c:pt idx="10">
                  <c:v>2.4980000000000002</c:v>
                </c:pt>
                <c:pt idx="11">
                  <c:v>1.216</c:v>
                </c:pt>
                <c:pt idx="12">
                  <c:v>1.663</c:v>
                </c:pt>
                <c:pt idx="13">
                  <c:v>1.77</c:v>
                </c:pt>
                <c:pt idx="14">
                  <c:v>2.2629999999999999</c:v>
                </c:pt>
                <c:pt idx="15">
                  <c:v>2.9289999999999998</c:v>
                </c:pt>
                <c:pt idx="16">
                  <c:v>2.742</c:v>
                </c:pt>
                <c:pt idx="17">
                  <c:v>0.82499999999999996</c:v>
                </c:pt>
                <c:pt idx="18">
                  <c:v>0.184</c:v>
                </c:pt>
                <c:pt idx="19">
                  <c:v>1.5940000000000001</c:v>
                </c:pt>
                <c:pt idx="20">
                  <c:v>1.395</c:v>
                </c:pt>
                <c:pt idx="21">
                  <c:v>3.3719999999999999</c:v>
                </c:pt>
                <c:pt idx="22">
                  <c:v>8.0220000000000002</c:v>
                </c:pt>
                <c:pt idx="23">
                  <c:v>0.501</c:v>
                </c:pt>
                <c:pt idx="24">
                  <c:v>2.218</c:v>
                </c:pt>
                <c:pt idx="25">
                  <c:v>1.46</c:v>
                </c:pt>
                <c:pt idx="26">
                  <c:v>4.3999999999999997E-2</c:v>
                </c:pt>
                <c:pt idx="27">
                  <c:v>0.14599999999999999</c:v>
                </c:pt>
                <c:pt idx="28">
                  <c:v>1.7999999999999999E-2</c:v>
                </c:pt>
                <c:pt idx="29">
                  <c:v>1.6E-2</c:v>
                </c:pt>
                <c:pt idx="30">
                  <c:v>1.9E-2</c:v>
                </c:pt>
                <c:pt idx="31">
                  <c:v>0.57299999999999995</c:v>
                </c:pt>
                <c:pt idx="32">
                  <c:v>0.57299999999999995</c:v>
                </c:pt>
                <c:pt idx="33">
                  <c:v>0.42799999999999999</c:v>
                </c:pt>
                <c:pt idx="34">
                  <c:v>0.191</c:v>
                </c:pt>
                <c:pt idx="35">
                  <c:v>1.091</c:v>
                </c:pt>
                <c:pt idx="36">
                  <c:v>1.3879999999999999</c:v>
                </c:pt>
                <c:pt idx="37">
                  <c:v>0.42799999999999999</c:v>
                </c:pt>
                <c:pt idx="38">
                  <c:v>3.4390000000000001</c:v>
                </c:pt>
                <c:pt idx="39">
                  <c:v>5.3999999999999999E-2</c:v>
                </c:pt>
                <c:pt idx="40">
                  <c:v>2.8000000000000001E-2</c:v>
                </c:pt>
                <c:pt idx="41">
                  <c:v>1.341</c:v>
                </c:pt>
                <c:pt idx="42">
                  <c:v>2.29</c:v>
                </c:pt>
                <c:pt idx="43">
                  <c:v>0.72099999999999997</c:v>
                </c:pt>
                <c:pt idx="44">
                  <c:v>1.002</c:v>
                </c:pt>
                <c:pt idx="45">
                  <c:v>7.2999999999999995E-2</c:v>
                </c:pt>
                <c:pt idx="46">
                  <c:v>6.5000000000000002E-2</c:v>
                </c:pt>
                <c:pt idx="47">
                  <c:v>3.6999999999999998E-2</c:v>
                </c:pt>
                <c:pt idx="48">
                  <c:v>1.07</c:v>
                </c:pt>
                <c:pt idx="49">
                  <c:v>5.5E-2</c:v>
                </c:pt>
                <c:pt idx="50">
                  <c:v>2.5999999999999999E-2</c:v>
                </c:pt>
                <c:pt idx="51">
                  <c:v>2.9729999999999999</c:v>
                </c:pt>
                <c:pt idx="52">
                  <c:v>0.42099999999999999</c:v>
                </c:pt>
                <c:pt idx="53">
                  <c:v>0.12</c:v>
                </c:pt>
                <c:pt idx="54">
                  <c:v>2.1000000000000001E-2</c:v>
                </c:pt>
                <c:pt idx="5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B-47B6-88C9-06BCE9910BC8}"/>
            </c:ext>
          </c:extLst>
        </c:ser>
        <c:ser>
          <c:idx val="1"/>
          <c:order val="1"/>
          <c:tx>
            <c:v>type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core'!$C$8,'Buckles core'!$C$26,'Buckles core'!$C$31:$C$32,'Buckles core'!$C$35,'Buckles core'!$C$39:$C$42,'Buckles core'!$C$47:$C$50,'Buckles core'!$C$52:$C$55,'Buckles core'!$C$60,'Buckles core'!$C$65:$C$67,'Buckles core'!$C$69:$C$70,'Buckles core'!$C$72:$C$74,'Buckles core'!$C$78:$C$79,'Buckles core'!$C$84:$C$91,'Buckles core'!$C$95,'Buckles core'!$C$98,'Buckles core'!$C$100)</c:f>
              <c:numCache>
                <c:formatCode>0.00</c:formatCode>
                <c:ptCount val="39"/>
                <c:pt idx="0">
                  <c:v>6.0720000000000001</c:v>
                </c:pt>
                <c:pt idx="1">
                  <c:v>9.8650000000000002</c:v>
                </c:pt>
                <c:pt idx="2">
                  <c:v>5.1980000000000004</c:v>
                </c:pt>
                <c:pt idx="3">
                  <c:v>6.7549999999999999</c:v>
                </c:pt>
                <c:pt idx="4">
                  <c:v>10.61</c:v>
                </c:pt>
                <c:pt idx="5">
                  <c:v>4.0730000000000004</c:v>
                </c:pt>
                <c:pt idx="6">
                  <c:v>10.026999999999999</c:v>
                </c:pt>
                <c:pt idx="7">
                  <c:v>2.2309999999999999</c:v>
                </c:pt>
                <c:pt idx="8">
                  <c:v>2.9359999999999999</c:v>
                </c:pt>
                <c:pt idx="9">
                  <c:v>1.9079999999999999</c:v>
                </c:pt>
                <c:pt idx="10">
                  <c:v>1.8149999999999999</c:v>
                </c:pt>
                <c:pt idx="11">
                  <c:v>1.5629999999999999</c:v>
                </c:pt>
                <c:pt idx="12">
                  <c:v>2.71</c:v>
                </c:pt>
                <c:pt idx="13">
                  <c:v>5.3460000000000001</c:v>
                </c:pt>
                <c:pt idx="14">
                  <c:v>7.0140000000000002</c:v>
                </c:pt>
                <c:pt idx="15">
                  <c:v>7.86</c:v>
                </c:pt>
                <c:pt idx="16">
                  <c:v>6.3250000000000002</c:v>
                </c:pt>
                <c:pt idx="17">
                  <c:v>10.977</c:v>
                </c:pt>
                <c:pt idx="18">
                  <c:v>7.633</c:v>
                </c:pt>
                <c:pt idx="19">
                  <c:v>10.641999999999999</c:v>
                </c:pt>
                <c:pt idx="20">
                  <c:v>4.6989999999999998</c:v>
                </c:pt>
                <c:pt idx="21">
                  <c:v>11.006</c:v>
                </c:pt>
                <c:pt idx="22">
                  <c:v>13.954000000000001</c:v>
                </c:pt>
                <c:pt idx="23">
                  <c:v>10.073</c:v>
                </c:pt>
                <c:pt idx="24">
                  <c:v>11.117000000000001</c:v>
                </c:pt>
                <c:pt idx="25">
                  <c:v>10.529</c:v>
                </c:pt>
                <c:pt idx="26">
                  <c:v>9.5679999999999996</c:v>
                </c:pt>
                <c:pt idx="27">
                  <c:v>11.920999999999999</c:v>
                </c:pt>
                <c:pt idx="28">
                  <c:v>8.3409999999999993</c:v>
                </c:pt>
                <c:pt idx="29">
                  <c:v>13.625</c:v>
                </c:pt>
                <c:pt idx="30">
                  <c:v>6.9960000000000004</c:v>
                </c:pt>
                <c:pt idx="31">
                  <c:v>14.707000000000001</c:v>
                </c:pt>
                <c:pt idx="32">
                  <c:v>9.8610000000000007</c:v>
                </c:pt>
                <c:pt idx="33">
                  <c:v>6.4279999999999999</c:v>
                </c:pt>
                <c:pt idx="34">
                  <c:v>7.6849999999999996</c:v>
                </c:pt>
                <c:pt idx="35">
                  <c:v>9.6929999999999996</c:v>
                </c:pt>
                <c:pt idx="36">
                  <c:v>6.5570000000000004</c:v>
                </c:pt>
                <c:pt idx="37">
                  <c:v>4.0670000000000002</c:v>
                </c:pt>
                <c:pt idx="38">
                  <c:v>5.48</c:v>
                </c:pt>
              </c:numCache>
            </c:numRef>
          </c:xVal>
          <c:yVal>
            <c:numRef>
              <c:f>('Buckles core'!$D$8,'Buckles core'!$D$26,'Buckles core'!$D$31:$D$32,'Buckles core'!$D$35,'Buckles core'!$D$39:$D$42,'Buckles core'!$D$47:$D$50,'Buckles core'!$D$52:$D$55,'Buckles core'!$D$60,'Buckles core'!$D$65:$D$67,'Buckles core'!$D$69:$D$70,'Buckles core'!$D$72:$D$74,'Buckles core'!$D$78:$D$79,'Buckles core'!$D$83:$D$91,'Buckles core'!$D$95,'Buckles core'!$D$98,'Buckles core'!$D$100)</c:f>
              <c:numCache>
                <c:formatCode>0.000</c:formatCode>
                <c:ptCount val="40"/>
                <c:pt idx="0">
                  <c:v>30.890999999999998</c:v>
                </c:pt>
                <c:pt idx="1">
                  <c:v>21.283999999999999</c:v>
                </c:pt>
                <c:pt idx="2">
                  <c:v>0.38200000000000001</c:v>
                </c:pt>
                <c:pt idx="3">
                  <c:v>3.16</c:v>
                </c:pt>
                <c:pt idx="4">
                  <c:v>0.112</c:v>
                </c:pt>
                <c:pt idx="5">
                  <c:v>2.1000000000000001E-2</c:v>
                </c:pt>
                <c:pt idx="6">
                  <c:v>9.7000000000000003E-2</c:v>
                </c:pt>
                <c:pt idx="7">
                  <c:v>7.0999999999999994E-2</c:v>
                </c:pt>
                <c:pt idx="8">
                  <c:v>2.1000000000000001E-2</c:v>
                </c:pt>
                <c:pt idx="9">
                  <c:v>4.0000000000000001E-3</c:v>
                </c:pt>
                <c:pt idx="10">
                  <c:v>0.04</c:v>
                </c:pt>
                <c:pt idx="11">
                  <c:v>3.0000000000000001E-3</c:v>
                </c:pt>
                <c:pt idx="12">
                  <c:v>0.16300000000000001</c:v>
                </c:pt>
                <c:pt idx="13">
                  <c:v>4.2000000000000003E-2</c:v>
                </c:pt>
                <c:pt idx="14">
                  <c:v>5.5E-2</c:v>
                </c:pt>
                <c:pt idx="15">
                  <c:v>8.1000000000000003E-2</c:v>
                </c:pt>
                <c:pt idx="16">
                  <c:v>5.3999999999999999E-2</c:v>
                </c:pt>
                <c:pt idx="17">
                  <c:v>0.127</c:v>
                </c:pt>
                <c:pt idx="18">
                  <c:v>0.44</c:v>
                </c:pt>
                <c:pt idx="19">
                  <c:v>0.27400000000000002</c:v>
                </c:pt>
                <c:pt idx="20">
                  <c:v>3.5000000000000003E-2</c:v>
                </c:pt>
                <c:pt idx="21">
                  <c:v>9.6000000000000002E-2</c:v>
                </c:pt>
                <c:pt idx="22">
                  <c:v>2.7189999999999999</c:v>
                </c:pt>
                <c:pt idx="23">
                  <c:v>0.19400000000000001</c:v>
                </c:pt>
                <c:pt idx="24">
                  <c:v>0.26600000000000001</c:v>
                </c:pt>
                <c:pt idx="25">
                  <c:v>0.155</c:v>
                </c:pt>
                <c:pt idx="26">
                  <c:v>0.224</c:v>
                </c:pt>
                <c:pt idx="27">
                  <c:v>3.548</c:v>
                </c:pt>
                <c:pt idx="28">
                  <c:v>2.9729999999999999</c:v>
                </c:pt>
                <c:pt idx="29">
                  <c:v>0.14000000000000001</c:v>
                </c:pt>
                <c:pt idx="30">
                  <c:v>2.15</c:v>
                </c:pt>
                <c:pt idx="31">
                  <c:v>8.2000000000000003E-2</c:v>
                </c:pt>
                <c:pt idx="32">
                  <c:v>2.4550000000000001</c:v>
                </c:pt>
                <c:pt idx="33">
                  <c:v>1.006</c:v>
                </c:pt>
                <c:pt idx="34">
                  <c:v>0.16300000000000001</c:v>
                </c:pt>
                <c:pt idx="35">
                  <c:v>0.29299999999999998</c:v>
                </c:pt>
                <c:pt idx="36">
                  <c:v>0.77200000000000002</c:v>
                </c:pt>
                <c:pt idx="37">
                  <c:v>0.318</c:v>
                </c:pt>
                <c:pt idx="38">
                  <c:v>2.7E-2</c:v>
                </c:pt>
                <c:pt idx="3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B-47B6-88C9-06BCE9910BC8}"/>
            </c:ext>
          </c:extLst>
        </c:ser>
        <c:ser>
          <c:idx val="2"/>
          <c:order val="2"/>
          <c:tx>
            <c:v>type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('Buckles core'!$C$51,'Buckles core'!$C$92:$C$94,'Buckles core'!$C$96)</c:f>
              <c:numCache>
                <c:formatCode>0.00</c:formatCode>
                <c:ptCount val="5"/>
                <c:pt idx="0">
                  <c:v>4.3239999999999998</c:v>
                </c:pt>
                <c:pt idx="1">
                  <c:v>6.4790000000000001</c:v>
                </c:pt>
                <c:pt idx="2">
                  <c:v>3.0430000000000001</c:v>
                </c:pt>
                <c:pt idx="3">
                  <c:v>4.0739999999999998</c:v>
                </c:pt>
                <c:pt idx="4">
                  <c:v>9.3219999999999992</c:v>
                </c:pt>
              </c:numCache>
            </c:numRef>
          </c:xVal>
          <c:yVal>
            <c:numRef>
              <c:f>('Buckles core'!$D$51,'Buckles core'!$D$92:$D$94,'Buckles core'!$D$96)</c:f>
              <c:numCache>
                <c:formatCode>0.000</c:formatCode>
                <c:ptCount val="5"/>
                <c:pt idx="0">
                  <c:v>0.55200000000000005</c:v>
                </c:pt>
                <c:pt idx="1">
                  <c:v>0.308</c:v>
                </c:pt>
                <c:pt idx="2">
                  <c:v>0.318</c:v>
                </c:pt>
                <c:pt idx="3">
                  <c:v>8.2000000000000003E-2</c:v>
                </c:pt>
                <c:pt idx="4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B-47B6-88C9-06BCE991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13768"/>
        <c:axId val="298111472"/>
      </c:scatterChart>
      <c:valAx>
        <c:axId val="2981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11472"/>
        <c:crossesAt val="1.0000000000000002E-3"/>
        <c:crossBetween val="midCat"/>
      </c:valAx>
      <c:valAx>
        <c:axId val="29811147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137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type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logs'!$B$2:$B$16,'Buckles logs'!$B$20:$B$39,'Buckles logs'!$B$41:$B$48,'Buckles logs'!$B$53:$B$60,'Buckles logs'!$B$66:$B$71,'Buckles logs'!$B$75:$B$85,'Buckles logs'!$B$106:$B$120,'Buckles logs'!$B$122:$B$131,'Buckles logs'!$B$145:$B$146,'Buckles logs'!$B$156:$B$157,'Buckles logs'!$B$166:$B$173,'Buckles logs'!$B$177:$B$215,'Buckles logs'!$B$306:$B$307,'Buckles logs'!$B$309,'Buckles logs'!$B$313:$B$316)</c:f>
              <c:numCache>
                <c:formatCode>General</c:formatCode>
                <c:ptCount val="151"/>
                <c:pt idx="0">
                  <c:v>7.9797190000000004E-2</c:v>
                </c:pt>
                <c:pt idx="1">
                  <c:v>6.8352899999999994E-2</c:v>
                </c:pt>
                <c:pt idx="2">
                  <c:v>5.8335089999999999E-2</c:v>
                </c:pt>
                <c:pt idx="3">
                  <c:v>6.1317150000000001E-2</c:v>
                </c:pt>
                <c:pt idx="4">
                  <c:v>7.3734099999999997E-2</c:v>
                </c:pt>
                <c:pt idx="5">
                  <c:v>9.1394980000000001E-2</c:v>
                </c:pt>
                <c:pt idx="6">
                  <c:v>0.10106179999999999</c:v>
                </c:pt>
                <c:pt idx="7">
                  <c:v>0.1132238</c:v>
                </c:pt>
                <c:pt idx="8">
                  <c:v>0.11882760000000001</c:v>
                </c:pt>
                <c:pt idx="9">
                  <c:v>0.1219905</c:v>
                </c:pt>
                <c:pt idx="10">
                  <c:v>0.12136719999999999</c:v>
                </c:pt>
                <c:pt idx="11">
                  <c:v>0.11980349999999999</c:v>
                </c:pt>
                <c:pt idx="12">
                  <c:v>0.1038625</c:v>
                </c:pt>
                <c:pt idx="13">
                  <c:v>9.186656E-2</c:v>
                </c:pt>
                <c:pt idx="14">
                  <c:v>8.3571210000000007E-2</c:v>
                </c:pt>
                <c:pt idx="15">
                  <c:v>7.3590900000000001E-2</c:v>
                </c:pt>
                <c:pt idx="16">
                  <c:v>6.6942940000000006E-2</c:v>
                </c:pt>
                <c:pt idx="17">
                  <c:v>5.347499E-2</c:v>
                </c:pt>
                <c:pt idx="18">
                  <c:v>3.9491140000000001E-2</c:v>
                </c:pt>
                <c:pt idx="19">
                  <c:v>3.1021969999999999E-2</c:v>
                </c:pt>
                <c:pt idx="20">
                  <c:v>3.053057E-2</c:v>
                </c:pt>
                <c:pt idx="21">
                  <c:v>3.4131130000000003E-2</c:v>
                </c:pt>
                <c:pt idx="22">
                  <c:v>3.7320260000000001E-2</c:v>
                </c:pt>
                <c:pt idx="23">
                  <c:v>4.8759629999999998E-2</c:v>
                </c:pt>
                <c:pt idx="24">
                  <c:v>6.003853E-2</c:v>
                </c:pt>
                <c:pt idx="25">
                  <c:v>6.9801639999999998E-2</c:v>
                </c:pt>
                <c:pt idx="26">
                  <c:v>7.9869369999999995E-2</c:v>
                </c:pt>
                <c:pt idx="27">
                  <c:v>7.7951779999999998E-2</c:v>
                </c:pt>
                <c:pt idx="28">
                  <c:v>6.6154870000000005E-2</c:v>
                </c:pt>
                <c:pt idx="29">
                  <c:v>5.1447260000000002E-2</c:v>
                </c:pt>
                <c:pt idx="30">
                  <c:v>5.256864E-2</c:v>
                </c:pt>
                <c:pt idx="31">
                  <c:v>6.1763770000000003E-2</c:v>
                </c:pt>
                <c:pt idx="32">
                  <c:v>7.7624109999999996E-2</c:v>
                </c:pt>
                <c:pt idx="33">
                  <c:v>0.10625850000000001</c:v>
                </c:pt>
                <c:pt idx="34">
                  <c:v>0.1299807</c:v>
                </c:pt>
                <c:pt idx="35">
                  <c:v>0.14899660000000001</c:v>
                </c:pt>
                <c:pt idx="36">
                  <c:v>0.15842039999999999</c:v>
                </c:pt>
                <c:pt idx="37">
                  <c:v>0.16020529999999999</c:v>
                </c:pt>
                <c:pt idx="38">
                  <c:v>0.1571497</c:v>
                </c:pt>
                <c:pt idx="39">
                  <c:v>0.14663789999999999</c:v>
                </c:pt>
                <c:pt idx="40">
                  <c:v>0.1376018</c:v>
                </c:pt>
                <c:pt idx="41">
                  <c:v>0.13183420000000001</c:v>
                </c:pt>
                <c:pt idx="42">
                  <c:v>0.1265926</c:v>
                </c:pt>
                <c:pt idx="43">
                  <c:v>9.4325969999999995E-2</c:v>
                </c:pt>
                <c:pt idx="44">
                  <c:v>7.4537370000000006E-2</c:v>
                </c:pt>
                <c:pt idx="45">
                  <c:v>6.5841750000000004E-2</c:v>
                </c:pt>
                <c:pt idx="46">
                  <c:v>5.6841080000000002E-2</c:v>
                </c:pt>
                <c:pt idx="47">
                  <c:v>5.1598339999999999E-2</c:v>
                </c:pt>
                <c:pt idx="48">
                  <c:v>5.558374E-2</c:v>
                </c:pt>
                <c:pt idx="49">
                  <c:v>7.4883870000000005E-2</c:v>
                </c:pt>
                <c:pt idx="50">
                  <c:v>9.5307219999999998E-2</c:v>
                </c:pt>
                <c:pt idx="51">
                  <c:v>0.1044525</c:v>
                </c:pt>
                <c:pt idx="52">
                  <c:v>9.4818079999999999E-2</c:v>
                </c:pt>
                <c:pt idx="53">
                  <c:v>9.0327710000000005E-2</c:v>
                </c:pt>
                <c:pt idx="54">
                  <c:v>8.6869619999999995E-2</c:v>
                </c:pt>
                <c:pt idx="55">
                  <c:v>5.4611170000000001E-2</c:v>
                </c:pt>
                <c:pt idx="56">
                  <c:v>2.2964849999999998E-2</c:v>
                </c:pt>
                <c:pt idx="57">
                  <c:v>3.8625029999999998E-2</c:v>
                </c:pt>
                <c:pt idx="58">
                  <c:v>5.2065309999999997E-2</c:v>
                </c:pt>
                <c:pt idx="59">
                  <c:v>8.449487E-2</c:v>
                </c:pt>
                <c:pt idx="60">
                  <c:v>0.10669960000000001</c:v>
                </c:pt>
                <c:pt idx="61">
                  <c:v>0.1127329</c:v>
                </c:pt>
                <c:pt idx="62">
                  <c:v>0.1087192</c:v>
                </c:pt>
                <c:pt idx="63">
                  <c:v>9.7020480000000006E-2</c:v>
                </c:pt>
                <c:pt idx="64">
                  <c:v>6.6304970000000005E-2</c:v>
                </c:pt>
                <c:pt idx="65">
                  <c:v>4.3126310000000001E-2</c:v>
                </c:pt>
                <c:pt idx="66">
                  <c:v>3.5942880000000003E-2</c:v>
                </c:pt>
                <c:pt idx="67">
                  <c:v>2.6332899999999999E-2</c:v>
                </c:pt>
                <c:pt idx="68">
                  <c:v>0.1201209</c:v>
                </c:pt>
                <c:pt idx="69">
                  <c:v>9.3713610000000003E-2</c:v>
                </c:pt>
                <c:pt idx="70">
                  <c:v>8.5264210000000007E-2</c:v>
                </c:pt>
                <c:pt idx="71">
                  <c:v>7.1662290000000003E-2</c:v>
                </c:pt>
                <c:pt idx="72">
                  <c:v>6.7835000000000006E-2</c:v>
                </c:pt>
                <c:pt idx="73">
                  <c:v>7.1211410000000003E-2</c:v>
                </c:pt>
                <c:pt idx="74">
                  <c:v>8.953005E-2</c:v>
                </c:pt>
                <c:pt idx="75">
                  <c:v>0.1190625</c:v>
                </c:pt>
                <c:pt idx="76">
                  <c:v>0.15029000000000001</c:v>
                </c:pt>
                <c:pt idx="77">
                  <c:v>0.17207410000000001</c:v>
                </c:pt>
                <c:pt idx="78">
                  <c:v>0.18880189999999999</c:v>
                </c:pt>
                <c:pt idx="79">
                  <c:v>0.21044479999999999</c:v>
                </c:pt>
                <c:pt idx="80">
                  <c:v>0.23703779999999999</c:v>
                </c:pt>
                <c:pt idx="81">
                  <c:v>0.25502190000000002</c:v>
                </c:pt>
                <c:pt idx="82">
                  <c:v>0.26618979999999998</c:v>
                </c:pt>
                <c:pt idx="83">
                  <c:v>0.23245150000000001</c:v>
                </c:pt>
                <c:pt idx="84">
                  <c:v>0.17718880000000001</c:v>
                </c:pt>
                <c:pt idx="85">
                  <c:v>0.12874940000000001</c:v>
                </c:pt>
                <c:pt idx="86">
                  <c:v>0.10443429999999999</c:v>
                </c:pt>
                <c:pt idx="87">
                  <c:v>7.4939740000000005E-2</c:v>
                </c:pt>
                <c:pt idx="88">
                  <c:v>1.620452E-2</c:v>
                </c:pt>
                <c:pt idx="89">
                  <c:v>1.7799990000000002E-2</c:v>
                </c:pt>
                <c:pt idx="90">
                  <c:v>1.7085079999999999E-2</c:v>
                </c:pt>
                <c:pt idx="91">
                  <c:v>2.274317E-2</c:v>
                </c:pt>
                <c:pt idx="92">
                  <c:v>2.6039699999999999E-2</c:v>
                </c:pt>
                <c:pt idx="93">
                  <c:v>0.17575170000000001</c:v>
                </c:pt>
                <c:pt idx="94">
                  <c:v>0.16572780000000001</c:v>
                </c:pt>
                <c:pt idx="95">
                  <c:v>0.1177359</c:v>
                </c:pt>
                <c:pt idx="96">
                  <c:v>0.1007474</c:v>
                </c:pt>
                <c:pt idx="97">
                  <c:v>0.16818959999999999</c:v>
                </c:pt>
                <c:pt idx="98">
                  <c:v>0.14778430000000001</c:v>
                </c:pt>
                <c:pt idx="99">
                  <c:v>0.13071969999999999</c:v>
                </c:pt>
                <c:pt idx="100">
                  <c:v>0.1320828</c:v>
                </c:pt>
                <c:pt idx="101">
                  <c:v>0.12497179999999999</c:v>
                </c:pt>
                <c:pt idx="102">
                  <c:v>9.7752320000000004E-2</c:v>
                </c:pt>
                <c:pt idx="103">
                  <c:v>6.4536720000000006E-2</c:v>
                </c:pt>
                <c:pt idx="104">
                  <c:v>5.799965E-2</c:v>
                </c:pt>
                <c:pt idx="105">
                  <c:v>6.2450789999999999E-2</c:v>
                </c:pt>
                <c:pt idx="106">
                  <c:v>6.2629459999999998E-2</c:v>
                </c:pt>
                <c:pt idx="107">
                  <c:v>5.683328E-2</c:v>
                </c:pt>
                <c:pt idx="108">
                  <c:v>6.316194E-2</c:v>
                </c:pt>
                <c:pt idx="109">
                  <c:v>7.5726929999999998E-2</c:v>
                </c:pt>
                <c:pt idx="110">
                  <c:v>9.0127509999999994E-2</c:v>
                </c:pt>
                <c:pt idx="111">
                  <c:v>0.100657</c:v>
                </c:pt>
                <c:pt idx="112">
                  <c:v>0.117093</c:v>
                </c:pt>
                <c:pt idx="113">
                  <c:v>0.13525110000000001</c:v>
                </c:pt>
                <c:pt idx="114">
                  <c:v>0.15059829999999999</c:v>
                </c:pt>
                <c:pt idx="115">
                  <c:v>0.15523310000000001</c:v>
                </c:pt>
                <c:pt idx="116">
                  <c:v>0.1422428</c:v>
                </c:pt>
                <c:pt idx="117">
                  <c:v>0.14065639999999999</c:v>
                </c:pt>
                <c:pt idx="118">
                  <c:v>0.14156850000000001</c:v>
                </c:pt>
                <c:pt idx="119">
                  <c:v>0.15257129999999999</c:v>
                </c:pt>
                <c:pt idx="120">
                  <c:v>0.15436520000000001</c:v>
                </c:pt>
                <c:pt idx="121">
                  <c:v>0.16220010000000001</c:v>
                </c:pt>
                <c:pt idx="122">
                  <c:v>0.1648934</c:v>
                </c:pt>
                <c:pt idx="123">
                  <c:v>0.1628291</c:v>
                </c:pt>
                <c:pt idx="124">
                  <c:v>0.16218469999999999</c:v>
                </c:pt>
                <c:pt idx="125">
                  <c:v>0.164546</c:v>
                </c:pt>
                <c:pt idx="126">
                  <c:v>0.15086269999999999</c:v>
                </c:pt>
                <c:pt idx="127">
                  <c:v>0.14051179999999999</c:v>
                </c:pt>
                <c:pt idx="128">
                  <c:v>0.1280259</c:v>
                </c:pt>
                <c:pt idx="129">
                  <c:v>0.10747139999999999</c:v>
                </c:pt>
                <c:pt idx="130">
                  <c:v>9.9505709999999997E-2</c:v>
                </c:pt>
                <c:pt idx="131">
                  <c:v>9.3459669999999995E-2</c:v>
                </c:pt>
                <c:pt idx="132">
                  <c:v>9.8970740000000001E-2</c:v>
                </c:pt>
                <c:pt idx="133">
                  <c:v>9.8262130000000003E-2</c:v>
                </c:pt>
                <c:pt idx="134">
                  <c:v>9.4718170000000004E-2</c:v>
                </c:pt>
                <c:pt idx="135">
                  <c:v>9.20406E-2</c:v>
                </c:pt>
                <c:pt idx="136">
                  <c:v>9.3255850000000001E-2</c:v>
                </c:pt>
                <c:pt idx="137">
                  <c:v>9.5850099999999994E-2</c:v>
                </c:pt>
                <c:pt idx="138">
                  <c:v>9.8103350000000006E-2</c:v>
                </c:pt>
                <c:pt idx="139">
                  <c:v>9.822372E-2</c:v>
                </c:pt>
                <c:pt idx="140">
                  <c:v>9.3870330000000002E-2</c:v>
                </c:pt>
                <c:pt idx="141">
                  <c:v>9.2286199999999999E-2</c:v>
                </c:pt>
                <c:pt idx="142">
                  <c:v>9.2202809999999996E-2</c:v>
                </c:pt>
                <c:pt idx="143">
                  <c:v>9.6427979999999996E-2</c:v>
                </c:pt>
                <c:pt idx="144">
                  <c:v>1.7297969999999999E-3</c:v>
                </c:pt>
                <c:pt idx="145">
                  <c:v>1.7862290000000001E-3</c:v>
                </c:pt>
                <c:pt idx="146">
                  <c:v>8.2029580000000002E-4</c:v>
                </c:pt>
                <c:pt idx="147">
                  <c:v>1.716356E-3</c:v>
                </c:pt>
                <c:pt idx="148">
                  <c:v>1.830007E-3</c:v>
                </c:pt>
                <c:pt idx="149">
                  <c:v>1.403156E-3</c:v>
                </c:pt>
                <c:pt idx="150">
                  <c:v>1.650168E-3</c:v>
                </c:pt>
              </c:numCache>
            </c:numRef>
          </c:xVal>
          <c:yVal>
            <c:numRef>
              <c:f>('Buckles logs'!$D$2:$D$16,'Buckles logs'!$D$20:$D$39,'Buckles logs'!$D$41:$D$48,'Buckles logs'!$D$53:$D$60,'Buckles logs'!$D$66:$D$71,'Buckles logs'!$D$75:$D$85,'Buckles logs'!$D$106:$D$120,'Buckles logs'!$D$122:$D$131,'Buckles logs'!$D$145:$D$146,'Buckles logs'!$D$156:$D$157,'Buckles logs'!$D$166:$D$173,'Buckles logs'!$D$177:$D$215,'Buckles logs'!$D$306:$D$307,'Buckles logs'!$D$309,'Buckles logs'!$D$313:$D$316)</c:f>
              <c:numCache>
                <c:formatCode>General</c:formatCode>
                <c:ptCount val="151"/>
                <c:pt idx="0">
                  <c:v>0.32401479999999999</c:v>
                </c:pt>
                <c:pt idx="1">
                  <c:v>0.5496084</c:v>
                </c:pt>
                <c:pt idx="2">
                  <c:v>0.79609439999999998</c:v>
                </c:pt>
                <c:pt idx="3">
                  <c:v>0.83215980000000001</c:v>
                </c:pt>
                <c:pt idx="4">
                  <c:v>0.76273489999999999</c:v>
                </c:pt>
                <c:pt idx="5">
                  <c:v>0.62974640000000004</c:v>
                </c:pt>
                <c:pt idx="6">
                  <c:v>0.56510970000000005</c:v>
                </c:pt>
                <c:pt idx="7">
                  <c:v>0.51440900000000001</c:v>
                </c:pt>
                <c:pt idx="8">
                  <c:v>0.46552939999999998</c:v>
                </c:pt>
                <c:pt idx="9">
                  <c:v>0.43862830000000003</c:v>
                </c:pt>
                <c:pt idx="10">
                  <c:v>0.40415590000000001</c:v>
                </c:pt>
                <c:pt idx="11">
                  <c:v>0.36924639999999997</c:v>
                </c:pt>
                <c:pt idx="12">
                  <c:v>0.41717569999999998</c:v>
                </c:pt>
                <c:pt idx="13">
                  <c:v>0.46130840000000001</c:v>
                </c:pt>
                <c:pt idx="14">
                  <c:v>0.4417529</c:v>
                </c:pt>
                <c:pt idx="15">
                  <c:v>0.41905789999999998</c:v>
                </c:pt>
                <c:pt idx="16">
                  <c:v>0.46568540000000003</c:v>
                </c:pt>
                <c:pt idx="17">
                  <c:v>0.56637360000000003</c:v>
                </c:pt>
                <c:pt idx="18">
                  <c:v>0.62189879999999997</c:v>
                </c:pt>
                <c:pt idx="19">
                  <c:v>0.73649450000000005</c:v>
                </c:pt>
                <c:pt idx="20">
                  <c:v>0.8048556</c:v>
                </c:pt>
                <c:pt idx="21">
                  <c:v>0.79931439999999998</c:v>
                </c:pt>
                <c:pt idx="22">
                  <c:v>0.82061519999999999</c:v>
                </c:pt>
                <c:pt idx="23">
                  <c:v>0.79825440000000003</c:v>
                </c:pt>
                <c:pt idx="24">
                  <c:v>0.76536320000000002</c:v>
                </c:pt>
                <c:pt idx="25">
                  <c:v>0.66933419999999999</c:v>
                </c:pt>
                <c:pt idx="26">
                  <c:v>0.56886360000000002</c:v>
                </c:pt>
                <c:pt idx="27">
                  <c:v>0.55630080000000004</c:v>
                </c:pt>
                <c:pt idx="28">
                  <c:v>0.54160949999999997</c:v>
                </c:pt>
                <c:pt idx="29">
                  <c:v>0.60186870000000003</c:v>
                </c:pt>
                <c:pt idx="30">
                  <c:v>0.53607199999999999</c:v>
                </c:pt>
                <c:pt idx="31">
                  <c:v>0.3898799</c:v>
                </c:pt>
                <c:pt idx="32">
                  <c:v>0.2813676</c:v>
                </c:pt>
                <c:pt idx="33">
                  <c:v>0.27876459999999997</c:v>
                </c:pt>
                <c:pt idx="34">
                  <c:v>0.32994760000000001</c:v>
                </c:pt>
                <c:pt idx="35">
                  <c:v>0.47451520000000003</c:v>
                </c:pt>
                <c:pt idx="36">
                  <c:v>0.49227860000000001</c:v>
                </c:pt>
                <c:pt idx="37">
                  <c:v>0.51451720000000001</c:v>
                </c:pt>
                <c:pt idx="38">
                  <c:v>0.51902599999999999</c:v>
                </c:pt>
                <c:pt idx="39">
                  <c:v>0.54418840000000002</c:v>
                </c:pt>
                <c:pt idx="40">
                  <c:v>0.49793349999999997</c:v>
                </c:pt>
                <c:pt idx="41">
                  <c:v>0.46472439999999998</c:v>
                </c:pt>
                <c:pt idx="42">
                  <c:v>0.50030870000000005</c:v>
                </c:pt>
                <c:pt idx="43">
                  <c:v>0.58574269999999995</c:v>
                </c:pt>
                <c:pt idx="44">
                  <c:v>0.4601286</c:v>
                </c:pt>
                <c:pt idx="45">
                  <c:v>0.42730240000000003</c:v>
                </c:pt>
                <c:pt idx="46">
                  <c:v>0.44713130000000001</c:v>
                </c:pt>
                <c:pt idx="47">
                  <c:v>0.46635460000000001</c:v>
                </c:pt>
                <c:pt idx="48">
                  <c:v>0.4843886</c:v>
                </c:pt>
                <c:pt idx="49">
                  <c:v>0.38828990000000002</c:v>
                </c:pt>
                <c:pt idx="50">
                  <c:v>0.29801450000000002</c:v>
                </c:pt>
                <c:pt idx="51">
                  <c:v>0.3953082</c:v>
                </c:pt>
                <c:pt idx="52">
                  <c:v>0.54061979999999998</c:v>
                </c:pt>
                <c:pt idx="53">
                  <c:v>0.59573609999999999</c:v>
                </c:pt>
                <c:pt idx="54">
                  <c:v>0.60782559999999997</c:v>
                </c:pt>
                <c:pt idx="55">
                  <c:v>0.67382540000000002</c:v>
                </c:pt>
                <c:pt idx="56">
                  <c:v>0.92296069999999997</c:v>
                </c:pt>
                <c:pt idx="57">
                  <c:v>0.81074710000000005</c:v>
                </c:pt>
                <c:pt idx="58">
                  <c:v>0.58311550000000001</c:v>
                </c:pt>
                <c:pt idx="59">
                  <c:v>0.40252579999999999</c:v>
                </c:pt>
                <c:pt idx="60">
                  <c:v>0.3965053</c:v>
                </c:pt>
                <c:pt idx="61">
                  <c:v>0.45127669999999998</c:v>
                </c:pt>
                <c:pt idx="62">
                  <c:v>0.48185040000000001</c:v>
                </c:pt>
                <c:pt idx="63">
                  <c:v>0.5277461</c:v>
                </c:pt>
                <c:pt idx="64">
                  <c:v>0.73512920000000004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0.75278590000000001</c:v>
                </c:pt>
                <c:pt idx="69">
                  <c:v>0.89267240000000003</c:v>
                </c:pt>
                <c:pt idx="70">
                  <c:v>0.6075566</c:v>
                </c:pt>
                <c:pt idx="71">
                  <c:v>0.53175410000000001</c:v>
                </c:pt>
                <c:pt idx="72">
                  <c:v>0.4343322</c:v>
                </c:pt>
                <c:pt idx="73">
                  <c:v>0.36922470000000002</c:v>
                </c:pt>
                <c:pt idx="74">
                  <c:v>0.44376500000000002</c:v>
                </c:pt>
                <c:pt idx="75">
                  <c:v>0.52614030000000001</c:v>
                </c:pt>
                <c:pt idx="76">
                  <c:v>0.48051349999999998</c:v>
                </c:pt>
                <c:pt idx="77">
                  <c:v>0.36427379999999998</c:v>
                </c:pt>
                <c:pt idx="78">
                  <c:v>0.48053479999999998</c:v>
                </c:pt>
                <c:pt idx="79">
                  <c:v>0.43926189999999998</c:v>
                </c:pt>
                <c:pt idx="80">
                  <c:v>0.38648830000000001</c:v>
                </c:pt>
                <c:pt idx="81">
                  <c:v>0.39143699999999998</c:v>
                </c:pt>
                <c:pt idx="82">
                  <c:v>0.39539340000000001</c:v>
                </c:pt>
                <c:pt idx="83">
                  <c:v>0.4273072</c:v>
                </c:pt>
                <c:pt idx="84">
                  <c:v>0.41191870000000003</c:v>
                </c:pt>
                <c:pt idx="85">
                  <c:v>0.32654109999999997</c:v>
                </c:pt>
                <c:pt idx="86">
                  <c:v>0.2246763</c:v>
                </c:pt>
                <c:pt idx="87">
                  <c:v>0.2365208</c:v>
                </c:pt>
                <c:pt idx="88">
                  <c:v>0.99999990000000005</c:v>
                </c:pt>
                <c:pt idx="89">
                  <c:v>1</c:v>
                </c:pt>
                <c:pt idx="90">
                  <c:v>0.98091200000000001</c:v>
                </c:pt>
                <c:pt idx="91">
                  <c:v>1</c:v>
                </c:pt>
                <c:pt idx="92">
                  <c:v>1</c:v>
                </c:pt>
                <c:pt idx="93">
                  <c:v>0.41468310000000003</c:v>
                </c:pt>
                <c:pt idx="94">
                  <c:v>0.41971360000000002</c:v>
                </c:pt>
                <c:pt idx="95">
                  <c:v>0.37716379999999999</c:v>
                </c:pt>
                <c:pt idx="96">
                  <c:v>0.3448368</c:v>
                </c:pt>
                <c:pt idx="97">
                  <c:v>0.30002899999999999</c:v>
                </c:pt>
                <c:pt idx="98">
                  <c:v>0.41539480000000001</c:v>
                </c:pt>
                <c:pt idx="99">
                  <c:v>0.37488919999999998</c:v>
                </c:pt>
                <c:pt idx="100">
                  <c:v>0.28384910000000002</c:v>
                </c:pt>
                <c:pt idx="101">
                  <c:v>0.34898469999999998</c:v>
                </c:pt>
                <c:pt idx="102">
                  <c:v>0.360904</c:v>
                </c:pt>
                <c:pt idx="103">
                  <c:v>0.46595429999999999</c:v>
                </c:pt>
                <c:pt idx="104">
                  <c:v>0.53273870000000001</c:v>
                </c:pt>
                <c:pt idx="105">
                  <c:v>0.59670619999999996</c:v>
                </c:pt>
                <c:pt idx="106">
                  <c:v>0.60905160000000003</c:v>
                </c:pt>
                <c:pt idx="107">
                  <c:v>0.52272050000000003</c:v>
                </c:pt>
                <c:pt idx="108">
                  <c:v>0.60864339999999995</c:v>
                </c:pt>
                <c:pt idx="109">
                  <c:v>0.47078039999999999</c:v>
                </c:pt>
                <c:pt idx="110">
                  <c:v>0.38707999999999998</c:v>
                </c:pt>
                <c:pt idx="111">
                  <c:v>0.39411390000000002</c:v>
                </c:pt>
                <c:pt idx="112">
                  <c:v>0.3244184</c:v>
                </c:pt>
                <c:pt idx="113">
                  <c:v>0.35732079999999999</c:v>
                </c:pt>
                <c:pt idx="114">
                  <c:v>0.34166459999999998</c:v>
                </c:pt>
                <c:pt idx="115">
                  <c:v>0.32109769999999999</c:v>
                </c:pt>
                <c:pt idx="116">
                  <c:v>0.36911939999999999</c:v>
                </c:pt>
                <c:pt idx="117">
                  <c:v>0.31603979999999998</c:v>
                </c:pt>
                <c:pt idx="118">
                  <c:v>0.36110560000000003</c:v>
                </c:pt>
                <c:pt idx="119">
                  <c:v>0.38246150000000001</c:v>
                </c:pt>
                <c:pt idx="120">
                  <c:v>0.37318679999999999</c:v>
                </c:pt>
                <c:pt idx="121">
                  <c:v>0.25312059999999997</c:v>
                </c:pt>
                <c:pt idx="122">
                  <c:v>0.24758530000000001</c:v>
                </c:pt>
                <c:pt idx="123">
                  <c:v>0.26508379999999998</c:v>
                </c:pt>
                <c:pt idx="124">
                  <c:v>0.310728</c:v>
                </c:pt>
                <c:pt idx="125">
                  <c:v>0.25632199999999999</c:v>
                </c:pt>
                <c:pt idx="126">
                  <c:v>0.24604799999999999</c:v>
                </c:pt>
                <c:pt idx="127">
                  <c:v>0.27314319999999997</c:v>
                </c:pt>
                <c:pt idx="128">
                  <c:v>0.30433379999999999</c:v>
                </c:pt>
                <c:pt idx="129">
                  <c:v>0.38152130000000001</c:v>
                </c:pt>
                <c:pt idx="130">
                  <c:v>0.44042229999999999</c:v>
                </c:pt>
                <c:pt idx="131">
                  <c:v>0.34652480000000002</c:v>
                </c:pt>
                <c:pt idx="132">
                  <c:v>0.32570199999999999</c:v>
                </c:pt>
                <c:pt idx="133">
                  <c:v>0.2869292</c:v>
                </c:pt>
                <c:pt idx="134">
                  <c:v>0.3373525</c:v>
                </c:pt>
                <c:pt idx="135">
                  <c:v>0.47915039999999998</c:v>
                </c:pt>
                <c:pt idx="136">
                  <c:v>0.42483599999999999</c:v>
                </c:pt>
                <c:pt idx="137">
                  <c:v>0.21022080000000001</c:v>
                </c:pt>
                <c:pt idx="138">
                  <c:v>8.3778199999999997E-2</c:v>
                </c:pt>
                <c:pt idx="139">
                  <c:v>5.3792430000000002E-2</c:v>
                </c:pt>
                <c:pt idx="140">
                  <c:v>3.7858009999999997E-2</c:v>
                </c:pt>
                <c:pt idx="141">
                  <c:v>3.5261809999999998E-2</c:v>
                </c:pt>
                <c:pt idx="142">
                  <c:v>3.5039929999999997E-2</c:v>
                </c:pt>
                <c:pt idx="143">
                  <c:v>3.3591450000000002E-2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B-45AF-A8F5-16ED90B4540B}"/>
            </c:ext>
          </c:extLst>
        </c:ser>
        <c:ser>
          <c:idx val="1"/>
          <c:order val="1"/>
          <c:tx>
            <c:v>type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logs'!$B$17:$B$19,'Buckles logs'!$B$40,'Buckles logs'!$B$49:$B$52,'Buckles logs'!$B$61:$B$65,'Buckles logs'!$B$72:$B$74,'Buckles logs'!$B$86:$B$92,'Buckles logs'!$B$94:$B$105,'Buckles logs'!$B$121,'Buckles logs'!$B$132:$B$144,'Buckles logs'!$B$147:$B$155,'Buckles logs'!$B$158:$B$165,'Buckles logs'!$B$174:$B$176,'Buckles logs'!$B$216:$B$236,'Buckles logs'!$B$243:$B$248,'Buckles logs'!$B$250:$B$305,'Buckles logs'!$B$308,'Buckles logs'!$B$310:$B$312)</c:f>
              <c:numCache>
                <c:formatCode>General</c:formatCode>
                <c:ptCount val="156"/>
                <c:pt idx="0">
                  <c:v>7.9250829999999994E-2</c:v>
                </c:pt>
                <c:pt idx="1">
                  <c:v>7.322004E-2</c:v>
                </c:pt>
                <c:pt idx="2">
                  <c:v>7.2495420000000005E-2</c:v>
                </c:pt>
                <c:pt idx="3">
                  <c:v>0.14216570000000001</c:v>
                </c:pt>
                <c:pt idx="4">
                  <c:v>0.1241834</c:v>
                </c:pt>
                <c:pt idx="5">
                  <c:v>0.11835329999999999</c:v>
                </c:pt>
                <c:pt idx="6">
                  <c:v>0.1129146</c:v>
                </c:pt>
                <c:pt idx="7">
                  <c:v>0.1070831</c:v>
                </c:pt>
                <c:pt idx="8">
                  <c:v>0.1063935</c:v>
                </c:pt>
                <c:pt idx="9">
                  <c:v>0.110219</c:v>
                </c:pt>
                <c:pt idx="10">
                  <c:v>0.1131928</c:v>
                </c:pt>
                <c:pt idx="11">
                  <c:v>0.1132302</c:v>
                </c:pt>
                <c:pt idx="12">
                  <c:v>0.1092991</c:v>
                </c:pt>
                <c:pt idx="13">
                  <c:v>2.619821E-2</c:v>
                </c:pt>
                <c:pt idx="14">
                  <c:v>3.6061379999999997E-2</c:v>
                </c:pt>
                <c:pt idx="15">
                  <c:v>3.9754570000000003E-2</c:v>
                </c:pt>
                <c:pt idx="16">
                  <c:v>2.7860630000000001E-2</c:v>
                </c:pt>
                <c:pt idx="17">
                  <c:v>4.7981139999999999E-2</c:v>
                </c:pt>
                <c:pt idx="18">
                  <c:v>6.0270039999999997E-2</c:v>
                </c:pt>
                <c:pt idx="19">
                  <c:v>7.6279029999999998E-2</c:v>
                </c:pt>
                <c:pt idx="20">
                  <c:v>0.11797439999999999</c:v>
                </c:pt>
                <c:pt idx="21">
                  <c:v>0.1431307</c:v>
                </c:pt>
                <c:pt idx="22">
                  <c:v>0.15940289999999999</c:v>
                </c:pt>
                <c:pt idx="23">
                  <c:v>0.1477049</c:v>
                </c:pt>
                <c:pt idx="24">
                  <c:v>0.12780910000000001</c:v>
                </c:pt>
                <c:pt idx="25">
                  <c:v>0.1145157</c:v>
                </c:pt>
                <c:pt idx="26">
                  <c:v>7.6165880000000005E-2</c:v>
                </c:pt>
                <c:pt idx="27">
                  <c:v>3.9153199999999999E-2</c:v>
                </c:pt>
                <c:pt idx="28">
                  <c:v>2.9157539999999999E-2</c:v>
                </c:pt>
                <c:pt idx="29">
                  <c:v>2.1416839999999999E-2</c:v>
                </c:pt>
                <c:pt idx="30">
                  <c:v>2.763931E-2</c:v>
                </c:pt>
                <c:pt idx="31">
                  <c:v>5.9661760000000001E-2</c:v>
                </c:pt>
                <c:pt idx="32">
                  <c:v>9.2210650000000005E-2</c:v>
                </c:pt>
                <c:pt idx="33">
                  <c:v>0.12769420000000001</c:v>
                </c:pt>
                <c:pt idx="34">
                  <c:v>0.1303898</c:v>
                </c:pt>
                <c:pt idx="35">
                  <c:v>0.2669957</c:v>
                </c:pt>
                <c:pt idx="36">
                  <c:v>2.551848E-2</c:v>
                </c:pt>
                <c:pt idx="37">
                  <c:v>2.5092260000000002E-2</c:v>
                </c:pt>
                <c:pt idx="38">
                  <c:v>2.6281789999999999E-2</c:v>
                </c:pt>
                <c:pt idx="39">
                  <c:v>2.6972860000000001E-2</c:v>
                </c:pt>
                <c:pt idx="40">
                  <c:v>4.0251049999999997E-2</c:v>
                </c:pt>
                <c:pt idx="41">
                  <c:v>6.0865429999999998E-2</c:v>
                </c:pt>
                <c:pt idx="42">
                  <c:v>6.4860249999999994E-2</c:v>
                </c:pt>
                <c:pt idx="43">
                  <c:v>7.4962989999999993E-2</c:v>
                </c:pt>
                <c:pt idx="44">
                  <c:v>0.1192874</c:v>
                </c:pt>
                <c:pt idx="45">
                  <c:v>0.17254829999999999</c:v>
                </c:pt>
                <c:pt idx="46">
                  <c:v>0.19409170000000001</c:v>
                </c:pt>
                <c:pt idx="47">
                  <c:v>0.19984879999999999</c:v>
                </c:pt>
                <c:pt idx="48">
                  <c:v>0.1839779</c:v>
                </c:pt>
                <c:pt idx="49">
                  <c:v>0.16208159999999999</c:v>
                </c:pt>
                <c:pt idx="50">
                  <c:v>0.1591129</c:v>
                </c:pt>
                <c:pt idx="51">
                  <c:v>0.16487660000000001</c:v>
                </c:pt>
                <c:pt idx="52">
                  <c:v>0.17157620000000001</c:v>
                </c:pt>
                <c:pt idx="53">
                  <c:v>0.167853</c:v>
                </c:pt>
                <c:pt idx="54">
                  <c:v>0.16479350000000001</c:v>
                </c:pt>
                <c:pt idx="55">
                  <c:v>0.15539330000000001</c:v>
                </c:pt>
                <c:pt idx="56">
                  <c:v>0.145173</c:v>
                </c:pt>
                <c:pt idx="57">
                  <c:v>0.12655710000000001</c:v>
                </c:pt>
                <c:pt idx="58">
                  <c:v>9.5587140000000001E-2</c:v>
                </c:pt>
                <c:pt idx="59">
                  <c:v>8.9649439999999997E-2</c:v>
                </c:pt>
                <c:pt idx="60">
                  <c:v>9.38914E-2</c:v>
                </c:pt>
                <c:pt idx="61">
                  <c:v>0.1046938</c:v>
                </c:pt>
                <c:pt idx="62">
                  <c:v>0.1230058</c:v>
                </c:pt>
                <c:pt idx="63">
                  <c:v>0.1390112</c:v>
                </c:pt>
                <c:pt idx="64">
                  <c:v>0.15370710000000001</c:v>
                </c:pt>
                <c:pt idx="65">
                  <c:v>0.16769010000000001</c:v>
                </c:pt>
                <c:pt idx="66">
                  <c:v>5.8525180000000003E-2</c:v>
                </c:pt>
                <c:pt idx="67">
                  <c:v>6.0213250000000003E-2</c:v>
                </c:pt>
                <c:pt idx="68">
                  <c:v>6.251756E-2</c:v>
                </c:pt>
                <c:pt idx="69">
                  <c:v>9.8540489999999994E-2</c:v>
                </c:pt>
                <c:pt idx="70">
                  <c:v>9.2070440000000003E-2</c:v>
                </c:pt>
                <c:pt idx="71">
                  <c:v>8.8109480000000004E-2</c:v>
                </c:pt>
                <c:pt idx="72">
                  <c:v>7.4437119999999996E-2</c:v>
                </c:pt>
                <c:pt idx="73">
                  <c:v>6.7561689999999994E-2</c:v>
                </c:pt>
                <c:pt idx="74">
                  <c:v>6.099632E-2</c:v>
                </c:pt>
                <c:pt idx="75">
                  <c:v>5.8226340000000001E-2</c:v>
                </c:pt>
                <c:pt idx="76">
                  <c:v>5.1202890000000001E-2</c:v>
                </c:pt>
                <c:pt idx="77">
                  <c:v>2.395868E-2</c:v>
                </c:pt>
                <c:pt idx="78">
                  <c:v>7.5222750000000001E-3</c:v>
                </c:pt>
                <c:pt idx="79">
                  <c:v>5.3474330000000004E-3</c:v>
                </c:pt>
                <c:pt idx="80">
                  <c:v>3.4168190000000002E-3</c:v>
                </c:pt>
                <c:pt idx="81">
                  <c:v>3.4429579999999999E-3</c:v>
                </c:pt>
                <c:pt idx="82">
                  <c:v>2.9567209999999998E-3</c:v>
                </c:pt>
                <c:pt idx="83">
                  <c:v>1.441725E-3</c:v>
                </c:pt>
                <c:pt idx="84">
                  <c:v>9.8231180000000009E-4</c:v>
                </c:pt>
                <c:pt idx="85">
                  <c:v>5.3467740000000003E-4</c:v>
                </c:pt>
                <c:pt idx="86">
                  <c:v>1.0000000000000001E-5</c:v>
                </c:pt>
                <c:pt idx="87">
                  <c:v>4.1100000000000003E-5</c:v>
                </c:pt>
                <c:pt idx="88">
                  <c:v>9.4237420000000001E-4</c:v>
                </c:pt>
                <c:pt idx="89">
                  <c:v>2.1839229999999999E-3</c:v>
                </c:pt>
                <c:pt idx="90">
                  <c:v>1.3531249999999999E-3</c:v>
                </c:pt>
                <c:pt idx="91">
                  <c:v>2.0657850000000001E-3</c:v>
                </c:pt>
                <c:pt idx="92">
                  <c:v>3.7740500000000001E-3</c:v>
                </c:pt>
                <c:pt idx="93">
                  <c:v>3.1756110000000001E-3</c:v>
                </c:pt>
                <c:pt idx="94">
                  <c:v>4.8651939999999998E-3</c:v>
                </c:pt>
                <c:pt idx="95">
                  <c:v>8.5479479999999997E-3</c:v>
                </c:pt>
                <c:pt idx="96">
                  <c:v>5.6021719999999997E-2</c:v>
                </c:pt>
                <c:pt idx="97">
                  <c:v>5.8185750000000001E-2</c:v>
                </c:pt>
                <c:pt idx="98">
                  <c:v>5.3192679999999999E-2</c:v>
                </c:pt>
                <c:pt idx="99">
                  <c:v>5.9683170000000001E-2</c:v>
                </c:pt>
                <c:pt idx="100">
                  <c:v>7.5121800000000002E-2</c:v>
                </c:pt>
                <c:pt idx="101">
                  <c:v>8.882756E-2</c:v>
                </c:pt>
                <c:pt idx="102">
                  <c:v>7.5361449999999996E-2</c:v>
                </c:pt>
                <c:pt idx="103">
                  <c:v>5.1343310000000003E-2</c:v>
                </c:pt>
                <c:pt idx="104">
                  <c:v>3.3473469999999998E-2</c:v>
                </c:pt>
                <c:pt idx="105">
                  <c:v>2.7621949999999999E-2</c:v>
                </c:pt>
                <c:pt idx="106">
                  <c:v>2.354873E-2</c:v>
                </c:pt>
                <c:pt idx="107">
                  <c:v>3.022393E-2</c:v>
                </c:pt>
                <c:pt idx="108">
                  <c:v>3.738847E-2</c:v>
                </c:pt>
                <c:pt idx="109">
                  <c:v>5.0191760000000002E-2</c:v>
                </c:pt>
                <c:pt idx="110">
                  <c:v>8.112635E-2</c:v>
                </c:pt>
                <c:pt idx="111">
                  <c:v>9.8203059999999995E-2</c:v>
                </c:pt>
                <c:pt idx="112">
                  <c:v>0.1007503</c:v>
                </c:pt>
                <c:pt idx="113">
                  <c:v>8.2489419999999994E-2</c:v>
                </c:pt>
                <c:pt idx="114">
                  <c:v>6.6309240000000005E-2</c:v>
                </c:pt>
                <c:pt idx="115">
                  <c:v>5.7257330000000002E-2</c:v>
                </c:pt>
                <c:pt idx="116">
                  <c:v>5.4417359999999998E-2</c:v>
                </c:pt>
                <c:pt idx="117">
                  <c:v>6.0276799999999998E-2</c:v>
                </c:pt>
                <c:pt idx="118">
                  <c:v>5.7849860000000003E-2</c:v>
                </c:pt>
                <c:pt idx="119">
                  <c:v>4.7657680000000001E-2</c:v>
                </c:pt>
                <c:pt idx="120">
                  <c:v>3.087985E-2</c:v>
                </c:pt>
                <c:pt idx="121">
                  <c:v>1.471661E-2</c:v>
                </c:pt>
                <c:pt idx="122">
                  <c:v>1.0228849999999999E-2</c:v>
                </c:pt>
                <c:pt idx="123">
                  <c:v>8.2658450000000008E-3</c:v>
                </c:pt>
                <c:pt idx="124">
                  <c:v>7.4810550000000003E-3</c:v>
                </c:pt>
                <c:pt idx="125">
                  <c:v>1.036542E-2</c:v>
                </c:pt>
                <c:pt idx="126">
                  <c:v>1.6896370000000001E-2</c:v>
                </c:pt>
                <c:pt idx="127">
                  <c:v>9.4398020000000006E-3</c:v>
                </c:pt>
                <c:pt idx="128">
                  <c:v>6.1024870000000002E-3</c:v>
                </c:pt>
                <c:pt idx="129">
                  <c:v>1.0552189999999999E-2</c:v>
                </c:pt>
                <c:pt idx="130">
                  <c:v>2.1495380000000001E-2</c:v>
                </c:pt>
                <c:pt idx="131">
                  <c:v>1.9319159999999998E-2</c:v>
                </c:pt>
                <c:pt idx="132">
                  <c:v>1.043817E-2</c:v>
                </c:pt>
                <c:pt idx="133">
                  <c:v>9.3879099999999993E-3</c:v>
                </c:pt>
                <c:pt idx="134">
                  <c:v>4.7264179999999996E-3</c:v>
                </c:pt>
                <c:pt idx="135">
                  <c:v>1.949281E-3</c:v>
                </c:pt>
                <c:pt idx="136">
                  <c:v>6.7956329999999999E-4</c:v>
                </c:pt>
                <c:pt idx="137">
                  <c:v>1.039814E-3</c:v>
                </c:pt>
                <c:pt idx="138">
                  <c:v>7.8608110000000003E-4</c:v>
                </c:pt>
                <c:pt idx="139">
                  <c:v>7.8999999999999996E-5</c:v>
                </c:pt>
                <c:pt idx="140">
                  <c:v>6.8999999999999997E-5</c:v>
                </c:pt>
                <c:pt idx="141">
                  <c:v>6.8883010000000001E-4</c:v>
                </c:pt>
                <c:pt idx="142">
                  <c:v>1.4575289999999999E-3</c:v>
                </c:pt>
                <c:pt idx="143">
                  <c:v>1.8574539999999999E-3</c:v>
                </c:pt>
                <c:pt idx="144">
                  <c:v>2.2395969999999999E-3</c:v>
                </c:pt>
                <c:pt idx="145">
                  <c:v>2.479284E-3</c:v>
                </c:pt>
                <c:pt idx="146">
                  <c:v>2.2626809999999999E-3</c:v>
                </c:pt>
                <c:pt idx="147">
                  <c:v>2.0945899999999999E-3</c:v>
                </c:pt>
                <c:pt idx="148">
                  <c:v>1.3461790000000001E-3</c:v>
                </c:pt>
                <c:pt idx="149">
                  <c:v>1.2327670000000001E-3</c:v>
                </c:pt>
                <c:pt idx="150">
                  <c:v>1.207947E-3</c:v>
                </c:pt>
                <c:pt idx="151">
                  <c:v>1.624716E-3</c:v>
                </c:pt>
                <c:pt idx="152">
                  <c:v>1.3579449999999999E-3</c:v>
                </c:pt>
                <c:pt idx="153">
                  <c:v>1.04024E-3</c:v>
                </c:pt>
                <c:pt idx="154">
                  <c:v>1.3333170000000001E-3</c:v>
                </c:pt>
                <c:pt idx="155">
                  <c:v>1.7262390000000001E-3</c:v>
                </c:pt>
              </c:numCache>
            </c:numRef>
          </c:xVal>
          <c:yVal>
            <c:numRef>
              <c:f>('Buckles logs'!$D$17:$D$19,'Buckles logs'!$D$40,'Buckles logs'!$D$49:$D$52,'Buckles logs'!$D$61:$D$65,'Buckles logs'!$D$72:$D$74,'Buckles logs'!$D$86:$D$92,'Buckles logs'!$D$94:$D$105,'Buckles logs'!$D$121,'Buckles logs'!$D$132:$D$144,'Buckles logs'!$D$147:$D$155,'Buckles logs'!$D$158:$D$165,'Buckles logs'!$D$174:$D$176,'Buckles logs'!$D$216:$D$236,'Buckles logs'!$D$243:$D$248,'Buckles logs'!$D$250:$D$305,'Buckles logs'!$D$308,'Buckles logs'!$D$310:$D$312)</c:f>
              <c:numCache>
                <c:formatCode>General</c:formatCode>
                <c:ptCount val="156"/>
                <c:pt idx="0">
                  <c:v>0.39936749999999999</c:v>
                </c:pt>
                <c:pt idx="1">
                  <c:v>0.44226660000000001</c:v>
                </c:pt>
                <c:pt idx="2">
                  <c:v>0.40992279999999998</c:v>
                </c:pt>
                <c:pt idx="3">
                  <c:v>0.40550700000000001</c:v>
                </c:pt>
                <c:pt idx="4">
                  <c:v>0.43815349999999997</c:v>
                </c:pt>
                <c:pt idx="5">
                  <c:v>0.4106495</c:v>
                </c:pt>
                <c:pt idx="6">
                  <c:v>0.49223939999999999</c:v>
                </c:pt>
                <c:pt idx="7">
                  <c:v>0.59652669999999997</c:v>
                </c:pt>
                <c:pt idx="8">
                  <c:v>0.27906609999999998</c:v>
                </c:pt>
                <c:pt idx="9">
                  <c:v>0.3278008</c:v>
                </c:pt>
                <c:pt idx="10">
                  <c:v>0.40338170000000001</c:v>
                </c:pt>
                <c:pt idx="11">
                  <c:v>0.40525339999999999</c:v>
                </c:pt>
                <c:pt idx="12">
                  <c:v>0.36719279999999999</c:v>
                </c:pt>
                <c:pt idx="13">
                  <c:v>0.87383719999999998</c:v>
                </c:pt>
                <c:pt idx="14">
                  <c:v>0.81683110000000003</c:v>
                </c:pt>
                <c:pt idx="15">
                  <c:v>1</c:v>
                </c:pt>
                <c:pt idx="16">
                  <c:v>0.48375119999999999</c:v>
                </c:pt>
                <c:pt idx="17">
                  <c:v>0.31848660000000001</c:v>
                </c:pt>
                <c:pt idx="18">
                  <c:v>0.35306569999999998</c:v>
                </c:pt>
                <c:pt idx="19">
                  <c:v>0.4313245</c:v>
                </c:pt>
                <c:pt idx="20">
                  <c:v>0.41095900000000002</c:v>
                </c:pt>
                <c:pt idx="21">
                  <c:v>0.4353223</c:v>
                </c:pt>
                <c:pt idx="22">
                  <c:v>0.39783560000000001</c:v>
                </c:pt>
                <c:pt idx="23">
                  <c:v>0.57842979999999999</c:v>
                </c:pt>
                <c:pt idx="24">
                  <c:v>0.65016589999999996</c:v>
                </c:pt>
                <c:pt idx="25">
                  <c:v>0.61203600000000002</c:v>
                </c:pt>
                <c:pt idx="26">
                  <c:v>0.60057430000000001</c:v>
                </c:pt>
                <c:pt idx="27">
                  <c:v>0.65619039999999995</c:v>
                </c:pt>
                <c:pt idx="28">
                  <c:v>0.74170000000000003</c:v>
                </c:pt>
                <c:pt idx="29">
                  <c:v>0.9734893</c:v>
                </c:pt>
                <c:pt idx="30">
                  <c:v>0.78637330000000005</c:v>
                </c:pt>
                <c:pt idx="31">
                  <c:v>0.41829169999999999</c:v>
                </c:pt>
                <c:pt idx="32">
                  <c:v>0.3626431</c:v>
                </c:pt>
                <c:pt idx="33">
                  <c:v>0.45518950000000002</c:v>
                </c:pt>
                <c:pt idx="34">
                  <c:v>0.55913469999999998</c:v>
                </c:pt>
                <c:pt idx="35">
                  <c:v>0.39671420000000002</c:v>
                </c:pt>
                <c:pt idx="36">
                  <c:v>0.99999990000000005</c:v>
                </c:pt>
                <c:pt idx="37">
                  <c:v>0.98199990000000004</c:v>
                </c:pt>
                <c:pt idx="38">
                  <c:v>0.96116539999999995</c:v>
                </c:pt>
                <c:pt idx="39">
                  <c:v>0.93945909999999999</c:v>
                </c:pt>
                <c:pt idx="40">
                  <c:v>0.58356430000000004</c:v>
                </c:pt>
                <c:pt idx="41">
                  <c:v>0.37208910000000001</c:v>
                </c:pt>
                <c:pt idx="42">
                  <c:v>0.45646059999999999</c:v>
                </c:pt>
                <c:pt idx="43">
                  <c:v>0.48858210000000002</c:v>
                </c:pt>
                <c:pt idx="44">
                  <c:v>0.39851730000000002</c:v>
                </c:pt>
                <c:pt idx="45">
                  <c:v>0.36837789999999998</c:v>
                </c:pt>
                <c:pt idx="46">
                  <c:v>0.38126300000000002</c:v>
                </c:pt>
                <c:pt idx="47">
                  <c:v>0.39205600000000002</c:v>
                </c:pt>
                <c:pt idx="48">
                  <c:v>0.41916750000000003</c:v>
                </c:pt>
                <c:pt idx="49">
                  <c:v>0.38366640000000002</c:v>
                </c:pt>
                <c:pt idx="50">
                  <c:v>0.34231980000000001</c:v>
                </c:pt>
                <c:pt idx="51">
                  <c:v>0.31878980000000001</c:v>
                </c:pt>
                <c:pt idx="52">
                  <c:v>0.30511880000000002</c:v>
                </c:pt>
                <c:pt idx="53">
                  <c:v>0.33519769999999999</c:v>
                </c:pt>
                <c:pt idx="54">
                  <c:v>0.3344686</c:v>
                </c:pt>
                <c:pt idx="55">
                  <c:v>0.37496659999999998</c:v>
                </c:pt>
                <c:pt idx="56">
                  <c:v>0.40182639999999997</c:v>
                </c:pt>
                <c:pt idx="57">
                  <c:v>0.4302493</c:v>
                </c:pt>
                <c:pt idx="58">
                  <c:v>0.34289019999999998</c:v>
                </c:pt>
                <c:pt idx="59">
                  <c:v>0.3657318</c:v>
                </c:pt>
                <c:pt idx="60">
                  <c:v>0.3336325</c:v>
                </c:pt>
                <c:pt idx="61">
                  <c:v>0.30009950000000002</c:v>
                </c:pt>
                <c:pt idx="62">
                  <c:v>0.3361499</c:v>
                </c:pt>
                <c:pt idx="63">
                  <c:v>0.37438349999999998</c:v>
                </c:pt>
                <c:pt idx="64">
                  <c:v>0.39284970000000002</c:v>
                </c:pt>
                <c:pt idx="65">
                  <c:v>0.34465380000000001</c:v>
                </c:pt>
                <c:pt idx="66">
                  <c:v>0.56288269999999996</c:v>
                </c:pt>
                <c:pt idx="67">
                  <c:v>0.49246479999999998</c:v>
                </c:pt>
                <c:pt idx="68">
                  <c:v>0.47543760000000002</c:v>
                </c:pt>
                <c:pt idx="69">
                  <c:v>3.2634570000000002E-2</c:v>
                </c:pt>
                <c:pt idx="70">
                  <c:v>3.4712739999999999E-2</c:v>
                </c:pt>
                <c:pt idx="71">
                  <c:v>3.6378140000000003E-2</c:v>
                </c:pt>
                <c:pt idx="72">
                  <c:v>4.3042789999999997E-2</c:v>
                </c:pt>
                <c:pt idx="73">
                  <c:v>4.7640910000000002E-2</c:v>
                </c:pt>
                <c:pt idx="74">
                  <c:v>5.238976E-2</c:v>
                </c:pt>
                <c:pt idx="75">
                  <c:v>5.5172480000000003E-2</c:v>
                </c:pt>
                <c:pt idx="76">
                  <c:v>6.2525490000000003E-2</c:v>
                </c:pt>
                <c:pt idx="77">
                  <c:v>0.1329514</c:v>
                </c:pt>
                <c:pt idx="78">
                  <c:v>0.42538389999999998</c:v>
                </c:pt>
                <c:pt idx="79">
                  <c:v>0.61290409999999995</c:v>
                </c:pt>
                <c:pt idx="80">
                  <c:v>1</c:v>
                </c:pt>
                <c:pt idx="81">
                  <c:v>1</c:v>
                </c:pt>
                <c:pt idx="82">
                  <c:v>0.98666450000000006</c:v>
                </c:pt>
                <c:pt idx="83">
                  <c:v>0.98336579999999996</c:v>
                </c:pt>
                <c:pt idx="84">
                  <c:v>0.56618000000000002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0.58981830000000002</c:v>
                </c:pt>
                <c:pt idx="89">
                  <c:v>0.24766550000000001</c:v>
                </c:pt>
                <c:pt idx="90">
                  <c:v>0.4097423</c:v>
                </c:pt>
                <c:pt idx="91">
                  <c:v>0.39481660000000002</c:v>
                </c:pt>
                <c:pt idx="92">
                  <c:v>0.19162199999999999</c:v>
                </c:pt>
                <c:pt idx="93">
                  <c:v>0.38001620000000003</c:v>
                </c:pt>
                <c:pt idx="94">
                  <c:v>0.37327250000000001</c:v>
                </c:pt>
                <c:pt idx="95">
                  <c:v>0.3739133</c:v>
                </c:pt>
                <c:pt idx="96">
                  <c:v>0.3604637</c:v>
                </c:pt>
                <c:pt idx="97">
                  <c:v>0.34229029999999999</c:v>
                </c:pt>
                <c:pt idx="98">
                  <c:v>0.30023519999999998</c:v>
                </c:pt>
                <c:pt idx="99">
                  <c:v>0.27153179999999999</c:v>
                </c:pt>
                <c:pt idx="100">
                  <c:v>0.2342321</c:v>
                </c:pt>
                <c:pt idx="101">
                  <c:v>0.31711329999999999</c:v>
                </c:pt>
                <c:pt idx="102">
                  <c:v>0.28859030000000002</c:v>
                </c:pt>
                <c:pt idx="103">
                  <c:v>0.1952372</c:v>
                </c:pt>
                <c:pt idx="104">
                  <c:v>0.37575720000000001</c:v>
                </c:pt>
                <c:pt idx="105">
                  <c:v>0.49818180000000001</c:v>
                </c:pt>
                <c:pt idx="106">
                  <c:v>0.54918310000000004</c:v>
                </c:pt>
                <c:pt idx="107">
                  <c:v>0.66618840000000001</c:v>
                </c:pt>
                <c:pt idx="108">
                  <c:v>0.64439840000000004</c:v>
                </c:pt>
                <c:pt idx="109">
                  <c:v>0.40973549999999997</c:v>
                </c:pt>
                <c:pt idx="110">
                  <c:v>0.22701940000000001</c:v>
                </c:pt>
                <c:pt idx="111">
                  <c:v>0.22104760000000001</c:v>
                </c:pt>
                <c:pt idx="112">
                  <c:v>0.19326109999999999</c:v>
                </c:pt>
                <c:pt idx="113">
                  <c:v>0.18235309999999999</c:v>
                </c:pt>
                <c:pt idx="114">
                  <c:v>0.2542121</c:v>
                </c:pt>
                <c:pt idx="115">
                  <c:v>0.35400399999999999</c:v>
                </c:pt>
                <c:pt idx="116">
                  <c:v>0.37089480000000002</c:v>
                </c:pt>
                <c:pt idx="117">
                  <c:v>0.29844349999999997</c:v>
                </c:pt>
                <c:pt idx="118">
                  <c:v>0.26928089999999999</c:v>
                </c:pt>
                <c:pt idx="119">
                  <c:v>0.27109939999999999</c:v>
                </c:pt>
                <c:pt idx="120">
                  <c:v>0.34371049999999997</c:v>
                </c:pt>
                <c:pt idx="121">
                  <c:v>0.58695929999999996</c:v>
                </c:pt>
                <c:pt idx="122">
                  <c:v>0.70350639999999998</c:v>
                </c:pt>
                <c:pt idx="123">
                  <c:v>0.75468970000000002</c:v>
                </c:pt>
                <c:pt idx="124">
                  <c:v>0.77878179999999997</c:v>
                </c:pt>
                <c:pt idx="125">
                  <c:v>0.74977740000000004</c:v>
                </c:pt>
                <c:pt idx="126">
                  <c:v>0.71934319999999996</c:v>
                </c:pt>
                <c:pt idx="127">
                  <c:v>1</c:v>
                </c:pt>
                <c:pt idx="128">
                  <c:v>0.8193551</c:v>
                </c:pt>
                <c:pt idx="129">
                  <c:v>0.74844160000000004</c:v>
                </c:pt>
                <c:pt idx="130">
                  <c:v>0.47760609999999998</c:v>
                </c:pt>
                <c:pt idx="131">
                  <c:v>0.61145780000000005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0B-45AF-A8F5-16ED90B4540B}"/>
            </c:ext>
          </c:extLst>
        </c:ser>
        <c:ser>
          <c:idx val="2"/>
          <c:order val="2"/>
          <c:tx>
            <c:v>type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('Buckles logs'!$B$93,'Buckles logs'!$B$237:$B$242)</c:f>
              <c:numCache>
                <c:formatCode>General</c:formatCode>
                <c:ptCount val="7"/>
                <c:pt idx="0">
                  <c:v>0.1654023</c:v>
                </c:pt>
                <c:pt idx="1">
                  <c:v>2.7388149999999999E-3</c:v>
                </c:pt>
                <c:pt idx="2">
                  <c:v>2.1398950000000002E-3</c:v>
                </c:pt>
                <c:pt idx="3">
                  <c:v>8.3264649999999999E-4</c:v>
                </c:pt>
                <c:pt idx="4">
                  <c:v>6.4499999999999996E-5</c:v>
                </c:pt>
                <c:pt idx="5">
                  <c:v>1.0000000000000001E-5</c:v>
                </c:pt>
                <c:pt idx="6">
                  <c:v>7.8300000000000006E-5</c:v>
                </c:pt>
              </c:numCache>
            </c:numRef>
          </c:xVal>
          <c:yVal>
            <c:numRef>
              <c:f>('Buckles logs'!$D$93,'Buckles logs'!$D$237:$D$242,'Buckles logs'!$D$249)</c:f>
              <c:numCache>
                <c:formatCode>General</c:formatCode>
                <c:ptCount val="8"/>
                <c:pt idx="0">
                  <c:v>0.44371319999999997</c:v>
                </c:pt>
                <c:pt idx="1">
                  <c:v>0.20137260000000001</c:v>
                </c:pt>
                <c:pt idx="2">
                  <c:v>0.25879639999999998</c:v>
                </c:pt>
                <c:pt idx="3">
                  <c:v>0.66837970000000002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0.14592369999999999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B-45AF-A8F5-16ED90B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78976"/>
        <c:axId val="418173728"/>
      </c:scatterChart>
      <c:valAx>
        <c:axId val="4181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173728"/>
        <c:crosses val="autoZero"/>
        <c:crossBetween val="midCat"/>
      </c:valAx>
      <c:valAx>
        <c:axId val="4181737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1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'Amaefule core'!$W$3:$W$21</c:f>
              <c:numCache>
                <c:formatCode>0.00</c:formatCode>
                <c:ptCount val="19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0.11864000000000001</c:v>
                </c:pt>
                <c:pt idx="7">
                  <c:v>0.1061</c:v>
                </c:pt>
                <c:pt idx="8">
                  <c:v>0.10027</c:v>
                </c:pt>
                <c:pt idx="9">
                  <c:v>0.16879000000000002</c:v>
                </c:pt>
                <c:pt idx="10">
                  <c:v>0.22521999999999998</c:v>
                </c:pt>
                <c:pt idx="11">
                  <c:v>0.20973</c:v>
                </c:pt>
                <c:pt idx="12">
                  <c:v>0.16020000000000001</c:v>
                </c:pt>
                <c:pt idx="13">
                  <c:v>0.10977000000000001</c:v>
                </c:pt>
                <c:pt idx="14">
                  <c:v>0.11006000000000001</c:v>
                </c:pt>
                <c:pt idx="15">
                  <c:v>0.10528999999999999</c:v>
                </c:pt>
                <c:pt idx="16">
                  <c:v>9.212999999999999E-2</c:v>
                </c:pt>
                <c:pt idx="17">
                  <c:v>8.498E-2</c:v>
                </c:pt>
                <c:pt idx="18">
                  <c:v>6.5739999999999993E-2</c:v>
                </c:pt>
              </c:numCache>
            </c:numRef>
          </c:xVal>
          <c:yVal>
            <c:numRef>
              <c:f>'Amaefule core'!$X$3:$X$21</c:f>
              <c:numCache>
                <c:formatCode>0.000</c:formatCode>
                <c:ptCount val="19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0.14599999999999999</c:v>
                </c:pt>
                <c:pt idx="7">
                  <c:v>0.112</c:v>
                </c:pt>
                <c:pt idx="8">
                  <c:v>9.7000000000000003E-2</c:v>
                </c:pt>
                <c:pt idx="9">
                  <c:v>0.57299999999999995</c:v>
                </c:pt>
                <c:pt idx="10">
                  <c:v>1.091</c:v>
                </c:pt>
                <c:pt idx="11">
                  <c:v>1.3879999999999999</c:v>
                </c:pt>
                <c:pt idx="12">
                  <c:v>0.42799999999999999</c:v>
                </c:pt>
                <c:pt idx="13">
                  <c:v>0.127</c:v>
                </c:pt>
                <c:pt idx="14">
                  <c:v>9.6000000000000002E-2</c:v>
                </c:pt>
                <c:pt idx="15">
                  <c:v>0.155</c:v>
                </c:pt>
                <c:pt idx="16">
                  <c:v>7.2999999999999995E-2</c:v>
                </c:pt>
                <c:pt idx="17">
                  <c:v>6.5000000000000002E-2</c:v>
                </c:pt>
                <c:pt idx="18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4-43C5-BF5D-773AD4765192}"/>
            </c:ext>
          </c:extLst>
        </c:ser>
        <c:ser>
          <c:idx val="1"/>
          <c:order val="1"/>
          <c:tx>
            <c:v>RT3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'Amaefule core'!$W$22:$W$55</c:f>
              <c:numCache>
                <c:formatCode>0.00</c:formatCode>
                <c:ptCount val="34"/>
                <c:pt idx="0">
                  <c:v>8.5169999999999996E-2</c:v>
                </c:pt>
                <c:pt idx="1">
                  <c:v>7.6420000000000002E-2</c:v>
                </c:pt>
                <c:pt idx="2">
                  <c:v>0.13730000000000001</c:v>
                </c:pt>
                <c:pt idx="3">
                  <c:v>0.13918</c:v>
                </c:pt>
                <c:pt idx="4">
                  <c:v>6.8140000000000006E-2</c:v>
                </c:pt>
                <c:pt idx="5">
                  <c:v>3.5000000000000003E-2</c:v>
                </c:pt>
                <c:pt idx="6">
                  <c:v>4.2549999999999998E-2</c:v>
                </c:pt>
                <c:pt idx="7">
                  <c:v>4.0730000000000002E-2</c:v>
                </c:pt>
                <c:pt idx="8">
                  <c:v>0.14551</c:v>
                </c:pt>
                <c:pt idx="9">
                  <c:v>5.3460000000000001E-2</c:v>
                </c:pt>
                <c:pt idx="10">
                  <c:v>7.0140000000000008E-2</c:v>
                </c:pt>
                <c:pt idx="11">
                  <c:v>7.8600000000000003E-2</c:v>
                </c:pt>
                <c:pt idx="12">
                  <c:v>6.3250000000000001E-2</c:v>
                </c:pt>
                <c:pt idx="13">
                  <c:v>0.19832</c:v>
                </c:pt>
                <c:pt idx="14">
                  <c:v>6.6070000000000004E-2</c:v>
                </c:pt>
                <c:pt idx="15">
                  <c:v>4.6059999999999997E-2</c:v>
                </c:pt>
                <c:pt idx="16">
                  <c:v>0.18090000000000001</c:v>
                </c:pt>
                <c:pt idx="17">
                  <c:v>0.18594999999999998</c:v>
                </c:pt>
                <c:pt idx="18">
                  <c:v>0.10642</c:v>
                </c:pt>
                <c:pt idx="19">
                  <c:v>4.6989999999999997E-2</c:v>
                </c:pt>
                <c:pt idx="20">
                  <c:v>0.15275</c:v>
                </c:pt>
                <c:pt idx="21">
                  <c:v>0.10073</c:v>
                </c:pt>
                <c:pt idx="22">
                  <c:v>0.11117</c:v>
                </c:pt>
                <c:pt idx="23">
                  <c:v>9.5680000000000001E-2</c:v>
                </c:pt>
                <c:pt idx="24">
                  <c:v>0.14973</c:v>
                </c:pt>
                <c:pt idx="25">
                  <c:v>6.402999999999999E-2</c:v>
                </c:pt>
                <c:pt idx="26">
                  <c:v>5.1630000000000002E-2</c:v>
                </c:pt>
                <c:pt idx="27">
                  <c:v>8.3409999999999998E-2</c:v>
                </c:pt>
                <c:pt idx="28">
                  <c:v>6.9960000000000008E-2</c:v>
                </c:pt>
                <c:pt idx="29">
                  <c:v>4.0670000000000005E-2</c:v>
                </c:pt>
                <c:pt idx="30">
                  <c:v>6.5419999999999992E-2</c:v>
                </c:pt>
                <c:pt idx="31">
                  <c:v>5.4800000000000001E-2</c:v>
                </c:pt>
                <c:pt idx="32">
                  <c:v>4.0999999999999995E-2</c:v>
                </c:pt>
                <c:pt idx="33">
                  <c:v>3.8849999999999996E-2</c:v>
                </c:pt>
              </c:numCache>
            </c:numRef>
          </c:xVal>
          <c:yVal>
            <c:numRef>
              <c:f>'Amaefule core'!$X$22:$X$55</c:f>
              <c:numCache>
                <c:formatCode>0.000</c:formatCode>
                <c:ptCount val="34"/>
                <c:pt idx="0">
                  <c:v>0.24</c:v>
                </c:pt>
                <c:pt idx="1">
                  <c:v>0.14599999999999999</c:v>
                </c:pt>
                <c:pt idx="2">
                  <c:v>0.82499999999999996</c:v>
                </c:pt>
                <c:pt idx="3">
                  <c:v>0.501</c:v>
                </c:pt>
                <c:pt idx="4">
                  <c:v>4.3999999999999997E-2</c:v>
                </c:pt>
                <c:pt idx="5">
                  <c:v>1.6E-2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0.57299999999999995</c:v>
                </c:pt>
                <c:pt idx="9">
                  <c:v>4.2000000000000003E-2</c:v>
                </c:pt>
                <c:pt idx="10">
                  <c:v>5.5E-2</c:v>
                </c:pt>
                <c:pt idx="11">
                  <c:v>8.1000000000000003E-2</c:v>
                </c:pt>
                <c:pt idx="12">
                  <c:v>5.3999999999999999E-2</c:v>
                </c:pt>
                <c:pt idx="13">
                  <c:v>3.4390000000000001</c:v>
                </c:pt>
                <c:pt idx="14">
                  <c:v>5.3999999999999999E-2</c:v>
                </c:pt>
                <c:pt idx="15">
                  <c:v>2.8000000000000001E-2</c:v>
                </c:pt>
                <c:pt idx="16">
                  <c:v>1.341</c:v>
                </c:pt>
                <c:pt idx="17">
                  <c:v>2.29</c:v>
                </c:pt>
                <c:pt idx="18">
                  <c:v>0.27400000000000002</c:v>
                </c:pt>
                <c:pt idx="19">
                  <c:v>3.5000000000000003E-2</c:v>
                </c:pt>
                <c:pt idx="20">
                  <c:v>1.002</c:v>
                </c:pt>
                <c:pt idx="21">
                  <c:v>0.19400000000000001</c:v>
                </c:pt>
                <c:pt idx="22">
                  <c:v>0.26600000000000001</c:v>
                </c:pt>
                <c:pt idx="23">
                  <c:v>0.224</c:v>
                </c:pt>
                <c:pt idx="24">
                  <c:v>1.07</c:v>
                </c:pt>
                <c:pt idx="25">
                  <c:v>5.5E-2</c:v>
                </c:pt>
                <c:pt idx="26">
                  <c:v>2.5999999999999999E-2</c:v>
                </c:pt>
                <c:pt idx="27">
                  <c:v>0.14000000000000001</c:v>
                </c:pt>
                <c:pt idx="28">
                  <c:v>8.2000000000000003E-2</c:v>
                </c:pt>
                <c:pt idx="29">
                  <c:v>2.7E-2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2.1000000000000001E-2</c:v>
                </c:pt>
                <c:pt idx="33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4-43C5-BF5D-773AD4765192}"/>
            </c:ext>
          </c:extLst>
        </c:ser>
        <c:ser>
          <c:idx val="2"/>
          <c:order val="2"/>
          <c:tx>
            <c:v>RT4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'Amaefule core'!$W$56:$W$85</c:f>
              <c:numCache>
                <c:formatCode>0.00</c:formatCode>
                <c:ptCount val="30"/>
                <c:pt idx="0">
                  <c:v>7.1360000000000007E-2</c:v>
                </c:pt>
                <c:pt idx="1">
                  <c:v>7.5810000000000002E-2</c:v>
                </c:pt>
                <c:pt idx="2">
                  <c:v>0.10599</c:v>
                </c:pt>
                <c:pt idx="3">
                  <c:v>0.13647999999999999</c:v>
                </c:pt>
                <c:pt idx="4">
                  <c:v>0.14179</c:v>
                </c:pt>
                <c:pt idx="5">
                  <c:v>0.15554000000000001</c:v>
                </c:pt>
                <c:pt idx="6">
                  <c:v>0.14893999999999999</c:v>
                </c:pt>
                <c:pt idx="7">
                  <c:v>9.391999999999999E-2</c:v>
                </c:pt>
                <c:pt idx="8">
                  <c:v>0.12794</c:v>
                </c:pt>
                <c:pt idx="9">
                  <c:v>0.12365</c:v>
                </c:pt>
                <c:pt idx="10">
                  <c:v>0.10935</c:v>
                </c:pt>
                <c:pt idx="11">
                  <c:v>3.3709999999999997E-2</c:v>
                </c:pt>
                <c:pt idx="12">
                  <c:v>2.9360000000000001E-2</c:v>
                </c:pt>
                <c:pt idx="13">
                  <c:v>6.0309999999999996E-2</c:v>
                </c:pt>
                <c:pt idx="14">
                  <c:v>1.908E-2</c:v>
                </c:pt>
                <c:pt idx="15">
                  <c:v>1.5629999999999998E-2</c:v>
                </c:pt>
                <c:pt idx="16">
                  <c:v>7.6329999999999995E-2</c:v>
                </c:pt>
                <c:pt idx="17">
                  <c:v>0.13954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0.14707000000000001</c:v>
                </c:pt>
                <c:pt idx="21">
                  <c:v>9.8610000000000003E-2</c:v>
                </c:pt>
                <c:pt idx="22">
                  <c:v>6.4280000000000004E-2</c:v>
                </c:pt>
                <c:pt idx="23">
                  <c:v>7.6850000000000002E-2</c:v>
                </c:pt>
                <c:pt idx="24">
                  <c:v>9.6930000000000002E-2</c:v>
                </c:pt>
                <c:pt idx="25">
                  <c:v>6.479E-2</c:v>
                </c:pt>
                <c:pt idx="26">
                  <c:v>4.0739999999999998E-2</c:v>
                </c:pt>
                <c:pt idx="27">
                  <c:v>6.5570000000000003E-2</c:v>
                </c:pt>
                <c:pt idx="28">
                  <c:v>9.3219999999999997E-2</c:v>
                </c:pt>
                <c:pt idx="29">
                  <c:v>6.5079999999999999E-2</c:v>
                </c:pt>
              </c:numCache>
            </c:numRef>
          </c:xVal>
          <c:yVal>
            <c:numRef>
              <c:f>'Amaefule core'!$X$56:$X$85</c:f>
              <c:numCache>
                <c:formatCode>0.000</c:formatCode>
                <c:ptCount val="30"/>
                <c:pt idx="0">
                  <c:v>0.32500000000000001</c:v>
                </c:pt>
                <c:pt idx="1">
                  <c:v>0.628</c:v>
                </c:pt>
                <c:pt idx="2">
                  <c:v>1.663</c:v>
                </c:pt>
                <c:pt idx="3">
                  <c:v>1.77</c:v>
                </c:pt>
                <c:pt idx="4">
                  <c:v>2.2629999999999999</c:v>
                </c:pt>
                <c:pt idx="5">
                  <c:v>2.9289999999999998</c:v>
                </c:pt>
                <c:pt idx="6">
                  <c:v>2.742</c:v>
                </c:pt>
                <c:pt idx="7">
                  <c:v>1.395</c:v>
                </c:pt>
                <c:pt idx="8">
                  <c:v>3.3719999999999999</c:v>
                </c:pt>
                <c:pt idx="9">
                  <c:v>2.218</c:v>
                </c:pt>
                <c:pt idx="10">
                  <c:v>1.46</c:v>
                </c:pt>
                <c:pt idx="11">
                  <c:v>1.7999999999999999E-2</c:v>
                </c:pt>
                <c:pt idx="12">
                  <c:v>2.1000000000000001E-2</c:v>
                </c:pt>
                <c:pt idx="13">
                  <c:v>0.191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0.44</c:v>
                </c:pt>
                <c:pt idx="17">
                  <c:v>2.7189999999999999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2.4550000000000001</c:v>
                </c:pt>
                <c:pt idx="21">
                  <c:v>1.006</c:v>
                </c:pt>
                <c:pt idx="22">
                  <c:v>0.16300000000000001</c:v>
                </c:pt>
                <c:pt idx="23">
                  <c:v>0.29299999999999998</c:v>
                </c:pt>
                <c:pt idx="24">
                  <c:v>0.77200000000000002</c:v>
                </c:pt>
                <c:pt idx="25">
                  <c:v>0.308</c:v>
                </c:pt>
                <c:pt idx="26">
                  <c:v>8.2000000000000003E-2</c:v>
                </c:pt>
                <c:pt idx="27">
                  <c:v>0.318</c:v>
                </c:pt>
                <c:pt idx="28">
                  <c:v>0.91900000000000004</c:v>
                </c:pt>
                <c:pt idx="29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4-43C5-BF5D-773AD4765192}"/>
            </c:ext>
          </c:extLst>
        </c:ser>
        <c:ser>
          <c:idx val="3"/>
          <c:order val="3"/>
          <c:tx>
            <c:v>RT5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'Amaefule core'!$W$86:$W$100</c:f>
              <c:numCache>
                <c:formatCode>0.00</c:formatCode>
                <c:ptCount val="15"/>
                <c:pt idx="0">
                  <c:v>8.0739999999999992E-2</c:v>
                </c:pt>
                <c:pt idx="1">
                  <c:v>8.6869999999999989E-2</c:v>
                </c:pt>
                <c:pt idx="2">
                  <c:v>8.516E-2</c:v>
                </c:pt>
                <c:pt idx="3">
                  <c:v>7.7630000000000005E-2</c:v>
                </c:pt>
                <c:pt idx="4">
                  <c:v>0.11182</c:v>
                </c:pt>
                <c:pt idx="5">
                  <c:v>5.1980000000000005E-2</c:v>
                </c:pt>
                <c:pt idx="6">
                  <c:v>6.7549999999999999E-2</c:v>
                </c:pt>
                <c:pt idx="7">
                  <c:v>2.231E-2</c:v>
                </c:pt>
                <c:pt idx="8">
                  <c:v>6.1239999999999996E-2</c:v>
                </c:pt>
                <c:pt idx="9">
                  <c:v>1.8149999999999999E-2</c:v>
                </c:pt>
                <c:pt idx="10">
                  <c:v>2.7099999999999999E-2</c:v>
                </c:pt>
                <c:pt idx="11">
                  <c:v>4.3240000000000001E-2</c:v>
                </c:pt>
                <c:pt idx="12">
                  <c:v>7.1260000000000004E-2</c:v>
                </c:pt>
                <c:pt idx="13">
                  <c:v>0.11921</c:v>
                </c:pt>
                <c:pt idx="14">
                  <c:v>3.0430000000000002E-2</c:v>
                </c:pt>
              </c:numCache>
            </c:numRef>
          </c:xVal>
          <c:yVal>
            <c:numRef>
              <c:f>'Amaefule core'!$X$86:$X$100</c:f>
              <c:numCache>
                <c:formatCode>0.000</c:formatCode>
                <c:ptCount val="15"/>
                <c:pt idx="0">
                  <c:v>2.64</c:v>
                </c:pt>
                <c:pt idx="1">
                  <c:v>2.4980000000000002</c:v>
                </c:pt>
                <c:pt idx="2">
                  <c:v>1.216</c:v>
                </c:pt>
                <c:pt idx="3">
                  <c:v>1.5940000000000001</c:v>
                </c:pt>
                <c:pt idx="4">
                  <c:v>8.0220000000000002</c:v>
                </c:pt>
                <c:pt idx="5">
                  <c:v>0.38200000000000001</c:v>
                </c:pt>
                <c:pt idx="6">
                  <c:v>3.16</c:v>
                </c:pt>
                <c:pt idx="7">
                  <c:v>7.0999999999999994E-2</c:v>
                </c:pt>
                <c:pt idx="8">
                  <c:v>0.42799999999999999</c:v>
                </c:pt>
                <c:pt idx="9">
                  <c:v>0.04</c:v>
                </c:pt>
                <c:pt idx="10">
                  <c:v>0.16300000000000001</c:v>
                </c:pt>
                <c:pt idx="11">
                  <c:v>0.55200000000000005</c:v>
                </c:pt>
                <c:pt idx="12">
                  <c:v>0.72099999999999997</c:v>
                </c:pt>
                <c:pt idx="13">
                  <c:v>3.548</c:v>
                </c:pt>
                <c:pt idx="14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64-43C5-BF5D-773AD4765192}"/>
            </c:ext>
          </c:extLst>
        </c:ser>
        <c:ser>
          <c:idx val="4"/>
          <c:order val="4"/>
          <c:tx>
            <c:v>RT6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'Amaefule core'!$W$101:$W$102</c:f>
              <c:numCache>
                <c:formatCode>0.000</c:formatCode>
                <c:ptCount val="2"/>
                <c:pt idx="0" formatCode="0.00">
                  <c:v>6.0720000000000003E-2</c:v>
                </c:pt>
                <c:pt idx="1">
                  <c:v>9.8650000000000002E-2</c:v>
                </c:pt>
              </c:numCache>
            </c:numRef>
          </c:xVal>
          <c:yVal>
            <c:numRef>
              <c:f>'Amaefule core'!$X$101:$X$102</c:f>
              <c:numCache>
                <c:formatCode>0.000</c:formatCode>
                <c:ptCount val="2"/>
                <c:pt idx="0">
                  <c:v>30.890999999999998</c:v>
                </c:pt>
                <c:pt idx="1">
                  <c:v>21.283999999999999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64-43C5-BF5D-773AD4765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12864"/>
        <c:axId val="481220936"/>
      </c:scatterChart>
      <c:valAx>
        <c:axId val="483012864"/>
        <c:scaling>
          <c:logBase val="10"/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220936"/>
        <c:crossesAt val="1.0000000000000002E-2"/>
        <c:crossBetween val="midCat"/>
      </c:valAx>
      <c:valAx>
        <c:axId val="48122093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1286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'Amaefule core'!$R$3:$R$102</c:f>
              <c:numCache>
                <c:formatCode>0.00</c:formatCode>
                <c:ptCount val="100"/>
                <c:pt idx="0">
                  <c:v>-0.62501827074142635</c:v>
                </c:pt>
                <c:pt idx="1">
                  <c:v>-0.62389000642757686</c:v>
                </c:pt>
                <c:pt idx="2">
                  <c:v>-0.62240515762640081</c:v>
                </c:pt>
                <c:pt idx="3">
                  <c:v>-0.61769656493585701</c:v>
                </c:pt>
                <c:pt idx="4">
                  <c:v>-0.59681434522484489</c:v>
                </c:pt>
                <c:pt idx="5">
                  <c:v>-0.58708729464095533</c:v>
                </c:pt>
                <c:pt idx="6">
                  <c:v>-0.58240498232091187</c:v>
                </c:pt>
                <c:pt idx="7">
                  <c:v>-0.57016636474060656</c:v>
                </c:pt>
                <c:pt idx="8">
                  <c:v>-0.56574547916603324</c:v>
                </c:pt>
                <c:pt idx="9">
                  <c:v>-0.56239176220743448</c:v>
                </c:pt>
                <c:pt idx="10">
                  <c:v>-0.55998686326649671</c:v>
                </c:pt>
                <c:pt idx="11">
                  <c:v>-0.55732880565817111</c:v>
                </c:pt>
                <c:pt idx="12">
                  <c:v>-0.54530235128798699</c:v>
                </c:pt>
                <c:pt idx="13">
                  <c:v>-0.52915817699733636</c:v>
                </c:pt>
                <c:pt idx="14">
                  <c:v>-0.52393830995238133</c:v>
                </c:pt>
                <c:pt idx="15">
                  <c:v>-0.52197744377052169</c:v>
                </c:pt>
                <c:pt idx="16">
                  <c:v>-0.51659095844909464</c:v>
                </c:pt>
                <c:pt idx="17">
                  <c:v>-0.48980289997574517</c:v>
                </c:pt>
                <c:pt idx="18">
                  <c:v>-0.47524628442531502</c:v>
                </c:pt>
                <c:pt idx="19">
                  <c:v>-0.46209653744631735</c:v>
                </c:pt>
                <c:pt idx="20">
                  <c:v>-0.43662531742726729</c:v>
                </c:pt>
                <c:pt idx="21">
                  <c:v>-0.43360438854138855</c:v>
                </c:pt>
                <c:pt idx="22">
                  <c:v>-0.43342008352928957</c:v>
                </c:pt>
                <c:pt idx="23">
                  <c:v>-0.42751345362991117</c:v>
                </c:pt>
                <c:pt idx="24">
                  <c:v>-0.41217688735808317</c:v>
                </c:pt>
                <c:pt idx="25">
                  <c:v>-0.41079223751262517</c:v>
                </c:pt>
                <c:pt idx="26">
                  <c:v>-0.41001763246714212</c:v>
                </c:pt>
                <c:pt idx="27">
                  <c:v>-0.39656560605442903</c:v>
                </c:pt>
                <c:pt idx="28">
                  <c:v>-0.38795905812310622</c:v>
                </c:pt>
                <c:pt idx="29">
                  <c:v>-0.37359651251013393</c:v>
                </c:pt>
                <c:pt idx="30">
                  <c:v>-0.37120233109581885</c:v>
                </c:pt>
                <c:pt idx="31">
                  <c:v>-0.36684056502124862</c:v>
                </c:pt>
                <c:pt idx="32">
                  <c:v>-0.3636834545178696</c:v>
                </c:pt>
                <c:pt idx="33">
                  <c:v>-0.35059674202364344</c:v>
                </c:pt>
                <c:pt idx="34">
                  <c:v>-0.34965840109974361</c:v>
                </c:pt>
                <c:pt idx="35">
                  <c:v>-0.34493649946008964</c:v>
                </c:pt>
                <c:pt idx="36">
                  <c:v>-0.34285595689376136</c:v>
                </c:pt>
                <c:pt idx="37">
                  <c:v>-0.32592679459579404</c:v>
                </c:pt>
                <c:pt idx="38">
                  <c:v>-0.32178484378916783</c:v>
                </c:pt>
                <c:pt idx="39">
                  <c:v>-0.31659580416417066</c:v>
                </c:pt>
                <c:pt idx="40">
                  <c:v>-0.31548938546907473</c:v>
                </c:pt>
                <c:pt idx="41">
                  <c:v>-0.30735016674425658</c:v>
                </c:pt>
                <c:pt idx="42">
                  <c:v>-0.29495617697122806</c:v>
                </c:pt>
                <c:pt idx="43">
                  <c:v>-0.28022995430446079</c:v>
                </c:pt>
                <c:pt idx="44">
                  <c:v>-0.27931788246876504</c:v>
                </c:pt>
                <c:pt idx="45">
                  <c:v>-0.27690298553225912</c:v>
                </c:pt>
                <c:pt idx="46">
                  <c:v>-0.27489145703703416</c:v>
                </c:pt>
                <c:pt idx="47">
                  <c:v>-0.25994703954173226</c:v>
                </c:pt>
                <c:pt idx="48">
                  <c:v>-0.24705430396166961</c:v>
                </c:pt>
                <c:pt idx="49">
                  <c:v>-0.23258511378044366</c:v>
                </c:pt>
                <c:pt idx="50">
                  <c:v>-0.22350179834431014</c:v>
                </c:pt>
                <c:pt idx="51">
                  <c:v>-0.21933170259074866</c:v>
                </c:pt>
                <c:pt idx="52">
                  <c:v>-0.21642905569501553</c:v>
                </c:pt>
                <c:pt idx="53">
                  <c:v>-0.18196474304680371</c:v>
                </c:pt>
                <c:pt idx="54">
                  <c:v>-0.14541483875991479</c:v>
                </c:pt>
                <c:pt idx="55">
                  <c:v>-0.13794443971229645</c:v>
                </c:pt>
                <c:pt idx="56">
                  <c:v>-0.13283007547697259</c:v>
                </c:pt>
                <c:pt idx="57">
                  <c:v>-0.131274322350656</c:v>
                </c:pt>
                <c:pt idx="58">
                  <c:v>-0.13089472508535385</c:v>
                </c:pt>
                <c:pt idx="59">
                  <c:v>-0.12841735226346929</c:v>
                </c:pt>
                <c:pt idx="60">
                  <c:v>-0.11960290802205482</c:v>
                </c:pt>
                <c:pt idx="61">
                  <c:v>-0.1135934718983848</c:v>
                </c:pt>
                <c:pt idx="62">
                  <c:v>-0.10196782800974773</c:v>
                </c:pt>
                <c:pt idx="63">
                  <c:v>-8.3227605617289271E-2</c:v>
                </c:pt>
                <c:pt idx="64">
                  <c:v>-6.8183139909505086E-2</c:v>
                </c:pt>
                <c:pt idx="65">
                  <c:v>-6.2289822071867555E-2</c:v>
                </c:pt>
                <c:pt idx="66">
                  <c:v>-6.0153055807643643E-2</c:v>
                </c:pt>
                <c:pt idx="67">
                  <c:v>-5.9463547067824883E-2</c:v>
                </c:pt>
                <c:pt idx="68">
                  <c:v>-5.6536596835515665E-2</c:v>
                </c:pt>
                <c:pt idx="69">
                  <c:v>-3.9870068912037177E-2</c:v>
                </c:pt>
                <c:pt idx="70">
                  <c:v>-3.7740064060104939E-2</c:v>
                </c:pt>
                <c:pt idx="71">
                  <c:v>-2.9415032855241784E-2</c:v>
                </c:pt>
                <c:pt idx="72">
                  <c:v>-2.5703171068379278E-2</c:v>
                </c:pt>
                <c:pt idx="73">
                  <c:v>-1.8174311396448348E-2</c:v>
                </c:pt>
                <c:pt idx="74">
                  <c:v>-1.0280315083464239E-2</c:v>
                </c:pt>
                <c:pt idx="75">
                  <c:v>-6.3677943598224847E-3</c:v>
                </c:pt>
                <c:pt idx="76">
                  <c:v>-5.1478215981690112E-3</c:v>
                </c:pt>
                <c:pt idx="77">
                  <c:v>2.0741372553524592E-2</c:v>
                </c:pt>
                <c:pt idx="78">
                  <c:v>2.0820811100071869E-2</c:v>
                </c:pt>
                <c:pt idx="79">
                  <c:v>4.0910278029630535E-2</c:v>
                </c:pt>
                <c:pt idx="80">
                  <c:v>4.2080990000109661E-2</c:v>
                </c:pt>
                <c:pt idx="81">
                  <c:v>5.9673829990407212E-2</c:v>
                </c:pt>
                <c:pt idx="82">
                  <c:v>6.7246170305168135E-2</c:v>
                </c:pt>
                <c:pt idx="83">
                  <c:v>0.10232479694134906</c:v>
                </c:pt>
                <c:pt idx="84">
                  <c:v>0.1046533358341156</c:v>
                </c:pt>
                <c:pt idx="85">
                  <c:v>0.1053881016135783</c:v>
                </c:pt>
                <c:pt idx="86">
                  <c:v>0.11452270403564761</c:v>
                </c:pt>
                <c:pt idx="87">
                  <c:v>0.19102441635383888</c:v>
                </c:pt>
                <c:pt idx="88">
                  <c:v>0.22803459648613236</c:v>
                </c:pt>
                <c:pt idx="89">
                  <c:v>0.24795374416163282</c:v>
                </c:pt>
                <c:pt idx="90">
                  <c:v>0.31053685685553323</c:v>
                </c:pt>
                <c:pt idx="91">
                  <c:v>0.3247927345348755</c:v>
                </c:pt>
                <c:pt idx="92">
                  <c:v>0.39001064016763443</c:v>
                </c:pt>
                <c:pt idx="93">
                  <c:v>0.39487366915688737</c:v>
                </c:pt>
                <c:pt idx="94">
                  <c:v>0.40168984413788184</c:v>
                </c:pt>
                <c:pt idx="95">
                  <c:v>0.44163771735622043</c:v>
                </c:pt>
                <c:pt idx="96">
                  <c:v>0.47196071263434658</c:v>
                </c:pt>
                <c:pt idx="97">
                  <c:v>0.50976944881324104</c:v>
                </c:pt>
                <c:pt idx="98">
                  <c:v>0.6247041018861621</c:v>
                </c:pt>
                <c:pt idx="99">
                  <c:v>1.039643062516598</c:v>
                </c:pt>
              </c:numCache>
            </c:numRef>
          </c:xVal>
          <c:yVal>
            <c:numRef>
              <c:f>'Amaefule core'!$S$3:$S$102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0-4598-8125-354A6711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08112"/>
        <c:axId val="555815152"/>
      </c:scatterChart>
      <c:valAx>
        <c:axId val="4846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5152"/>
        <c:crosses val="autoZero"/>
        <c:crossBetween val="midCat"/>
        <c:majorUnit val="0.1"/>
        <c:minorUnit val="0.1"/>
      </c:valAx>
      <c:valAx>
        <c:axId val="55581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608112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'Amaefule core'!$E$3:$E$102</c:f>
              <c:numCache>
                <c:formatCode>0.000</c:formatCode>
                <c:ptCount val="100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30.890999999999998</c:v>
                </c:pt>
                <c:pt idx="6">
                  <c:v>0.24</c:v>
                </c:pt>
                <c:pt idx="7">
                  <c:v>2.64</c:v>
                </c:pt>
                <c:pt idx="8">
                  <c:v>0.14599999999999999</c:v>
                </c:pt>
                <c:pt idx="9">
                  <c:v>0.32500000000000001</c:v>
                </c:pt>
                <c:pt idx="10">
                  <c:v>0.628</c:v>
                </c:pt>
                <c:pt idx="11">
                  <c:v>2.4980000000000002</c:v>
                </c:pt>
                <c:pt idx="12">
                  <c:v>1.216</c:v>
                </c:pt>
                <c:pt idx="13">
                  <c:v>1.663</c:v>
                </c:pt>
                <c:pt idx="14">
                  <c:v>1.77</c:v>
                </c:pt>
                <c:pt idx="15">
                  <c:v>2.2629999999999999</c:v>
                </c:pt>
                <c:pt idx="16">
                  <c:v>2.9289999999999998</c:v>
                </c:pt>
                <c:pt idx="17">
                  <c:v>2.742</c:v>
                </c:pt>
                <c:pt idx="18">
                  <c:v>0.82499999999999996</c:v>
                </c:pt>
                <c:pt idx="19">
                  <c:v>0.184</c:v>
                </c:pt>
                <c:pt idx="20">
                  <c:v>1.5940000000000001</c:v>
                </c:pt>
                <c:pt idx="21">
                  <c:v>1.395</c:v>
                </c:pt>
                <c:pt idx="22">
                  <c:v>3.3719999999999999</c:v>
                </c:pt>
                <c:pt idx="23">
                  <c:v>21.283999999999999</c:v>
                </c:pt>
                <c:pt idx="24">
                  <c:v>8.0220000000000002</c:v>
                </c:pt>
                <c:pt idx="25">
                  <c:v>0.501</c:v>
                </c:pt>
                <c:pt idx="26">
                  <c:v>2.218</c:v>
                </c:pt>
                <c:pt idx="27">
                  <c:v>1.46</c:v>
                </c:pt>
                <c:pt idx="28">
                  <c:v>0.38200000000000001</c:v>
                </c:pt>
                <c:pt idx="29">
                  <c:v>3.16</c:v>
                </c:pt>
                <c:pt idx="30">
                  <c:v>4.3999999999999997E-2</c:v>
                </c:pt>
                <c:pt idx="31">
                  <c:v>0.14599999999999999</c:v>
                </c:pt>
                <c:pt idx="32">
                  <c:v>0.112</c:v>
                </c:pt>
                <c:pt idx="33">
                  <c:v>1.7999999999999999E-2</c:v>
                </c:pt>
                <c:pt idx="34">
                  <c:v>1.6E-2</c:v>
                </c:pt>
                <c:pt idx="35">
                  <c:v>1.9E-2</c:v>
                </c:pt>
                <c:pt idx="36">
                  <c:v>2.1000000000000001E-2</c:v>
                </c:pt>
                <c:pt idx="37">
                  <c:v>9.7000000000000003E-2</c:v>
                </c:pt>
                <c:pt idx="38">
                  <c:v>7.0999999999999994E-2</c:v>
                </c:pt>
                <c:pt idx="39">
                  <c:v>2.1000000000000001E-2</c:v>
                </c:pt>
                <c:pt idx="40">
                  <c:v>0.57299999999999995</c:v>
                </c:pt>
                <c:pt idx="41">
                  <c:v>0.57299999999999995</c:v>
                </c:pt>
                <c:pt idx="42">
                  <c:v>0.42799999999999999</c:v>
                </c:pt>
                <c:pt idx="43">
                  <c:v>0.191</c:v>
                </c:pt>
                <c:pt idx="44">
                  <c:v>4.0000000000000001E-3</c:v>
                </c:pt>
                <c:pt idx="45">
                  <c:v>0.04</c:v>
                </c:pt>
                <c:pt idx="46">
                  <c:v>3.0000000000000001E-3</c:v>
                </c:pt>
                <c:pt idx="47">
                  <c:v>0.16300000000000001</c:v>
                </c:pt>
                <c:pt idx="48">
                  <c:v>0.55200000000000005</c:v>
                </c:pt>
                <c:pt idx="49">
                  <c:v>4.2000000000000003E-2</c:v>
                </c:pt>
                <c:pt idx="50">
                  <c:v>5.5E-2</c:v>
                </c:pt>
                <c:pt idx="51">
                  <c:v>8.1000000000000003E-2</c:v>
                </c:pt>
                <c:pt idx="52">
                  <c:v>5.3999999999999999E-2</c:v>
                </c:pt>
                <c:pt idx="53">
                  <c:v>1.091</c:v>
                </c:pt>
                <c:pt idx="54">
                  <c:v>1.3879999999999999</c:v>
                </c:pt>
                <c:pt idx="55">
                  <c:v>0.42799999999999999</c:v>
                </c:pt>
                <c:pt idx="56">
                  <c:v>3.4390000000000001</c:v>
                </c:pt>
                <c:pt idx="57">
                  <c:v>0.127</c:v>
                </c:pt>
                <c:pt idx="58">
                  <c:v>5.3999999999999999E-2</c:v>
                </c:pt>
                <c:pt idx="59">
                  <c:v>2.8000000000000001E-2</c:v>
                </c:pt>
                <c:pt idx="60">
                  <c:v>1.341</c:v>
                </c:pt>
                <c:pt idx="61">
                  <c:v>2.29</c:v>
                </c:pt>
                <c:pt idx="62">
                  <c:v>0.44</c:v>
                </c:pt>
                <c:pt idx="63">
                  <c:v>0.27400000000000002</c:v>
                </c:pt>
                <c:pt idx="64">
                  <c:v>3.5000000000000003E-2</c:v>
                </c:pt>
                <c:pt idx="65">
                  <c:v>0.72099999999999997</c:v>
                </c:pt>
                <c:pt idx="66">
                  <c:v>9.6000000000000002E-2</c:v>
                </c:pt>
                <c:pt idx="67">
                  <c:v>2.7189999999999999</c:v>
                </c:pt>
                <c:pt idx="68">
                  <c:v>1.002</c:v>
                </c:pt>
                <c:pt idx="69">
                  <c:v>0.19400000000000001</c:v>
                </c:pt>
                <c:pt idx="70">
                  <c:v>0.26600000000000001</c:v>
                </c:pt>
                <c:pt idx="71">
                  <c:v>0.155</c:v>
                </c:pt>
                <c:pt idx="72">
                  <c:v>7.2999999999999995E-2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0.224</c:v>
                </c:pt>
                <c:pt idx="76">
                  <c:v>3.548</c:v>
                </c:pt>
                <c:pt idx="77">
                  <c:v>1.07</c:v>
                </c:pt>
                <c:pt idx="78">
                  <c:v>5.5E-2</c:v>
                </c:pt>
                <c:pt idx="79">
                  <c:v>2.5999999999999999E-2</c:v>
                </c:pt>
                <c:pt idx="80">
                  <c:v>2.9729999999999999</c:v>
                </c:pt>
                <c:pt idx="81">
                  <c:v>0.14000000000000001</c:v>
                </c:pt>
                <c:pt idx="82">
                  <c:v>2.15</c:v>
                </c:pt>
                <c:pt idx="83">
                  <c:v>8.2000000000000003E-2</c:v>
                </c:pt>
                <c:pt idx="84">
                  <c:v>2.4550000000000001</c:v>
                </c:pt>
                <c:pt idx="85">
                  <c:v>1.006</c:v>
                </c:pt>
                <c:pt idx="86">
                  <c:v>0.16300000000000001</c:v>
                </c:pt>
                <c:pt idx="87">
                  <c:v>0.29299999999999998</c:v>
                </c:pt>
                <c:pt idx="88">
                  <c:v>0.77200000000000002</c:v>
                </c:pt>
                <c:pt idx="89">
                  <c:v>0.308</c:v>
                </c:pt>
                <c:pt idx="90">
                  <c:v>0.318</c:v>
                </c:pt>
                <c:pt idx="91">
                  <c:v>8.2000000000000003E-2</c:v>
                </c:pt>
                <c:pt idx="92">
                  <c:v>0.318</c:v>
                </c:pt>
                <c:pt idx="93">
                  <c:v>0.91900000000000004</c:v>
                </c:pt>
                <c:pt idx="94">
                  <c:v>0.42099999999999999</c:v>
                </c:pt>
                <c:pt idx="95">
                  <c:v>2.7E-2</c:v>
                </c:pt>
                <c:pt idx="96">
                  <c:v>0.12</c:v>
                </c:pt>
                <c:pt idx="97">
                  <c:v>3.5000000000000003E-2</c:v>
                </c:pt>
                <c:pt idx="98">
                  <c:v>2.1000000000000001E-2</c:v>
                </c:pt>
                <c:pt idx="99">
                  <c:v>2.3E-2</c:v>
                </c:pt>
              </c:numCache>
            </c:numRef>
          </c:xVal>
          <c:yVal>
            <c:numRef>
              <c:f>'Amaefule core'!$O$3:$O$102</c:f>
              <c:numCache>
                <c:formatCode>0.00</c:formatCode>
                <c:ptCount val="100"/>
                <c:pt idx="0">
                  <c:v>0.65384528975999989</c:v>
                </c:pt>
                <c:pt idx="1">
                  <c:v>0.50188124687999991</c:v>
                </c:pt>
                <c:pt idx="2">
                  <c:v>0.20995032239999994</c:v>
                </c:pt>
                <c:pt idx="3">
                  <c:v>0.42289993511999979</c:v>
                </c:pt>
                <c:pt idx="4">
                  <c:v>0.73882518216000004</c:v>
                </c:pt>
                <c:pt idx="5">
                  <c:v>30.883692425039989</c:v>
                </c:pt>
                <c:pt idx="6">
                  <c:v>0.23994322559999992</c:v>
                </c:pt>
                <c:pt idx="7">
                  <c:v>2.6393754815999997</c:v>
                </c:pt>
                <c:pt idx="8">
                  <c:v>0.14596546223999995</c:v>
                </c:pt>
                <c:pt idx="9">
                  <c:v>0.32492311799999996</c:v>
                </c:pt>
                <c:pt idx="10">
                  <c:v>0.62785144032000006</c:v>
                </c:pt>
                <c:pt idx="11">
                  <c:v>2.4974090731199996</c:v>
                </c:pt>
                <c:pt idx="12">
                  <c:v>1.2157123430399999</c:v>
                </c:pt>
                <c:pt idx="13">
                  <c:v>1.6626066007199993</c:v>
                </c:pt>
                <c:pt idx="14">
                  <c:v>1.7695812887999998</c:v>
                </c:pt>
                <c:pt idx="15">
                  <c:v>2.26246466472</c:v>
                </c:pt>
                <c:pt idx="16">
                  <c:v>2.9283071157599996</c:v>
                </c:pt>
                <c:pt idx="17">
                  <c:v>2.7413513524799997</c:v>
                </c:pt>
                <c:pt idx="18">
                  <c:v>0.82480483800000026</c:v>
                </c:pt>
                <c:pt idx="19">
                  <c:v>0.18395647295999995</c:v>
                </c:pt>
                <c:pt idx="20">
                  <c:v>1.5936229233600003</c:v>
                </c:pt>
                <c:pt idx="21">
                  <c:v>1.3946699987999995</c:v>
                </c:pt>
                <c:pt idx="22">
                  <c:v>3.3712023196799987</c:v>
                </c:pt>
                <c:pt idx="23">
                  <c:v>21.278965056959979</c:v>
                </c:pt>
                <c:pt idx="24">
                  <c:v>8.0201023156800009</c:v>
                </c:pt>
                <c:pt idx="25">
                  <c:v>0.50088148343999983</c:v>
                </c:pt>
                <c:pt idx="26">
                  <c:v>2.2174753099199997</c:v>
                </c:pt>
                <c:pt idx="27">
                  <c:v>1.4596546223999998</c:v>
                </c:pt>
                <c:pt idx="28">
                  <c:v>0.38190963407999995</c:v>
                </c:pt>
                <c:pt idx="29">
                  <c:v>3.1592524703999993</c:v>
                </c:pt>
                <c:pt idx="30">
                  <c:v>4.3989591359999983E-2</c:v>
                </c:pt>
                <c:pt idx="31">
                  <c:v>0.14596546223999993</c:v>
                </c:pt>
                <c:pt idx="32">
                  <c:v>0.11197350528</c:v>
                </c:pt>
                <c:pt idx="33">
                  <c:v>1.7995741919999999E-2</c:v>
                </c:pt>
                <c:pt idx="34">
                  <c:v>1.5996215039999997E-2</c:v>
                </c:pt>
                <c:pt idx="35">
                  <c:v>1.8995505360000001E-2</c:v>
                </c:pt>
                <c:pt idx="36">
                  <c:v>2.0995032239999992E-2</c:v>
                </c:pt>
                <c:pt idx="37">
                  <c:v>9.6977053679999967E-2</c:v>
                </c:pt>
                <c:pt idx="38">
                  <c:v>7.0983204239999986E-2</c:v>
                </c:pt>
                <c:pt idx="39">
                  <c:v>2.0995032239999999E-2</c:v>
                </c:pt>
                <c:pt idx="40">
                  <c:v>0.57286445111999995</c:v>
                </c:pt>
                <c:pt idx="41">
                  <c:v>0.57286445111999995</c:v>
                </c:pt>
                <c:pt idx="42">
                  <c:v>0.42789875231999991</c:v>
                </c:pt>
                <c:pt idx="43">
                  <c:v>0.19095481703999997</c:v>
                </c:pt>
                <c:pt idx="44">
                  <c:v>3.9990537600000002E-3</c:v>
                </c:pt>
                <c:pt idx="45">
                  <c:v>3.9990537600000001E-2</c:v>
                </c:pt>
                <c:pt idx="46">
                  <c:v>2.99929032E-3</c:v>
                </c:pt>
                <c:pt idx="47">
                  <c:v>0.16296144071999996</c:v>
                </c:pt>
                <c:pt idx="48">
                  <c:v>0.55186941888000007</c:v>
                </c:pt>
                <c:pt idx="49">
                  <c:v>4.1990064480000006E-2</c:v>
                </c:pt>
                <c:pt idx="50">
                  <c:v>5.4986989199999975E-2</c:v>
                </c:pt>
                <c:pt idx="51">
                  <c:v>8.0980838640000011E-2</c:v>
                </c:pt>
                <c:pt idx="52">
                  <c:v>5.3987225759999979E-2</c:v>
                </c:pt>
                <c:pt idx="53">
                  <c:v>1.09074191304</c:v>
                </c:pt>
                <c:pt idx="54">
                  <c:v>1.3876716547200003</c:v>
                </c:pt>
                <c:pt idx="55">
                  <c:v>0.42789875231999985</c:v>
                </c:pt>
                <c:pt idx="56">
                  <c:v>3.4381864701599989</c:v>
                </c:pt>
                <c:pt idx="57">
                  <c:v>0.12696995687999996</c:v>
                </c:pt>
                <c:pt idx="58">
                  <c:v>5.3987225759999972E-2</c:v>
                </c:pt>
                <c:pt idx="59">
                  <c:v>2.7993376319999999E-2</c:v>
                </c:pt>
                <c:pt idx="60">
                  <c:v>1.3406827730399993</c:v>
                </c:pt>
                <c:pt idx="61">
                  <c:v>2.2894582775999996</c:v>
                </c:pt>
                <c:pt idx="62">
                  <c:v>0.43989591359999985</c:v>
                </c:pt>
                <c:pt idx="63">
                  <c:v>0.27393518255999999</c:v>
                </c:pt>
                <c:pt idx="64">
                  <c:v>3.4991720400000002E-2</c:v>
                </c:pt>
                <c:pt idx="65">
                  <c:v>0.72082944024000006</c:v>
                </c:pt>
                <c:pt idx="66">
                  <c:v>9.5977290239999971E-2</c:v>
                </c:pt>
                <c:pt idx="67">
                  <c:v>2.7183567933599999</c:v>
                </c:pt>
                <c:pt idx="68">
                  <c:v>1.0017629668800001</c:v>
                </c:pt>
                <c:pt idx="69">
                  <c:v>0.19395410735999996</c:v>
                </c:pt>
                <c:pt idx="70">
                  <c:v>0.26593707503999986</c:v>
                </c:pt>
                <c:pt idx="71">
                  <c:v>0.15496333319999997</c:v>
                </c:pt>
                <c:pt idx="72">
                  <c:v>7.2982731119999991E-2</c:v>
                </c:pt>
                <c:pt idx="73">
                  <c:v>6.4984623599999999E-2</c:v>
                </c:pt>
                <c:pt idx="74">
                  <c:v>3.6991247280000007E-2</c:v>
                </c:pt>
                <c:pt idx="75">
                  <c:v>0.22394701056000002</c:v>
                </c:pt>
                <c:pt idx="76">
                  <c:v>3.5471606851199993</c:v>
                </c:pt>
                <c:pt idx="77">
                  <c:v>1.0697468807999997</c:v>
                </c:pt>
                <c:pt idx="78">
                  <c:v>5.4986989199999996E-2</c:v>
                </c:pt>
                <c:pt idx="79">
                  <c:v>2.5993849439999991E-2</c:v>
                </c:pt>
                <c:pt idx="80">
                  <c:v>2.9722967071199986</c:v>
                </c:pt>
                <c:pt idx="81">
                  <c:v>0.13996688160000004</c:v>
                </c:pt>
                <c:pt idx="82">
                  <c:v>2.1494913959999997</c:v>
                </c:pt>
                <c:pt idx="83">
                  <c:v>8.198060208000002E-2</c:v>
                </c:pt>
                <c:pt idx="84">
                  <c:v>2.4544192452000004</c:v>
                </c:pt>
                <c:pt idx="85">
                  <c:v>1.00576202064</c:v>
                </c:pt>
                <c:pt idx="86">
                  <c:v>0.16296144071999999</c:v>
                </c:pt>
                <c:pt idx="87">
                  <c:v>0.29293068791999988</c:v>
                </c:pt>
                <c:pt idx="88">
                  <c:v>0.77181737567999975</c:v>
                </c:pt>
                <c:pt idx="89">
                  <c:v>0.30792713951999995</c:v>
                </c:pt>
                <c:pt idx="90">
                  <c:v>0.31792477391999996</c:v>
                </c:pt>
                <c:pt idx="91">
                  <c:v>8.1980602079999979E-2</c:v>
                </c:pt>
                <c:pt idx="92">
                  <c:v>0.31792477391999996</c:v>
                </c:pt>
                <c:pt idx="93">
                  <c:v>0.91878260136000012</c:v>
                </c:pt>
                <c:pt idx="94">
                  <c:v>0.42090040823999991</c:v>
                </c:pt>
                <c:pt idx="95">
                  <c:v>2.699361287999999E-2</c:v>
                </c:pt>
                <c:pt idx="96">
                  <c:v>0.11997161279999997</c:v>
                </c:pt>
                <c:pt idx="97">
                  <c:v>3.4991720400000002E-2</c:v>
                </c:pt>
                <c:pt idx="98">
                  <c:v>2.0995032239999996E-2</c:v>
                </c:pt>
                <c:pt idx="99">
                  <c:v>2.2994559119999997E-2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1-46D1-A592-CF42319D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10264"/>
        <c:axId val="517908952"/>
      </c:scatterChart>
      <c:valAx>
        <c:axId val="517910264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908952"/>
        <c:crossesAt val="1.0000000000000002E-2"/>
        <c:crossBetween val="midCat"/>
      </c:valAx>
      <c:valAx>
        <c:axId val="517908952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91026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'Amaefule core'!$W$3:$W$21</c:f>
              <c:numCache>
                <c:formatCode>0.00</c:formatCode>
                <c:ptCount val="19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0.11864000000000001</c:v>
                </c:pt>
                <c:pt idx="7">
                  <c:v>0.1061</c:v>
                </c:pt>
                <c:pt idx="8">
                  <c:v>0.10027</c:v>
                </c:pt>
                <c:pt idx="9">
                  <c:v>0.16879000000000002</c:v>
                </c:pt>
                <c:pt idx="10">
                  <c:v>0.22521999999999998</c:v>
                </c:pt>
                <c:pt idx="11">
                  <c:v>0.20973</c:v>
                </c:pt>
                <c:pt idx="12">
                  <c:v>0.16020000000000001</c:v>
                </c:pt>
                <c:pt idx="13">
                  <c:v>0.10977000000000001</c:v>
                </c:pt>
                <c:pt idx="14">
                  <c:v>0.11006000000000001</c:v>
                </c:pt>
                <c:pt idx="15">
                  <c:v>0.10528999999999999</c:v>
                </c:pt>
                <c:pt idx="16">
                  <c:v>9.212999999999999E-2</c:v>
                </c:pt>
                <c:pt idx="17">
                  <c:v>8.498E-2</c:v>
                </c:pt>
                <c:pt idx="18">
                  <c:v>6.5739999999999993E-2</c:v>
                </c:pt>
              </c:numCache>
            </c:numRef>
          </c:xVal>
          <c:yVal>
            <c:numRef>
              <c:f>'Amaefule core'!$V$3:$V$21</c:f>
              <c:numCache>
                <c:formatCode>0.00</c:formatCode>
                <c:ptCount val="19"/>
                <c:pt idx="0">
                  <c:v>3906.54</c:v>
                </c:pt>
                <c:pt idx="1">
                  <c:v>3906.59</c:v>
                </c:pt>
                <c:pt idx="2">
                  <c:v>3907.18</c:v>
                </c:pt>
                <c:pt idx="3">
                  <c:v>3907.24</c:v>
                </c:pt>
                <c:pt idx="4">
                  <c:v>3908.04</c:v>
                </c:pt>
                <c:pt idx="5">
                  <c:v>3910.58</c:v>
                </c:pt>
                <c:pt idx="6">
                  <c:v>3914.11</c:v>
                </c:pt>
                <c:pt idx="7">
                  <c:v>3914.62</c:v>
                </c:pt>
                <c:pt idx="8">
                  <c:v>3916.14</c:v>
                </c:pt>
                <c:pt idx="9">
                  <c:v>3917.33</c:v>
                </c:pt>
                <c:pt idx="10">
                  <c:v>3921.88</c:v>
                </c:pt>
                <c:pt idx="11">
                  <c:v>3922.09</c:v>
                </c:pt>
                <c:pt idx="12">
                  <c:v>3922.35</c:v>
                </c:pt>
                <c:pt idx="13">
                  <c:v>3924.09</c:v>
                </c:pt>
                <c:pt idx="14">
                  <c:v>3928.29</c:v>
                </c:pt>
                <c:pt idx="15">
                  <c:v>3930.62</c:v>
                </c:pt>
                <c:pt idx="16">
                  <c:v>3930.94</c:v>
                </c:pt>
                <c:pt idx="17">
                  <c:v>3931.12</c:v>
                </c:pt>
                <c:pt idx="18">
                  <c:v>3931.74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22B-82A0-BDD6FD817559}"/>
            </c:ext>
          </c:extLst>
        </c:ser>
        <c:ser>
          <c:idx val="1"/>
          <c:order val="1"/>
          <c:tx>
            <c:v>RT3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'Amaefule core'!$W$22:$W$55</c:f>
              <c:numCache>
                <c:formatCode>0.00</c:formatCode>
                <c:ptCount val="34"/>
                <c:pt idx="0">
                  <c:v>8.5169999999999996E-2</c:v>
                </c:pt>
                <c:pt idx="1">
                  <c:v>7.6420000000000002E-2</c:v>
                </c:pt>
                <c:pt idx="2">
                  <c:v>0.13730000000000001</c:v>
                </c:pt>
                <c:pt idx="3">
                  <c:v>0.13918</c:v>
                </c:pt>
                <c:pt idx="4">
                  <c:v>6.8140000000000006E-2</c:v>
                </c:pt>
                <c:pt idx="5">
                  <c:v>3.5000000000000003E-2</c:v>
                </c:pt>
                <c:pt idx="6">
                  <c:v>4.2549999999999998E-2</c:v>
                </c:pt>
                <c:pt idx="7">
                  <c:v>4.0730000000000002E-2</c:v>
                </c:pt>
                <c:pt idx="8">
                  <c:v>0.14551</c:v>
                </c:pt>
                <c:pt idx="9">
                  <c:v>5.3460000000000001E-2</c:v>
                </c:pt>
                <c:pt idx="10">
                  <c:v>7.0140000000000008E-2</c:v>
                </c:pt>
                <c:pt idx="11">
                  <c:v>7.8600000000000003E-2</c:v>
                </c:pt>
                <c:pt idx="12">
                  <c:v>6.3250000000000001E-2</c:v>
                </c:pt>
                <c:pt idx="13">
                  <c:v>0.19832</c:v>
                </c:pt>
                <c:pt idx="14">
                  <c:v>6.6070000000000004E-2</c:v>
                </c:pt>
                <c:pt idx="15">
                  <c:v>4.6059999999999997E-2</c:v>
                </c:pt>
                <c:pt idx="16">
                  <c:v>0.18090000000000001</c:v>
                </c:pt>
                <c:pt idx="17">
                  <c:v>0.18594999999999998</c:v>
                </c:pt>
                <c:pt idx="18">
                  <c:v>0.10642</c:v>
                </c:pt>
                <c:pt idx="19">
                  <c:v>4.6989999999999997E-2</c:v>
                </c:pt>
                <c:pt idx="20">
                  <c:v>0.15275</c:v>
                </c:pt>
                <c:pt idx="21">
                  <c:v>0.10073</c:v>
                </c:pt>
                <c:pt idx="22">
                  <c:v>0.11117</c:v>
                </c:pt>
                <c:pt idx="23">
                  <c:v>9.5680000000000001E-2</c:v>
                </c:pt>
                <c:pt idx="24">
                  <c:v>0.14973</c:v>
                </c:pt>
                <c:pt idx="25">
                  <c:v>6.402999999999999E-2</c:v>
                </c:pt>
                <c:pt idx="26">
                  <c:v>5.1630000000000002E-2</c:v>
                </c:pt>
                <c:pt idx="27">
                  <c:v>8.3409999999999998E-2</c:v>
                </c:pt>
                <c:pt idx="28">
                  <c:v>6.9960000000000008E-2</c:v>
                </c:pt>
                <c:pt idx="29">
                  <c:v>4.0670000000000005E-2</c:v>
                </c:pt>
                <c:pt idx="30">
                  <c:v>6.5419999999999992E-2</c:v>
                </c:pt>
                <c:pt idx="31">
                  <c:v>5.4800000000000001E-2</c:v>
                </c:pt>
                <c:pt idx="32">
                  <c:v>4.0999999999999995E-2</c:v>
                </c:pt>
                <c:pt idx="33">
                  <c:v>3.8849999999999996E-2</c:v>
                </c:pt>
              </c:numCache>
            </c:numRef>
          </c:xVal>
          <c:yVal>
            <c:numRef>
              <c:f>'Amaefule core'!$V$22:$V$55</c:f>
              <c:numCache>
                <c:formatCode>0.00</c:formatCode>
                <c:ptCount val="34"/>
                <c:pt idx="0">
                  <c:v>3908.62</c:v>
                </c:pt>
                <c:pt idx="1">
                  <c:v>3908.93</c:v>
                </c:pt>
                <c:pt idx="2">
                  <c:v>3910.52</c:v>
                </c:pt>
                <c:pt idx="3">
                  <c:v>3912.23</c:v>
                </c:pt>
                <c:pt idx="4">
                  <c:v>3913.72</c:v>
                </c:pt>
                <c:pt idx="5">
                  <c:v>3915.05</c:v>
                </c:pt>
                <c:pt idx="6">
                  <c:v>3915.62</c:v>
                </c:pt>
                <c:pt idx="7">
                  <c:v>3915.85</c:v>
                </c:pt>
                <c:pt idx="8">
                  <c:v>3917.18</c:v>
                </c:pt>
                <c:pt idx="9">
                  <c:v>3920.3</c:v>
                </c:pt>
                <c:pt idx="10">
                  <c:v>3920.7</c:v>
                </c:pt>
                <c:pt idx="11">
                  <c:v>3920.96</c:v>
                </c:pt>
                <c:pt idx="12">
                  <c:v>3921.16</c:v>
                </c:pt>
                <c:pt idx="13">
                  <c:v>3923.32</c:v>
                </c:pt>
                <c:pt idx="14">
                  <c:v>3924.31</c:v>
                </c:pt>
                <c:pt idx="15">
                  <c:v>3924.65</c:v>
                </c:pt>
                <c:pt idx="16">
                  <c:v>3925.18</c:v>
                </c:pt>
                <c:pt idx="17">
                  <c:v>3925.52</c:v>
                </c:pt>
                <c:pt idx="18">
                  <c:v>3926.39</c:v>
                </c:pt>
                <c:pt idx="19">
                  <c:v>3927.42</c:v>
                </c:pt>
                <c:pt idx="20">
                  <c:v>3929.5</c:v>
                </c:pt>
                <c:pt idx="21">
                  <c:v>3929.81</c:v>
                </c:pt>
                <c:pt idx="22">
                  <c:v>3930.31</c:v>
                </c:pt>
                <c:pt idx="23">
                  <c:v>3932.25</c:v>
                </c:pt>
                <c:pt idx="24">
                  <c:v>3932.83</c:v>
                </c:pt>
                <c:pt idx="25">
                  <c:v>3933.38</c:v>
                </c:pt>
                <c:pt idx="26">
                  <c:v>3933.78</c:v>
                </c:pt>
                <c:pt idx="27">
                  <c:v>3938.6</c:v>
                </c:pt>
                <c:pt idx="28">
                  <c:v>3939.59</c:v>
                </c:pt>
                <c:pt idx="29">
                  <c:v>3952.58</c:v>
                </c:pt>
                <c:pt idx="30">
                  <c:v>3952.8</c:v>
                </c:pt>
                <c:pt idx="31">
                  <c:v>3953.08</c:v>
                </c:pt>
                <c:pt idx="32">
                  <c:v>3953.46</c:v>
                </c:pt>
                <c:pt idx="33">
                  <c:v>3953.83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1-422B-82A0-BDD6FD817559}"/>
            </c:ext>
          </c:extLst>
        </c:ser>
        <c:ser>
          <c:idx val="2"/>
          <c:order val="2"/>
          <c:tx>
            <c:v>RT4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'Amaefule core'!$W$56:$W$85</c:f>
              <c:numCache>
                <c:formatCode>0.00</c:formatCode>
                <c:ptCount val="30"/>
                <c:pt idx="0">
                  <c:v>7.1360000000000007E-2</c:v>
                </c:pt>
                <c:pt idx="1">
                  <c:v>7.5810000000000002E-2</c:v>
                </c:pt>
                <c:pt idx="2">
                  <c:v>0.10599</c:v>
                </c:pt>
                <c:pt idx="3">
                  <c:v>0.13647999999999999</c:v>
                </c:pt>
                <c:pt idx="4">
                  <c:v>0.14179</c:v>
                </c:pt>
                <c:pt idx="5">
                  <c:v>0.15554000000000001</c:v>
                </c:pt>
                <c:pt idx="6">
                  <c:v>0.14893999999999999</c:v>
                </c:pt>
                <c:pt idx="7">
                  <c:v>9.391999999999999E-2</c:v>
                </c:pt>
                <c:pt idx="8">
                  <c:v>0.12794</c:v>
                </c:pt>
                <c:pt idx="9">
                  <c:v>0.12365</c:v>
                </c:pt>
                <c:pt idx="10">
                  <c:v>0.10935</c:v>
                </c:pt>
                <c:pt idx="11">
                  <c:v>3.3709999999999997E-2</c:v>
                </c:pt>
                <c:pt idx="12">
                  <c:v>2.9360000000000001E-2</c:v>
                </c:pt>
                <c:pt idx="13">
                  <c:v>6.0309999999999996E-2</c:v>
                </c:pt>
                <c:pt idx="14">
                  <c:v>1.908E-2</c:v>
                </c:pt>
                <c:pt idx="15">
                  <c:v>1.5629999999999998E-2</c:v>
                </c:pt>
                <c:pt idx="16">
                  <c:v>7.6329999999999995E-2</c:v>
                </c:pt>
                <c:pt idx="17">
                  <c:v>0.13954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0.14707000000000001</c:v>
                </c:pt>
                <c:pt idx="21">
                  <c:v>9.8610000000000003E-2</c:v>
                </c:pt>
                <c:pt idx="22">
                  <c:v>6.4280000000000004E-2</c:v>
                </c:pt>
                <c:pt idx="23">
                  <c:v>7.6850000000000002E-2</c:v>
                </c:pt>
                <c:pt idx="24">
                  <c:v>9.6930000000000002E-2</c:v>
                </c:pt>
                <c:pt idx="25">
                  <c:v>6.479E-2</c:v>
                </c:pt>
                <c:pt idx="26">
                  <c:v>4.0739999999999998E-2</c:v>
                </c:pt>
                <c:pt idx="27">
                  <c:v>6.5570000000000003E-2</c:v>
                </c:pt>
                <c:pt idx="28">
                  <c:v>9.3219999999999997E-2</c:v>
                </c:pt>
                <c:pt idx="29">
                  <c:v>6.5079999999999999E-2</c:v>
                </c:pt>
              </c:numCache>
            </c:numRef>
          </c:xVal>
          <c:yVal>
            <c:numRef>
              <c:f>'Amaefule core'!$V$56:$V$85</c:f>
              <c:numCache>
                <c:formatCode>0.00</c:formatCode>
                <c:ptCount val="30"/>
                <c:pt idx="0">
                  <c:v>3908.98</c:v>
                </c:pt>
                <c:pt idx="1">
                  <c:v>3909.29</c:v>
                </c:pt>
                <c:pt idx="2">
                  <c:v>3909.58</c:v>
                </c:pt>
                <c:pt idx="3">
                  <c:v>3909.68</c:v>
                </c:pt>
                <c:pt idx="4">
                  <c:v>3909.74</c:v>
                </c:pt>
                <c:pt idx="5">
                  <c:v>3909.9</c:v>
                </c:pt>
                <c:pt idx="6">
                  <c:v>3909.95</c:v>
                </c:pt>
                <c:pt idx="7">
                  <c:v>3911.11</c:v>
                </c:pt>
                <c:pt idx="8">
                  <c:v>3911.41</c:v>
                </c:pt>
                <c:pt idx="9">
                  <c:v>3912.73</c:v>
                </c:pt>
                <c:pt idx="10">
                  <c:v>3912.84</c:v>
                </c:pt>
                <c:pt idx="11">
                  <c:v>3914.97</c:v>
                </c:pt>
                <c:pt idx="12">
                  <c:v>3916.91</c:v>
                </c:pt>
                <c:pt idx="13">
                  <c:v>3918.57</c:v>
                </c:pt>
                <c:pt idx="14">
                  <c:v>3918.92</c:v>
                </c:pt>
                <c:pt idx="15">
                  <c:v>3919.34</c:v>
                </c:pt>
                <c:pt idx="16">
                  <c:v>3925.86</c:v>
                </c:pt>
                <c:pt idx="17">
                  <c:v>3928.79</c:v>
                </c:pt>
                <c:pt idx="18">
                  <c:v>3938.17</c:v>
                </c:pt>
                <c:pt idx="19">
                  <c:v>3939.11</c:v>
                </c:pt>
                <c:pt idx="20">
                  <c:v>3940.32</c:v>
                </c:pt>
                <c:pt idx="21">
                  <c:v>3940.56</c:v>
                </c:pt>
                <c:pt idx="22">
                  <c:v>3940.89</c:v>
                </c:pt>
                <c:pt idx="23">
                  <c:v>3941.18</c:v>
                </c:pt>
                <c:pt idx="24">
                  <c:v>3941.5</c:v>
                </c:pt>
                <c:pt idx="25">
                  <c:v>3941.81</c:v>
                </c:pt>
                <c:pt idx="26">
                  <c:v>3942.59</c:v>
                </c:pt>
                <c:pt idx="27">
                  <c:v>3943.14</c:v>
                </c:pt>
                <c:pt idx="28">
                  <c:v>3943.59</c:v>
                </c:pt>
                <c:pt idx="29">
                  <c:v>3952.26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1-422B-82A0-BDD6FD817559}"/>
            </c:ext>
          </c:extLst>
        </c:ser>
        <c:ser>
          <c:idx val="3"/>
          <c:order val="3"/>
          <c:tx>
            <c:v>RT5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'Amaefule core'!$W$86:$W$100</c:f>
              <c:numCache>
                <c:formatCode>0.00</c:formatCode>
                <c:ptCount val="15"/>
                <c:pt idx="0">
                  <c:v>8.0739999999999992E-2</c:v>
                </c:pt>
                <c:pt idx="1">
                  <c:v>8.6869999999999989E-2</c:v>
                </c:pt>
                <c:pt idx="2">
                  <c:v>8.516E-2</c:v>
                </c:pt>
                <c:pt idx="3">
                  <c:v>7.7630000000000005E-2</c:v>
                </c:pt>
                <c:pt idx="4">
                  <c:v>0.11182</c:v>
                </c:pt>
                <c:pt idx="5">
                  <c:v>5.1980000000000005E-2</c:v>
                </c:pt>
                <c:pt idx="6">
                  <c:v>6.7549999999999999E-2</c:v>
                </c:pt>
                <c:pt idx="7">
                  <c:v>2.231E-2</c:v>
                </c:pt>
                <c:pt idx="8">
                  <c:v>6.1239999999999996E-2</c:v>
                </c:pt>
                <c:pt idx="9">
                  <c:v>1.8149999999999999E-2</c:v>
                </c:pt>
                <c:pt idx="10">
                  <c:v>2.7099999999999999E-2</c:v>
                </c:pt>
                <c:pt idx="11">
                  <c:v>4.3240000000000001E-2</c:v>
                </c:pt>
                <c:pt idx="12">
                  <c:v>7.1260000000000004E-2</c:v>
                </c:pt>
                <c:pt idx="13">
                  <c:v>0.11921</c:v>
                </c:pt>
                <c:pt idx="14">
                  <c:v>3.0430000000000002E-2</c:v>
                </c:pt>
              </c:numCache>
            </c:numRef>
          </c:xVal>
          <c:yVal>
            <c:numRef>
              <c:f>'Amaefule core'!$V$86:$V$100</c:f>
              <c:numCache>
                <c:formatCode>0.00</c:formatCode>
                <c:ptCount val="15"/>
                <c:pt idx="0">
                  <c:v>3908.68</c:v>
                </c:pt>
                <c:pt idx="1">
                  <c:v>3909.33</c:v>
                </c:pt>
                <c:pt idx="2">
                  <c:v>3909.52</c:v>
                </c:pt>
                <c:pt idx="3">
                  <c:v>3911.05</c:v>
                </c:pt>
                <c:pt idx="4">
                  <c:v>3911.86</c:v>
                </c:pt>
                <c:pt idx="5">
                  <c:v>3913.16</c:v>
                </c:pt>
                <c:pt idx="6">
                  <c:v>3913.32</c:v>
                </c:pt>
                <c:pt idx="7">
                  <c:v>3916.68</c:v>
                </c:pt>
                <c:pt idx="8">
                  <c:v>3918.22</c:v>
                </c:pt>
                <c:pt idx="9">
                  <c:v>3919.07</c:v>
                </c:pt>
                <c:pt idx="10">
                  <c:v>3919.54</c:v>
                </c:pt>
                <c:pt idx="11">
                  <c:v>3919.82</c:v>
                </c:pt>
                <c:pt idx="12">
                  <c:v>3927.83</c:v>
                </c:pt>
                <c:pt idx="13">
                  <c:v>3932.55</c:v>
                </c:pt>
                <c:pt idx="14">
                  <c:v>3942.23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1-422B-82A0-BDD6FD817559}"/>
            </c:ext>
          </c:extLst>
        </c:ser>
        <c:ser>
          <c:idx val="4"/>
          <c:order val="4"/>
          <c:tx>
            <c:v>RT6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'Amaefule core'!$W$101:$W$102</c:f>
              <c:numCache>
                <c:formatCode>0.000</c:formatCode>
                <c:ptCount val="2"/>
                <c:pt idx="0" formatCode="0.00">
                  <c:v>6.0720000000000003E-2</c:v>
                </c:pt>
                <c:pt idx="1">
                  <c:v>9.8650000000000002E-2</c:v>
                </c:pt>
              </c:numCache>
            </c:numRef>
          </c:xVal>
          <c:yVal>
            <c:numRef>
              <c:f>'Amaefule core'!$V$101:$V$102</c:f>
              <c:numCache>
                <c:formatCode>0.00</c:formatCode>
                <c:ptCount val="2"/>
                <c:pt idx="0">
                  <c:v>3908.39</c:v>
                </c:pt>
                <c:pt idx="1">
                  <c:v>3911.72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D1-422B-82A0-BDD6FD81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12864"/>
        <c:axId val="481220936"/>
      </c:scatterChart>
      <c:valAx>
        <c:axId val="483012864"/>
        <c:scaling>
          <c:logBase val="10"/>
          <c:orientation val="minMax"/>
          <c:max val="1"/>
          <c:min val="1.0000000000000002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220936"/>
        <c:crossesAt val="1.0000000000000002E-2"/>
        <c:crossBetween val="midCat"/>
      </c:valAx>
      <c:valAx>
        <c:axId val="481220936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1286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core'!$D$1</c:f>
              <c:strCache>
                <c:ptCount val="1"/>
                <c:pt idx="0">
                  <c:v>Nitrogen Permeability
(mD)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'Cuddy core'!$D$3:$D$333</c:f>
              <c:numCache>
                <c:formatCode>0.000</c:formatCode>
                <c:ptCount val="331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30.890999999999998</c:v>
                </c:pt>
                <c:pt idx="6">
                  <c:v>0.24</c:v>
                </c:pt>
                <c:pt idx="7">
                  <c:v>2.64</c:v>
                </c:pt>
                <c:pt idx="8">
                  <c:v>0.14599999999999999</c:v>
                </c:pt>
                <c:pt idx="9">
                  <c:v>0.32500000000000001</c:v>
                </c:pt>
                <c:pt idx="10">
                  <c:v>0.628</c:v>
                </c:pt>
                <c:pt idx="11">
                  <c:v>2.4980000000000002</c:v>
                </c:pt>
                <c:pt idx="12">
                  <c:v>1.216</c:v>
                </c:pt>
                <c:pt idx="13">
                  <c:v>1.663</c:v>
                </c:pt>
                <c:pt idx="14">
                  <c:v>1.77</c:v>
                </c:pt>
                <c:pt idx="15">
                  <c:v>2.2629999999999999</c:v>
                </c:pt>
                <c:pt idx="16">
                  <c:v>2.9289999999999998</c:v>
                </c:pt>
                <c:pt idx="17">
                  <c:v>2.742</c:v>
                </c:pt>
                <c:pt idx="18">
                  <c:v>0.82499999999999996</c:v>
                </c:pt>
                <c:pt idx="19">
                  <c:v>0.184</c:v>
                </c:pt>
                <c:pt idx="20">
                  <c:v>1.5940000000000001</c:v>
                </c:pt>
                <c:pt idx="21">
                  <c:v>1.395</c:v>
                </c:pt>
                <c:pt idx="22">
                  <c:v>3.3719999999999999</c:v>
                </c:pt>
                <c:pt idx="23">
                  <c:v>21.283999999999999</c:v>
                </c:pt>
                <c:pt idx="24">
                  <c:v>8.0220000000000002</c:v>
                </c:pt>
                <c:pt idx="25">
                  <c:v>0.501</c:v>
                </c:pt>
                <c:pt idx="26">
                  <c:v>2.218</c:v>
                </c:pt>
                <c:pt idx="27">
                  <c:v>1.46</c:v>
                </c:pt>
                <c:pt idx="28">
                  <c:v>0.38200000000000001</c:v>
                </c:pt>
                <c:pt idx="29">
                  <c:v>3.16</c:v>
                </c:pt>
                <c:pt idx="30">
                  <c:v>4.3999999999999997E-2</c:v>
                </c:pt>
                <c:pt idx="31">
                  <c:v>0.14599999999999999</c:v>
                </c:pt>
                <c:pt idx="32">
                  <c:v>0.112</c:v>
                </c:pt>
                <c:pt idx="33">
                  <c:v>1.7999999999999999E-2</c:v>
                </c:pt>
                <c:pt idx="34">
                  <c:v>1.6E-2</c:v>
                </c:pt>
                <c:pt idx="35">
                  <c:v>1.9E-2</c:v>
                </c:pt>
                <c:pt idx="36">
                  <c:v>2.1000000000000001E-2</c:v>
                </c:pt>
                <c:pt idx="37">
                  <c:v>9.7000000000000003E-2</c:v>
                </c:pt>
                <c:pt idx="38">
                  <c:v>7.0999999999999994E-2</c:v>
                </c:pt>
                <c:pt idx="39">
                  <c:v>2.1000000000000001E-2</c:v>
                </c:pt>
                <c:pt idx="40">
                  <c:v>0.57299999999999995</c:v>
                </c:pt>
                <c:pt idx="41">
                  <c:v>0.57299999999999995</c:v>
                </c:pt>
                <c:pt idx="42">
                  <c:v>0.42799999999999999</c:v>
                </c:pt>
                <c:pt idx="43">
                  <c:v>0.191</c:v>
                </c:pt>
                <c:pt idx="44">
                  <c:v>4.0000000000000001E-3</c:v>
                </c:pt>
                <c:pt idx="45">
                  <c:v>0.04</c:v>
                </c:pt>
                <c:pt idx="46">
                  <c:v>3.0000000000000001E-3</c:v>
                </c:pt>
                <c:pt idx="47">
                  <c:v>0.16300000000000001</c:v>
                </c:pt>
                <c:pt idx="48">
                  <c:v>0.55200000000000005</c:v>
                </c:pt>
                <c:pt idx="49">
                  <c:v>4.2000000000000003E-2</c:v>
                </c:pt>
                <c:pt idx="50">
                  <c:v>5.5E-2</c:v>
                </c:pt>
                <c:pt idx="51">
                  <c:v>8.1000000000000003E-2</c:v>
                </c:pt>
                <c:pt idx="52">
                  <c:v>5.3999999999999999E-2</c:v>
                </c:pt>
                <c:pt idx="53">
                  <c:v>1.091</c:v>
                </c:pt>
                <c:pt idx="54">
                  <c:v>1.3879999999999999</c:v>
                </c:pt>
                <c:pt idx="55">
                  <c:v>0.42799999999999999</c:v>
                </c:pt>
                <c:pt idx="56">
                  <c:v>3.4390000000000001</c:v>
                </c:pt>
                <c:pt idx="57">
                  <c:v>0.127</c:v>
                </c:pt>
                <c:pt idx="58">
                  <c:v>5.3999999999999999E-2</c:v>
                </c:pt>
                <c:pt idx="59">
                  <c:v>2.8000000000000001E-2</c:v>
                </c:pt>
                <c:pt idx="60">
                  <c:v>1.341</c:v>
                </c:pt>
                <c:pt idx="61">
                  <c:v>2.29</c:v>
                </c:pt>
                <c:pt idx="62">
                  <c:v>0.44</c:v>
                </c:pt>
                <c:pt idx="63">
                  <c:v>0.27400000000000002</c:v>
                </c:pt>
                <c:pt idx="64">
                  <c:v>3.5000000000000003E-2</c:v>
                </c:pt>
                <c:pt idx="65">
                  <c:v>0.72099999999999997</c:v>
                </c:pt>
                <c:pt idx="66">
                  <c:v>9.6000000000000002E-2</c:v>
                </c:pt>
                <c:pt idx="67">
                  <c:v>2.7189999999999999</c:v>
                </c:pt>
                <c:pt idx="68">
                  <c:v>1.002</c:v>
                </c:pt>
                <c:pt idx="69">
                  <c:v>0.19400000000000001</c:v>
                </c:pt>
                <c:pt idx="70">
                  <c:v>0.26600000000000001</c:v>
                </c:pt>
                <c:pt idx="71">
                  <c:v>0.155</c:v>
                </c:pt>
                <c:pt idx="72">
                  <c:v>7.2999999999999995E-2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0.224</c:v>
                </c:pt>
                <c:pt idx="76">
                  <c:v>3.548</c:v>
                </c:pt>
                <c:pt idx="77">
                  <c:v>1.07</c:v>
                </c:pt>
                <c:pt idx="78">
                  <c:v>5.5E-2</c:v>
                </c:pt>
                <c:pt idx="79">
                  <c:v>2.5999999999999999E-2</c:v>
                </c:pt>
                <c:pt idx="80">
                  <c:v>2.9729999999999999</c:v>
                </c:pt>
                <c:pt idx="81">
                  <c:v>0.14000000000000001</c:v>
                </c:pt>
                <c:pt idx="82">
                  <c:v>2.15</c:v>
                </c:pt>
                <c:pt idx="83">
                  <c:v>8.2000000000000003E-2</c:v>
                </c:pt>
                <c:pt idx="84">
                  <c:v>2.4550000000000001</c:v>
                </c:pt>
                <c:pt idx="85">
                  <c:v>1.006</c:v>
                </c:pt>
                <c:pt idx="86">
                  <c:v>0.16300000000000001</c:v>
                </c:pt>
                <c:pt idx="87">
                  <c:v>0.29299999999999998</c:v>
                </c:pt>
                <c:pt idx="88">
                  <c:v>0.77200000000000002</c:v>
                </c:pt>
                <c:pt idx="89">
                  <c:v>0.308</c:v>
                </c:pt>
                <c:pt idx="90">
                  <c:v>0.318</c:v>
                </c:pt>
                <c:pt idx="91">
                  <c:v>8.2000000000000003E-2</c:v>
                </c:pt>
                <c:pt idx="92">
                  <c:v>0.318</c:v>
                </c:pt>
                <c:pt idx="93">
                  <c:v>0.91900000000000004</c:v>
                </c:pt>
                <c:pt idx="94">
                  <c:v>0.42099999999999999</c:v>
                </c:pt>
                <c:pt idx="95">
                  <c:v>2.7E-2</c:v>
                </c:pt>
                <c:pt idx="96">
                  <c:v>0.12</c:v>
                </c:pt>
                <c:pt idx="97">
                  <c:v>3.5000000000000003E-2</c:v>
                </c:pt>
                <c:pt idx="98">
                  <c:v>2.1000000000000001E-2</c:v>
                </c:pt>
                <c:pt idx="99">
                  <c:v>2.3E-2</c:v>
                </c:pt>
              </c:numCache>
            </c:numRef>
          </c:xVal>
          <c:yVal>
            <c:numRef>
              <c:f>'Cuddy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B-4F05-BA4E-B10FD6D08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306855994465129E-2"/>
                  <c:y val="0.19391470620603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WinlandR35!$J$3:$J$22</c:f>
              <c:numCache>
                <c:formatCode>0.00</c:formatCode>
                <c:ptCount val="20"/>
                <c:pt idx="0">
                  <c:v>1.9079999999999999</c:v>
                </c:pt>
                <c:pt idx="1">
                  <c:v>1.5629999999999999</c:v>
                </c:pt>
                <c:pt idx="2">
                  <c:v>4.2549999999999999</c:v>
                </c:pt>
                <c:pt idx="3">
                  <c:v>6.5739999999999998</c:v>
                </c:pt>
                <c:pt idx="4">
                  <c:v>5.1630000000000003</c:v>
                </c:pt>
                <c:pt idx="5">
                  <c:v>3.5</c:v>
                </c:pt>
                <c:pt idx="6">
                  <c:v>6.8140000000000001</c:v>
                </c:pt>
                <c:pt idx="7">
                  <c:v>4.0999999999999996</c:v>
                </c:pt>
                <c:pt idx="8">
                  <c:v>4.0730000000000004</c:v>
                </c:pt>
                <c:pt idx="9">
                  <c:v>9.2129999999999992</c:v>
                </c:pt>
                <c:pt idx="10">
                  <c:v>8.4979999999999993</c:v>
                </c:pt>
                <c:pt idx="11">
                  <c:v>11.006</c:v>
                </c:pt>
                <c:pt idx="12">
                  <c:v>5.48</c:v>
                </c:pt>
                <c:pt idx="13">
                  <c:v>4.6059999999999999</c:v>
                </c:pt>
                <c:pt idx="14">
                  <c:v>3.371</c:v>
                </c:pt>
                <c:pt idx="15">
                  <c:v>3.8849999999999998</c:v>
                </c:pt>
                <c:pt idx="16">
                  <c:v>7.0140000000000002</c:v>
                </c:pt>
                <c:pt idx="17">
                  <c:v>10.026999999999999</c:v>
                </c:pt>
                <c:pt idx="18">
                  <c:v>6.6070000000000002</c:v>
                </c:pt>
                <c:pt idx="19">
                  <c:v>4.0670000000000002</c:v>
                </c:pt>
              </c:numCache>
            </c:numRef>
          </c:xVal>
          <c:yVal>
            <c:numRef>
              <c:f>WinlandR35!$K$3:$K$22</c:f>
              <c:numCache>
                <c:formatCode>0.000</c:formatCode>
                <c:ptCount val="20"/>
                <c:pt idx="0">
                  <c:v>4.0000000000000001E-3</c:v>
                </c:pt>
                <c:pt idx="1">
                  <c:v>3.0000000000000001E-3</c:v>
                </c:pt>
                <c:pt idx="2">
                  <c:v>1.9E-2</c:v>
                </c:pt>
                <c:pt idx="3">
                  <c:v>3.6999999999999998E-2</c:v>
                </c:pt>
                <c:pt idx="4">
                  <c:v>2.5999999999999999E-2</c:v>
                </c:pt>
                <c:pt idx="5">
                  <c:v>1.6E-2</c:v>
                </c:pt>
                <c:pt idx="6">
                  <c:v>4.3999999999999997E-2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7.2999999999999995E-2</c:v>
                </c:pt>
                <c:pt idx="10">
                  <c:v>6.5000000000000002E-2</c:v>
                </c:pt>
                <c:pt idx="11">
                  <c:v>9.6000000000000002E-2</c:v>
                </c:pt>
                <c:pt idx="12">
                  <c:v>3.5000000000000003E-2</c:v>
                </c:pt>
                <c:pt idx="13">
                  <c:v>2.8000000000000001E-2</c:v>
                </c:pt>
                <c:pt idx="14">
                  <c:v>1.7999999999999999E-2</c:v>
                </c:pt>
                <c:pt idx="15">
                  <c:v>2.3E-2</c:v>
                </c:pt>
                <c:pt idx="16">
                  <c:v>5.5E-2</c:v>
                </c:pt>
                <c:pt idx="17">
                  <c:v>9.7000000000000003E-2</c:v>
                </c:pt>
                <c:pt idx="18">
                  <c:v>5.3999999999999999E-2</c:v>
                </c:pt>
                <c:pt idx="19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5-4760-A7CF-D28DAD90C37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12887496255032"/>
                  <c:y val="2.3771819736385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WinlandR35!$J$23:$J$36</c:f>
              <c:numCache>
                <c:formatCode>0.00</c:formatCode>
                <c:ptCount val="14"/>
                <c:pt idx="0">
                  <c:v>10.61</c:v>
                </c:pt>
                <c:pt idx="1">
                  <c:v>5.3460000000000001</c:v>
                </c:pt>
                <c:pt idx="2">
                  <c:v>6.3250000000000002</c:v>
                </c:pt>
                <c:pt idx="3">
                  <c:v>6.4029999999999996</c:v>
                </c:pt>
                <c:pt idx="4">
                  <c:v>4.6989999999999998</c:v>
                </c:pt>
                <c:pt idx="5">
                  <c:v>10.977</c:v>
                </c:pt>
                <c:pt idx="6">
                  <c:v>11.864000000000001</c:v>
                </c:pt>
                <c:pt idx="7">
                  <c:v>7.86</c:v>
                </c:pt>
                <c:pt idx="8">
                  <c:v>13.374000000000001</c:v>
                </c:pt>
                <c:pt idx="9">
                  <c:v>2.9359999999999999</c:v>
                </c:pt>
                <c:pt idx="10">
                  <c:v>13.432</c:v>
                </c:pt>
                <c:pt idx="11">
                  <c:v>6.9960000000000004</c:v>
                </c:pt>
                <c:pt idx="12">
                  <c:v>10.529</c:v>
                </c:pt>
                <c:pt idx="13">
                  <c:v>8.3409999999999993</c:v>
                </c:pt>
              </c:numCache>
            </c:numRef>
          </c:xVal>
          <c:yVal>
            <c:numRef>
              <c:f>WinlandR35!$K$23:$K$36</c:f>
              <c:numCache>
                <c:formatCode>0.000</c:formatCode>
                <c:ptCount val="14"/>
                <c:pt idx="0">
                  <c:v>0.112</c:v>
                </c:pt>
                <c:pt idx="1">
                  <c:v>4.2000000000000003E-2</c:v>
                </c:pt>
                <c:pt idx="2">
                  <c:v>5.3999999999999999E-2</c:v>
                </c:pt>
                <c:pt idx="3">
                  <c:v>5.5E-2</c:v>
                </c:pt>
                <c:pt idx="4">
                  <c:v>3.5000000000000003E-2</c:v>
                </c:pt>
                <c:pt idx="5">
                  <c:v>0.127</c:v>
                </c:pt>
                <c:pt idx="6">
                  <c:v>0.14599999999999999</c:v>
                </c:pt>
                <c:pt idx="7">
                  <c:v>8.1000000000000003E-2</c:v>
                </c:pt>
                <c:pt idx="8">
                  <c:v>0.184</c:v>
                </c:pt>
                <c:pt idx="9">
                  <c:v>2.1000000000000001E-2</c:v>
                </c:pt>
                <c:pt idx="10">
                  <c:v>0.21</c:v>
                </c:pt>
                <c:pt idx="11">
                  <c:v>8.2000000000000003E-2</c:v>
                </c:pt>
                <c:pt idx="12">
                  <c:v>0.155</c:v>
                </c:pt>
                <c:pt idx="13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5-4760-A7CF-D28DAD90C37B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19433098761598"/>
                  <c:y val="-6.972500994692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WinlandR35!$J$37:$J$59</c:f>
              <c:numCache>
                <c:formatCode>0.00</c:formatCode>
                <c:ptCount val="23"/>
                <c:pt idx="0">
                  <c:v>10.073</c:v>
                </c:pt>
                <c:pt idx="1">
                  <c:v>17.901</c:v>
                </c:pt>
                <c:pt idx="2">
                  <c:v>16.02</c:v>
                </c:pt>
                <c:pt idx="3">
                  <c:v>7.6420000000000003</c:v>
                </c:pt>
                <c:pt idx="4">
                  <c:v>6.5419999999999998</c:v>
                </c:pt>
                <c:pt idx="5">
                  <c:v>11.117000000000001</c:v>
                </c:pt>
                <c:pt idx="6">
                  <c:v>14.986000000000001</c:v>
                </c:pt>
                <c:pt idx="7">
                  <c:v>9.5679999999999996</c:v>
                </c:pt>
                <c:pt idx="8">
                  <c:v>10.641999999999999</c:v>
                </c:pt>
                <c:pt idx="9">
                  <c:v>16.879000000000001</c:v>
                </c:pt>
                <c:pt idx="10">
                  <c:v>18.439</c:v>
                </c:pt>
                <c:pt idx="11">
                  <c:v>8.5169999999999995</c:v>
                </c:pt>
                <c:pt idx="12">
                  <c:v>4.0739999999999998</c:v>
                </c:pt>
                <c:pt idx="13">
                  <c:v>13.917999999999999</c:v>
                </c:pt>
                <c:pt idx="14">
                  <c:v>6.4279999999999999</c:v>
                </c:pt>
                <c:pt idx="15">
                  <c:v>17.620999999999999</c:v>
                </c:pt>
                <c:pt idx="16">
                  <c:v>14.551</c:v>
                </c:pt>
                <c:pt idx="17">
                  <c:v>22.521999999999998</c:v>
                </c:pt>
                <c:pt idx="18">
                  <c:v>6.0309999999999997</c:v>
                </c:pt>
                <c:pt idx="19">
                  <c:v>7.6849999999999996</c:v>
                </c:pt>
                <c:pt idx="20">
                  <c:v>20.972999999999999</c:v>
                </c:pt>
                <c:pt idx="21">
                  <c:v>1.8149999999999999</c:v>
                </c:pt>
                <c:pt idx="22">
                  <c:v>13.73</c:v>
                </c:pt>
              </c:numCache>
            </c:numRef>
          </c:xVal>
          <c:yVal>
            <c:numRef>
              <c:f>WinlandR35!$K$37:$K$59</c:f>
              <c:numCache>
                <c:formatCode>0.000</c:formatCode>
                <c:ptCount val="23"/>
                <c:pt idx="0">
                  <c:v>0.19400000000000001</c:v>
                </c:pt>
                <c:pt idx="1">
                  <c:v>0.502</c:v>
                </c:pt>
                <c:pt idx="2">
                  <c:v>0.42799999999999999</c:v>
                </c:pt>
                <c:pt idx="3">
                  <c:v>0.14599999999999999</c:v>
                </c:pt>
                <c:pt idx="4">
                  <c:v>0.12</c:v>
                </c:pt>
                <c:pt idx="5">
                  <c:v>0.26600000000000001</c:v>
                </c:pt>
                <c:pt idx="6">
                  <c:v>0.42299999999999999</c:v>
                </c:pt>
                <c:pt idx="7">
                  <c:v>0.224</c:v>
                </c:pt>
                <c:pt idx="8">
                  <c:v>0.27400000000000002</c:v>
                </c:pt>
                <c:pt idx="9">
                  <c:v>0.57299999999999995</c:v>
                </c:pt>
                <c:pt idx="10">
                  <c:v>0.65400000000000003</c:v>
                </c:pt>
                <c:pt idx="11">
                  <c:v>0.24</c:v>
                </c:pt>
                <c:pt idx="12">
                  <c:v>8.2000000000000003E-2</c:v>
                </c:pt>
                <c:pt idx="13">
                  <c:v>0.501</c:v>
                </c:pt>
                <c:pt idx="14">
                  <c:v>0.16300000000000001</c:v>
                </c:pt>
                <c:pt idx="15">
                  <c:v>0.73899999999999999</c:v>
                </c:pt>
                <c:pt idx="16">
                  <c:v>0.57299999999999995</c:v>
                </c:pt>
                <c:pt idx="17">
                  <c:v>1.091</c:v>
                </c:pt>
                <c:pt idx="18">
                  <c:v>0.191</c:v>
                </c:pt>
                <c:pt idx="19">
                  <c:v>0.29299999999999998</c:v>
                </c:pt>
                <c:pt idx="20">
                  <c:v>1.3879999999999999</c:v>
                </c:pt>
                <c:pt idx="21">
                  <c:v>0.04</c:v>
                </c:pt>
                <c:pt idx="22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5-4760-A7CF-D28DAD90C37B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WinlandR35!$J$60:$J$102</c:f>
              <c:numCache>
                <c:formatCode>0.00</c:formatCode>
                <c:ptCount val="43"/>
                <c:pt idx="0">
                  <c:v>7.1360000000000001</c:v>
                </c:pt>
                <c:pt idx="1">
                  <c:v>15.275</c:v>
                </c:pt>
                <c:pt idx="2">
                  <c:v>18.09</c:v>
                </c:pt>
                <c:pt idx="3">
                  <c:v>6.4790000000000001</c:v>
                </c:pt>
                <c:pt idx="4">
                  <c:v>14.973000000000001</c:v>
                </c:pt>
                <c:pt idx="5">
                  <c:v>6.5570000000000004</c:v>
                </c:pt>
                <c:pt idx="6">
                  <c:v>2.2309999999999999</c:v>
                </c:pt>
                <c:pt idx="7">
                  <c:v>7.633</c:v>
                </c:pt>
                <c:pt idx="8">
                  <c:v>6.508</c:v>
                </c:pt>
                <c:pt idx="9">
                  <c:v>9.6929999999999996</c:v>
                </c:pt>
                <c:pt idx="10">
                  <c:v>6.1239999999999997</c:v>
                </c:pt>
                <c:pt idx="11">
                  <c:v>18.594999999999999</c:v>
                </c:pt>
                <c:pt idx="12">
                  <c:v>7.5810000000000004</c:v>
                </c:pt>
                <c:pt idx="13">
                  <c:v>5.1980000000000004</c:v>
                </c:pt>
                <c:pt idx="14">
                  <c:v>9.3219999999999992</c:v>
                </c:pt>
                <c:pt idx="15">
                  <c:v>9.8610000000000007</c:v>
                </c:pt>
                <c:pt idx="16">
                  <c:v>2.71</c:v>
                </c:pt>
                <c:pt idx="17">
                  <c:v>13.648</c:v>
                </c:pt>
                <c:pt idx="18">
                  <c:v>7.1260000000000003</c:v>
                </c:pt>
                <c:pt idx="19">
                  <c:v>19.832000000000001</c:v>
                </c:pt>
                <c:pt idx="20">
                  <c:v>10.935</c:v>
                </c:pt>
                <c:pt idx="21">
                  <c:v>14.179</c:v>
                </c:pt>
                <c:pt idx="22">
                  <c:v>13.625</c:v>
                </c:pt>
                <c:pt idx="23">
                  <c:v>14.707000000000001</c:v>
                </c:pt>
                <c:pt idx="24">
                  <c:v>14.894</c:v>
                </c:pt>
                <c:pt idx="25">
                  <c:v>10.599</c:v>
                </c:pt>
                <c:pt idx="26">
                  <c:v>15.554</c:v>
                </c:pt>
                <c:pt idx="27">
                  <c:v>9.3919999999999995</c:v>
                </c:pt>
                <c:pt idx="28">
                  <c:v>8.516</c:v>
                </c:pt>
                <c:pt idx="29">
                  <c:v>12.365</c:v>
                </c:pt>
                <c:pt idx="30">
                  <c:v>13.954000000000001</c:v>
                </c:pt>
                <c:pt idx="31">
                  <c:v>3.0430000000000001</c:v>
                </c:pt>
                <c:pt idx="32">
                  <c:v>4.3239999999999998</c:v>
                </c:pt>
                <c:pt idx="33">
                  <c:v>13.227</c:v>
                </c:pt>
                <c:pt idx="34">
                  <c:v>7.7629999999999999</c:v>
                </c:pt>
                <c:pt idx="35">
                  <c:v>12.794</c:v>
                </c:pt>
                <c:pt idx="36">
                  <c:v>11.920999999999999</c:v>
                </c:pt>
                <c:pt idx="37">
                  <c:v>8.6869999999999994</c:v>
                </c:pt>
                <c:pt idx="38">
                  <c:v>8.0739999999999998</c:v>
                </c:pt>
                <c:pt idx="39">
                  <c:v>6.7549999999999999</c:v>
                </c:pt>
                <c:pt idx="40">
                  <c:v>11.182</c:v>
                </c:pt>
                <c:pt idx="41">
                  <c:v>9.8650000000000002</c:v>
                </c:pt>
                <c:pt idx="42">
                  <c:v>6.0720000000000001</c:v>
                </c:pt>
              </c:numCache>
            </c:numRef>
          </c:xVal>
          <c:yVal>
            <c:numRef>
              <c:f>WinlandR35!$K$60:$K$102</c:f>
              <c:numCache>
                <c:formatCode>0.000</c:formatCode>
                <c:ptCount val="43"/>
                <c:pt idx="0">
                  <c:v>0.32500000000000001</c:v>
                </c:pt>
                <c:pt idx="1">
                  <c:v>1.002</c:v>
                </c:pt>
                <c:pt idx="2">
                  <c:v>1.341</c:v>
                </c:pt>
                <c:pt idx="3">
                  <c:v>0.308</c:v>
                </c:pt>
                <c:pt idx="4">
                  <c:v>1.07</c:v>
                </c:pt>
                <c:pt idx="5">
                  <c:v>0.318</c:v>
                </c:pt>
                <c:pt idx="6">
                  <c:v>7.0999999999999994E-2</c:v>
                </c:pt>
                <c:pt idx="7">
                  <c:v>0.44</c:v>
                </c:pt>
                <c:pt idx="8">
                  <c:v>0.42099999999999999</c:v>
                </c:pt>
                <c:pt idx="9">
                  <c:v>0.77200000000000002</c:v>
                </c:pt>
                <c:pt idx="10">
                  <c:v>0.42799999999999999</c:v>
                </c:pt>
                <c:pt idx="11">
                  <c:v>2.29</c:v>
                </c:pt>
                <c:pt idx="12">
                  <c:v>0.628</c:v>
                </c:pt>
                <c:pt idx="13">
                  <c:v>0.38200000000000001</c:v>
                </c:pt>
                <c:pt idx="14">
                  <c:v>0.91900000000000004</c:v>
                </c:pt>
                <c:pt idx="15">
                  <c:v>1.006</c:v>
                </c:pt>
                <c:pt idx="16">
                  <c:v>0.16300000000000001</c:v>
                </c:pt>
                <c:pt idx="17">
                  <c:v>1.77</c:v>
                </c:pt>
                <c:pt idx="18">
                  <c:v>0.72099999999999997</c:v>
                </c:pt>
                <c:pt idx="19">
                  <c:v>3.4390000000000001</c:v>
                </c:pt>
                <c:pt idx="20">
                  <c:v>1.46</c:v>
                </c:pt>
                <c:pt idx="21">
                  <c:v>2.2629999999999999</c:v>
                </c:pt>
                <c:pt idx="22">
                  <c:v>2.15</c:v>
                </c:pt>
                <c:pt idx="23">
                  <c:v>2.4550000000000001</c:v>
                </c:pt>
                <c:pt idx="24">
                  <c:v>2.742</c:v>
                </c:pt>
                <c:pt idx="25">
                  <c:v>1.663</c:v>
                </c:pt>
                <c:pt idx="26">
                  <c:v>2.9289999999999998</c:v>
                </c:pt>
                <c:pt idx="27">
                  <c:v>1.395</c:v>
                </c:pt>
                <c:pt idx="28">
                  <c:v>1.216</c:v>
                </c:pt>
                <c:pt idx="29">
                  <c:v>2.218</c:v>
                </c:pt>
                <c:pt idx="30">
                  <c:v>2.7189999999999999</c:v>
                </c:pt>
                <c:pt idx="31">
                  <c:v>0.318</c:v>
                </c:pt>
                <c:pt idx="32">
                  <c:v>0.55200000000000005</c:v>
                </c:pt>
                <c:pt idx="33">
                  <c:v>2.9729999999999999</c:v>
                </c:pt>
                <c:pt idx="34">
                  <c:v>1.5940000000000001</c:v>
                </c:pt>
                <c:pt idx="35">
                  <c:v>3.3719999999999999</c:v>
                </c:pt>
                <c:pt idx="36">
                  <c:v>3.548</c:v>
                </c:pt>
                <c:pt idx="37">
                  <c:v>2.4980000000000002</c:v>
                </c:pt>
                <c:pt idx="38">
                  <c:v>2.64</c:v>
                </c:pt>
                <c:pt idx="39">
                  <c:v>3.16</c:v>
                </c:pt>
                <c:pt idx="40">
                  <c:v>8.0220000000000002</c:v>
                </c:pt>
                <c:pt idx="41">
                  <c:v>21.283999999999999</c:v>
                </c:pt>
                <c:pt idx="42">
                  <c:v>30.890999999999998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5-4760-A7CF-D28DAD90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708459880014998"/>
                  <c:y val="0.12761525078155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'Corbett core'!$S$3:$S$26</c:f>
              <c:numCache>
                <c:formatCode>0.00</c:formatCode>
                <c:ptCount val="24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0.13918</c:v>
                </c:pt>
                <c:pt idx="7">
                  <c:v>6.8140000000000006E-2</c:v>
                </c:pt>
                <c:pt idx="8">
                  <c:v>0.11864000000000001</c:v>
                </c:pt>
                <c:pt idx="9">
                  <c:v>0.1061</c:v>
                </c:pt>
                <c:pt idx="10">
                  <c:v>0.10027</c:v>
                </c:pt>
                <c:pt idx="11">
                  <c:v>0.14551</c:v>
                </c:pt>
                <c:pt idx="12">
                  <c:v>0.16879000000000002</c:v>
                </c:pt>
                <c:pt idx="13">
                  <c:v>7.0140000000000008E-2</c:v>
                </c:pt>
                <c:pt idx="14">
                  <c:v>7.8600000000000003E-2</c:v>
                </c:pt>
                <c:pt idx="15">
                  <c:v>0.22521999999999998</c:v>
                </c:pt>
                <c:pt idx="16">
                  <c:v>0.20973</c:v>
                </c:pt>
                <c:pt idx="17">
                  <c:v>0.16020000000000001</c:v>
                </c:pt>
                <c:pt idx="18">
                  <c:v>0.10977000000000001</c:v>
                </c:pt>
                <c:pt idx="19">
                  <c:v>0.11006000000000001</c:v>
                </c:pt>
                <c:pt idx="20">
                  <c:v>0.10528999999999999</c:v>
                </c:pt>
                <c:pt idx="21">
                  <c:v>9.212999999999999E-2</c:v>
                </c:pt>
                <c:pt idx="22">
                  <c:v>8.498E-2</c:v>
                </c:pt>
                <c:pt idx="23">
                  <c:v>6.5739999999999993E-2</c:v>
                </c:pt>
              </c:numCache>
            </c:numRef>
          </c:xVal>
          <c:yVal>
            <c:numRef>
              <c:f>'Corbett core'!$T$3:$T$26</c:f>
              <c:numCache>
                <c:formatCode>0.00</c:formatCode>
                <c:ptCount val="24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0.501</c:v>
                </c:pt>
                <c:pt idx="7">
                  <c:v>4.3999999999999997E-2</c:v>
                </c:pt>
                <c:pt idx="8">
                  <c:v>0.14599999999999999</c:v>
                </c:pt>
                <c:pt idx="9">
                  <c:v>0.112</c:v>
                </c:pt>
                <c:pt idx="10">
                  <c:v>9.7000000000000003E-2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5.5E-2</c:v>
                </c:pt>
                <c:pt idx="14">
                  <c:v>8.1000000000000003E-2</c:v>
                </c:pt>
                <c:pt idx="15">
                  <c:v>1.091</c:v>
                </c:pt>
                <c:pt idx="16">
                  <c:v>1.3879999999999999</c:v>
                </c:pt>
                <c:pt idx="17">
                  <c:v>0.42799999999999999</c:v>
                </c:pt>
                <c:pt idx="18">
                  <c:v>0.127</c:v>
                </c:pt>
                <c:pt idx="19">
                  <c:v>9.6000000000000002E-2</c:v>
                </c:pt>
                <c:pt idx="20">
                  <c:v>0.155</c:v>
                </c:pt>
                <c:pt idx="21">
                  <c:v>7.2999999999999995E-2</c:v>
                </c:pt>
                <c:pt idx="22">
                  <c:v>6.5000000000000002E-2</c:v>
                </c:pt>
                <c:pt idx="23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B-4CB4-8A12-4E0015728909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493977315335584"/>
                  <c:y val="-3.01007994718818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'Corbett core'!$S$27:$S$62</c:f>
              <c:numCache>
                <c:formatCode>0.00</c:formatCode>
                <c:ptCount val="36"/>
                <c:pt idx="0">
                  <c:v>8.5169999999999996E-2</c:v>
                </c:pt>
                <c:pt idx="1">
                  <c:v>7.6420000000000002E-2</c:v>
                </c:pt>
                <c:pt idx="2">
                  <c:v>0.13647999999999999</c:v>
                </c:pt>
                <c:pt idx="3">
                  <c:v>0.15554000000000001</c:v>
                </c:pt>
                <c:pt idx="4">
                  <c:v>0.13730000000000001</c:v>
                </c:pt>
                <c:pt idx="5">
                  <c:v>3.3709999999999997E-2</c:v>
                </c:pt>
                <c:pt idx="6">
                  <c:v>3.5000000000000003E-2</c:v>
                </c:pt>
                <c:pt idx="7">
                  <c:v>4.2549999999999998E-2</c:v>
                </c:pt>
                <c:pt idx="8">
                  <c:v>4.0730000000000002E-2</c:v>
                </c:pt>
                <c:pt idx="9">
                  <c:v>1.908E-2</c:v>
                </c:pt>
                <c:pt idx="10">
                  <c:v>5.3460000000000001E-2</c:v>
                </c:pt>
                <c:pt idx="11">
                  <c:v>6.3250000000000001E-2</c:v>
                </c:pt>
                <c:pt idx="12">
                  <c:v>0.19832</c:v>
                </c:pt>
                <c:pt idx="13">
                  <c:v>6.6070000000000004E-2</c:v>
                </c:pt>
                <c:pt idx="14">
                  <c:v>4.6059999999999997E-2</c:v>
                </c:pt>
                <c:pt idx="15">
                  <c:v>0.18090000000000001</c:v>
                </c:pt>
                <c:pt idx="16">
                  <c:v>0.18594999999999998</c:v>
                </c:pt>
                <c:pt idx="17">
                  <c:v>0.10642</c:v>
                </c:pt>
                <c:pt idx="18">
                  <c:v>4.6989999999999997E-2</c:v>
                </c:pt>
                <c:pt idx="19">
                  <c:v>0.15275</c:v>
                </c:pt>
                <c:pt idx="20">
                  <c:v>0.10073</c:v>
                </c:pt>
                <c:pt idx="21">
                  <c:v>0.11117</c:v>
                </c:pt>
                <c:pt idx="22">
                  <c:v>9.5680000000000001E-2</c:v>
                </c:pt>
                <c:pt idx="23">
                  <c:v>0.14973</c:v>
                </c:pt>
                <c:pt idx="24">
                  <c:v>6.402999999999999E-2</c:v>
                </c:pt>
                <c:pt idx="25">
                  <c:v>5.1630000000000002E-2</c:v>
                </c:pt>
                <c:pt idx="26">
                  <c:v>8.3409999999999998E-2</c:v>
                </c:pt>
                <c:pt idx="27">
                  <c:v>6.9960000000000008E-2</c:v>
                </c:pt>
                <c:pt idx="28">
                  <c:v>0.14707000000000001</c:v>
                </c:pt>
                <c:pt idx="29">
                  <c:v>6.4280000000000004E-2</c:v>
                </c:pt>
                <c:pt idx="30">
                  <c:v>7.6850000000000002E-2</c:v>
                </c:pt>
                <c:pt idx="31">
                  <c:v>4.0670000000000005E-2</c:v>
                </c:pt>
                <c:pt idx="32">
                  <c:v>6.5419999999999992E-2</c:v>
                </c:pt>
                <c:pt idx="33">
                  <c:v>5.4800000000000001E-2</c:v>
                </c:pt>
                <c:pt idx="34">
                  <c:v>4.0999999999999995E-2</c:v>
                </c:pt>
                <c:pt idx="35">
                  <c:v>3.8849999999999996E-2</c:v>
                </c:pt>
              </c:numCache>
            </c:numRef>
          </c:xVal>
          <c:yVal>
            <c:numRef>
              <c:f>'Corbett core'!$T$27:$T$62</c:f>
              <c:numCache>
                <c:formatCode>0.00</c:formatCode>
                <c:ptCount val="36"/>
                <c:pt idx="0">
                  <c:v>0.24</c:v>
                </c:pt>
                <c:pt idx="1">
                  <c:v>0.14599999999999999</c:v>
                </c:pt>
                <c:pt idx="2">
                  <c:v>1.77</c:v>
                </c:pt>
                <c:pt idx="3">
                  <c:v>2.9289999999999998</c:v>
                </c:pt>
                <c:pt idx="4">
                  <c:v>0.82499999999999996</c:v>
                </c:pt>
                <c:pt idx="5">
                  <c:v>1.7999999999999999E-2</c:v>
                </c:pt>
                <c:pt idx="6">
                  <c:v>1.6E-2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4.0000000000000001E-3</c:v>
                </c:pt>
                <c:pt idx="10">
                  <c:v>4.2000000000000003E-2</c:v>
                </c:pt>
                <c:pt idx="11">
                  <c:v>5.3999999999999999E-2</c:v>
                </c:pt>
                <c:pt idx="12">
                  <c:v>3.4390000000000001</c:v>
                </c:pt>
                <c:pt idx="13">
                  <c:v>5.3999999999999999E-2</c:v>
                </c:pt>
                <c:pt idx="14">
                  <c:v>2.8000000000000001E-2</c:v>
                </c:pt>
                <c:pt idx="15">
                  <c:v>1.341</c:v>
                </c:pt>
                <c:pt idx="16">
                  <c:v>2.29</c:v>
                </c:pt>
                <c:pt idx="17">
                  <c:v>0.27400000000000002</c:v>
                </c:pt>
                <c:pt idx="18">
                  <c:v>3.5000000000000003E-2</c:v>
                </c:pt>
                <c:pt idx="19">
                  <c:v>1.002</c:v>
                </c:pt>
                <c:pt idx="20">
                  <c:v>0.19400000000000001</c:v>
                </c:pt>
                <c:pt idx="21">
                  <c:v>0.26600000000000001</c:v>
                </c:pt>
                <c:pt idx="22">
                  <c:v>0.224</c:v>
                </c:pt>
                <c:pt idx="23">
                  <c:v>1.07</c:v>
                </c:pt>
                <c:pt idx="24">
                  <c:v>5.5E-2</c:v>
                </c:pt>
                <c:pt idx="25">
                  <c:v>2.5999999999999999E-2</c:v>
                </c:pt>
                <c:pt idx="26">
                  <c:v>0.14000000000000001</c:v>
                </c:pt>
                <c:pt idx="27">
                  <c:v>8.2000000000000003E-2</c:v>
                </c:pt>
                <c:pt idx="28">
                  <c:v>2.4550000000000001</c:v>
                </c:pt>
                <c:pt idx="29">
                  <c:v>0.16300000000000001</c:v>
                </c:pt>
                <c:pt idx="30">
                  <c:v>0.29299999999999998</c:v>
                </c:pt>
                <c:pt idx="31">
                  <c:v>2.7E-2</c:v>
                </c:pt>
                <c:pt idx="32">
                  <c:v>0.12</c:v>
                </c:pt>
                <c:pt idx="33">
                  <c:v>3.5000000000000003E-2</c:v>
                </c:pt>
                <c:pt idx="34">
                  <c:v>2.1000000000000001E-2</c:v>
                </c:pt>
                <c:pt idx="3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B-4CB4-8A12-4E0015728909}"/>
            </c:ext>
          </c:extLst>
        </c:ser>
        <c:ser>
          <c:idx val="2"/>
          <c:order val="2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7491235470566185"/>
                  <c:y val="-6.6071593378049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'Corbett core'!$S$63:$S$89</c:f>
              <c:numCache>
                <c:formatCode>0.00</c:formatCode>
                <c:ptCount val="27"/>
                <c:pt idx="0">
                  <c:v>7.1360000000000007E-2</c:v>
                </c:pt>
                <c:pt idx="1">
                  <c:v>7.5810000000000002E-2</c:v>
                </c:pt>
                <c:pt idx="2">
                  <c:v>8.516E-2</c:v>
                </c:pt>
                <c:pt idx="3">
                  <c:v>0.10599</c:v>
                </c:pt>
                <c:pt idx="4">
                  <c:v>0.14179</c:v>
                </c:pt>
                <c:pt idx="5">
                  <c:v>0.14893999999999999</c:v>
                </c:pt>
                <c:pt idx="6">
                  <c:v>9.391999999999999E-2</c:v>
                </c:pt>
                <c:pt idx="7">
                  <c:v>0.12794</c:v>
                </c:pt>
                <c:pt idx="8">
                  <c:v>0.12365</c:v>
                </c:pt>
                <c:pt idx="9">
                  <c:v>0.10935</c:v>
                </c:pt>
                <c:pt idx="10">
                  <c:v>2.9360000000000001E-2</c:v>
                </c:pt>
                <c:pt idx="11">
                  <c:v>6.1239999999999996E-2</c:v>
                </c:pt>
                <c:pt idx="12">
                  <c:v>6.0309999999999996E-2</c:v>
                </c:pt>
                <c:pt idx="13">
                  <c:v>1.5629999999999998E-2</c:v>
                </c:pt>
                <c:pt idx="14">
                  <c:v>7.6329999999999995E-2</c:v>
                </c:pt>
                <c:pt idx="15">
                  <c:v>7.1260000000000004E-2</c:v>
                </c:pt>
                <c:pt idx="16">
                  <c:v>0.13954</c:v>
                </c:pt>
                <c:pt idx="17">
                  <c:v>0.11921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9.8610000000000003E-2</c:v>
                </c:pt>
                <c:pt idx="21">
                  <c:v>9.6930000000000002E-2</c:v>
                </c:pt>
                <c:pt idx="22">
                  <c:v>6.479E-2</c:v>
                </c:pt>
                <c:pt idx="23">
                  <c:v>4.0739999999999998E-2</c:v>
                </c:pt>
                <c:pt idx="24">
                  <c:v>6.5570000000000003E-2</c:v>
                </c:pt>
                <c:pt idx="25">
                  <c:v>9.3219999999999997E-2</c:v>
                </c:pt>
                <c:pt idx="26">
                  <c:v>6.5079999999999999E-2</c:v>
                </c:pt>
              </c:numCache>
            </c:numRef>
          </c:xVal>
          <c:yVal>
            <c:numRef>
              <c:f>'Corbett core'!$T$63:$T$89</c:f>
              <c:numCache>
                <c:formatCode>0.00</c:formatCode>
                <c:ptCount val="27"/>
                <c:pt idx="0">
                  <c:v>0.32500000000000001</c:v>
                </c:pt>
                <c:pt idx="1">
                  <c:v>0.628</c:v>
                </c:pt>
                <c:pt idx="2">
                  <c:v>1.216</c:v>
                </c:pt>
                <c:pt idx="3">
                  <c:v>1.663</c:v>
                </c:pt>
                <c:pt idx="4">
                  <c:v>2.2629999999999999</c:v>
                </c:pt>
                <c:pt idx="5">
                  <c:v>2.742</c:v>
                </c:pt>
                <c:pt idx="6">
                  <c:v>1.395</c:v>
                </c:pt>
                <c:pt idx="7">
                  <c:v>3.3719999999999999</c:v>
                </c:pt>
                <c:pt idx="8">
                  <c:v>2.218</c:v>
                </c:pt>
                <c:pt idx="9">
                  <c:v>1.46</c:v>
                </c:pt>
                <c:pt idx="10">
                  <c:v>2.1000000000000001E-2</c:v>
                </c:pt>
                <c:pt idx="11">
                  <c:v>0.42799999999999999</c:v>
                </c:pt>
                <c:pt idx="12">
                  <c:v>0.191</c:v>
                </c:pt>
                <c:pt idx="13">
                  <c:v>3.0000000000000001E-3</c:v>
                </c:pt>
                <c:pt idx="14">
                  <c:v>0.44</c:v>
                </c:pt>
                <c:pt idx="15">
                  <c:v>0.72099999999999997</c:v>
                </c:pt>
                <c:pt idx="16">
                  <c:v>2.7189999999999999</c:v>
                </c:pt>
                <c:pt idx="17">
                  <c:v>3.548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1.006</c:v>
                </c:pt>
                <c:pt idx="21">
                  <c:v>0.77200000000000002</c:v>
                </c:pt>
                <c:pt idx="22">
                  <c:v>0.308</c:v>
                </c:pt>
                <c:pt idx="23">
                  <c:v>8.2000000000000003E-2</c:v>
                </c:pt>
                <c:pt idx="24">
                  <c:v>0.318</c:v>
                </c:pt>
                <c:pt idx="25">
                  <c:v>0.91900000000000004</c:v>
                </c:pt>
                <c:pt idx="26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B-4CB4-8A12-4E0015728909}"/>
            </c:ext>
          </c:extLst>
        </c:ser>
        <c:ser>
          <c:idx val="3"/>
          <c:order val="3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2842613423322082E-2"/>
                  <c:y val="1.992130620575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'Corbett core'!$S$90:$S$99</c:f>
              <c:numCache>
                <c:formatCode>0.00</c:formatCode>
                <c:ptCount val="10"/>
                <c:pt idx="0">
                  <c:v>8.0739999999999992E-2</c:v>
                </c:pt>
                <c:pt idx="1">
                  <c:v>8.6869999999999989E-2</c:v>
                </c:pt>
                <c:pt idx="2">
                  <c:v>7.7630000000000005E-2</c:v>
                </c:pt>
                <c:pt idx="3">
                  <c:v>0.11182</c:v>
                </c:pt>
                <c:pt idx="4">
                  <c:v>5.1980000000000005E-2</c:v>
                </c:pt>
                <c:pt idx="5">
                  <c:v>6.7549999999999999E-2</c:v>
                </c:pt>
                <c:pt idx="6">
                  <c:v>2.231E-2</c:v>
                </c:pt>
                <c:pt idx="7">
                  <c:v>1.8149999999999999E-2</c:v>
                </c:pt>
                <c:pt idx="8">
                  <c:v>2.7099999999999999E-2</c:v>
                </c:pt>
                <c:pt idx="9">
                  <c:v>4.3240000000000001E-2</c:v>
                </c:pt>
              </c:numCache>
            </c:numRef>
          </c:xVal>
          <c:yVal>
            <c:numRef>
              <c:f>'Corbett core'!$T$90:$T$99</c:f>
              <c:numCache>
                <c:formatCode>0.00</c:formatCode>
                <c:ptCount val="10"/>
                <c:pt idx="0">
                  <c:v>2.64</c:v>
                </c:pt>
                <c:pt idx="1">
                  <c:v>2.4980000000000002</c:v>
                </c:pt>
                <c:pt idx="2">
                  <c:v>1.5940000000000001</c:v>
                </c:pt>
                <c:pt idx="3">
                  <c:v>8.0220000000000002</c:v>
                </c:pt>
                <c:pt idx="4">
                  <c:v>0.38200000000000001</c:v>
                </c:pt>
                <c:pt idx="5">
                  <c:v>3.16</c:v>
                </c:pt>
                <c:pt idx="6">
                  <c:v>7.0999999999999994E-2</c:v>
                </c:pt>
                <c:pt idx="7">
                  <c:v>0.04</c:v>
                </c:pt>
                <c:pt idx="8">
                  <c:v>0.16300000000000001</c:v>
                </c:pt>
                <c:pt idx="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B-4CB4-8A12-4E0015728909}"/>
            </c:ext>
          </c:extLst>
        </c:ser>
        <c:ser>
          <c:idx val="4"/>
          <c:order val="4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'Corbett core'!$S$100:$S$101</c:f>
              <c:numCache>
                <c:formatCode>0.00</c:formatCode>
                <c:ptCount val="2"/>
                <c:pt idx="0">
                  <c:v>9.8650000000000002E-2</c:v>
                </c:pt>
                <c:pt idx="1">
                  <c:v>3.0430000000000002E-2</c:v>
                </c:pt>
              </c:numCache>
            </c:numRef>
          </c:xVal>
          <c:yVal>
            <c:numRef>
              <c:f>'Corbett core'!$T$100:$T$101</c:f>
              <c:numCache>
                <c:formatCode>0.00</c:formatCode>
                <c:ptCount val="2"/>
                <c:pt idx="0">
                  <c:v>21.283999999999999</c:v>
                </c:pt>
                <c:pt idx="1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8B-4CB4-8A12-4E0015728909}"/>
            </c:ext>
          </c:extLst>
        </c:ser>
        <c:ser>
          <c:idx val="5"/>
          <c:order val="5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'Corbett core'!$S$102</c:f>
              <c:numCache>
                <c:formatCode>0.00</c:formatCode>
                <c:ptCount val="1"/>
                <c:pt idx="0">
                  <c:v>6.0720000000000003E-2</c:v>
                </c:pt>
              </c:numCache>
            </c:numRef>
          </c:xVal>
          <c:yVal>
            <c:numRef>
              <c:f>'Corbett core'!$T$102</c:f>
              <c:numCache>
                <c:formatCode>0.00</c:formatCode>
                <c:ptCount val="1"/>
                <c:pt idx="0">
                  <c:v>30.890999999999998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8B-4CB4-8A12-4E001572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orientation val="minMax"/>
          <c:max val="0.30000000000000004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Пористость,</a:t>
                </a:r>
                <a:r>
                  <a:rPr lang="ru-RU" baseline="0"/>
                  <a:t> д.ед.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v>45</c:v>
          </c:tx>
          <c:spPr>
            <a:ln w="4762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'Corbett core'!$AN$4:$AN$6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xVal>
          <c:yVal>
            <c:numRef>
              <c:f>'Corbett core'!$AM$4:$AM$6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F3C-45CD-A55B-6584F0B9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'Corbett core'!$Z$3:$Z$26</c:f>
              <c:numCache>
                <c:formatCode>General</c:formatCode>
                <c:ptCount val="24"/>
                <c:pt idx="0">
                  <c:v>0.73143003585227762</c:v>
                </c:pt>
                <c:pt idx="1">
                  <c:v>0.64642722946966036</c:v>
                </c:pt>
                <c:pt idx="2">
                  <c:v>0.23165383366672715</c:v>
                </c:pt>
                <c:pt idx="3">
                  <c:v>0.33099033684131235</c:v>
                </c:pt>
                <c:pt idx="4">
                  <c:v>0.60617227698279597</c:v>
                </c:pt>
                <c:pt idx="5">
                  <c:v>0.22858899769129537</c:v>
                </c:pt>
                <c:pt idx="6">
                  <c:v>0.25900421640370758</c:v>
                </c:pt>
                <c:pt idx="7">
                  <c:v>5.0681087891582544E-2</c:v>
                </c:pt>
                <c:pt idx="8">
                  <c:v>0.1616097245775994</c:v>
                </c:pt>
                <c:pt idx="9">
                  <c:v>0.12117409354005952</c:v>
                </c:pt>
                <c:pt idx="10">
                  <c:v>0.10599098158629343</c:v>
                </c:pt>
                <c:pt idx="11">
                  <c:v>0.29952567231219102</c:v>
                </c:pt>
                <c:pt idx="12">
                  <c:v>0.51120913423116632</c:v>
                </c:pt>
                <c:pt idx="13">
                  <c:v>5.3062943447630503E-2</c:v>
                </c:pt>
                <c:pt idx="14">
                  <c:v>6.4440724490700582E-2</c:v>
                </c:pt>
                <c:pt idx="15">
                  <c:v>1.8679201303785395</c:v>
                </c:pt>
                <c:pt idx="16">
                  <c:v>1.3088235916853959</c:v>
                </c:pt>
                <c:pt idx="17">
                  <c:v>0.41969430503636496</c:v>
                </c:pt>
                <c:pt idx="18">
                  <c:v>0.13182858907695608</c:v>
                </c:pt>
                <c:pt idx="19">
                  <c:v>0.13270940077175777</c:v>
                </c:pt>
                <c:pt idx="20">
                  <c:v>0.11894108317243103</c:v>
                </c:pt>
                <c:pt idx="21">
                  <c:v>8.7920692902242248E-2</c:v>
                </c:pt>
                <c:pt idx="22">
                  <c:v>7.4608149294641213E-2</c:v>
                </c:pt>
                <c:pt idx="23">
                  <c:v>4.7963563126732035E-2</c:v>
                </c:pt>
              </c:numCache>
            </c:numRef>
          </c:xVal>
          <c:yVal>
            <c:numRef>
              <c:f>'Corbett core'!$T$3:$T$26</c:f>
              <c:numCache>
                <c:formatCode>0.00</c:formatCode>
                <c:ptCount val="24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0.501</c:v>
                </c:pt>
                <c:pt idx="7">
                  <c:v>4.3999999999999997E-2</c:v>
                </c:pt>
                <c:pt idx="8">
                  <c:v>0.14599999999999999</c:v>
                </c:pt>
                <c:pt idx="9">
                  <c:v>0.112</c:v>
                </c:pt>
                <c:pt idx="10">
                  <c:v>9.7000000000000003E-2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5.5E-2</c:v>
                </c:pt>
                <c:pt idx="14">
                  <c:v>8.1000000000000003E-2</c:v>
                </c:pt>
                <c:pt idx="15">
                  <c:v>1.091</c:v>
                </c:pt>
                <c:pt idx="16">
                  <c:v>1.3879999999999999</c:v>
                </c:pt>
                <c:pt idx="17">
                  <c:v>0.42799999999999999</c:v>
                </c:pt>
                <c:pt idx="18">
                  <c:v>0.127</c:v>
                </c:pt>
                <c:pt idx="19">
                  <c:v>9.6000000000000002E-2</c:v>
                </c:pt>
                <c:pt idx="20">
                  <c:v>0.155</c:v>
                </c:pt>
                <c:pt idx="21">
                  <c:v>7.2999999999999995E-2</c:v>
                </c:pt>
                <c:pt idx="22">
                  <c:v>6.5000000000000002E-2</c:v>
                </c:pt>
                <c:pt idx="23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3C-45CD-A55B-6584F0B96E6B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'Corbett core'!$Z$27:$Z$62</c:f>
              <c:numCache>
                <c:formatCode>General</c:formatCode>
                <c:ptCount val="36"/>
                <c:pt idx="0">
                  <c:v>0.12643368233266111</c:v>
                </c:pt>
                <c:pt idx="1">
                  <c:v>9.3057182553356307E-2</c:v>
                </c:pt>
                <c:pt idx="2">
                  <c:v>0.76284579732325053</c:v>
                </c:pt>
                <c:pt idx="3">
                  <c:v>1.4872865783189313</c:v>
                </c:pt>
                <c:pt idx="4">
                  <c:v>0.78507534209315655</c:v>
                </c:pt>
                <c:pt idx="5">
                  <c:v>2.0845239073361062E-2</c:v>
                </c:pt>
                <c:pt idx="6">
                  <c:v>2.1808787619115404E-2</c:v>
                </c:pt>
                <c:pt idx="7">
                  <c:v>2.8411157574813883E-2</c:v>
                </c:pt>
                <c:pt idx="8">
                  <c:v>2.6656397027581848E-2</c:v>
                </c:pt>
                <c:pt idx="9">
                  <c:v>1.2486540577165474E-2</c:v>
                </c:pt>
                <c:pt idx="10">
                  <c:v>4.163529855224244E-2</c:v>
                </c:pt>
                <c:pt idx="11">
                  <c:v>5.8667284664329258E-2</c:v>
                </c:pt>
                <c:pt idx="12">
                  <c:v>6.6558355180590167</c:v>
                </c:pt>
                <c:pt idx="13">
                  <c:v>6.4758438755998668E-2</c:v>
                </c:pt>
                <c:pt idx="14">
                  <c:v>3.2128186545231099E-2</c:v>
                </c:pt>
                <c:pt idx="15">
                  <c:v>3.6157120652389123</c:v>
                </c:pt>
                <c:pt idx="16">
                  <c:v>4.3153794641837404</c:v>
                </c:pt>
                <c:pt idx="17">
                  <c:v>0.26615641715263771</c:v>
                </c:pt>
                <c:pt idx="18">
                  <c:v>3.3192060321040114E-2</c:v>
                </c:pt>
                <c:pt idx="19">
                  <c:v>1.3488096481601135</c:v>
                </c:pt>
                <c:pt idx="20">
                  <c:v>0.21805976146154696</c:v>
                </c:pt>
                <c:pt idx="21">
                  <c:v>0.31433896824899438</c:v>
                </c:pt>
                <c:pt idx="22">
                  <c:v>0.18270497809136896</c:v>
                </c:pt>
                <c:pt idx="23">
                  <c:v>1.2134103683743032</c:v>
                </c:pt>
                <c:pt idx="24">
                  <c:v>6.0292327713073079E-2</c:v>
                </c:pt>
                <c:pt idx="25">
                  <c:v>3.9050093098432305E-2</c:v>
                </c:pt>
                <c:pt idx="26">
                  <c:v>0.11887432948746206</c:v>
                </c:pt>
                <c:pt idx="27">
                  <c:v>7.4212071852167077E-2</c:v>
                </c:pt>
                <c:pt idx="28">
                  <c:v>1.1054558030688146</c:v>
                </c:pt>
                <c:pt idx="29">
                  <c:v>6.0822641355394072E-2</c:v>
                </c:pt>
                <c:pt idx="30">
                  <c:v>9.4469463089271344E-2</c:v>
                </c:pt>
                <c:pt idx="31">
                  <c:v>2.6600431045266534E-2</c:v>
                </c:pt>
                <c:pt idx="32">
                  <c:v>6.3300622952006183E-2</c:v>
                </c:pt>
                <c:pt idx="33">
                  <c:v>4.3636204768088202E-2</c:v>
                </c:pt>
                <c:pt idx="34">
                  <c:v>2.6909704681237975E-2</c:v>
                </c:pt>
                <c:pt idx="35">
                  <c:v>2.4957506542289603E-2</c:v>
                </c:pt>
              </c:numCache>
            </c:numRef>
          </c:xVal>
          <c:yVal>
            <c:numRef>
              <c:f>'Corbett core'!$T$27:$T$62</c:f>
              <c:numCache>
                <c:formatCode>0.00</c:formatCode>
                <c:ptCount val="36"/>
                <c:pt idx="0">
                  <c:v>0.24</c:v>
                </c:pt>
                <c:pt idx="1">
                  <c:v>0.14599999999999999</c:v>
                </c:pt>
                <c:pt idx="2">
                  <c:v>1.77</c:v>
                </c:pt>
                <c:pt idx="3">
                  <c:v>2.9289999999999998</c:v>
                </c:pt>
                <c:pt idx="4">
                  <c:v>0.82499999999999996</c:v>
                </c:pt>
                <c:pt idx="5">
                  <c:v>1.7999999999999999E-2</c:v>
                </c:pt>
                <c:pt idx="6">
                  <c:v>1.6E-2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4.0000000000000001E-3</c:v>
                </c:pt>
                <c:pt idx="10">
                  <c:v>4.2000000000000003E-2</c:v>
                </c:pt>
                <c:pt idx="11">
                  <c:v>5.3999999999999999E-2</c:v>
                </c:pt>
                <c:pt idx="12">
                  <c:v>3.4390000000000001</c:v>
                </c:pt>
                <c:pt idx="13">
                  <c:v>5.3999999999999999E-2</c:v>
                </c:pt>
                <c:pt idx="14">
                  <c:v>2.8000000000000001E-2</c:v>
                </c:pt>
                <c:pt idx="15">
                  <c:v>1.341</c:v>
                </c:pt>
                <c:pt idx="16">
                  <c:v>2.29</c:v>
                </c:pt>
                <c:pt idx="17">
                  <c:v>0.27400000000000002</c:v>
                </c:pt>
                <c:pt idx="18">
                  <c:v>3.5000000000000003E-2</c:v>
                </c:pt>
                <c:pt idx="19">
                  <c:v>1.002</c:v>
                </c:pt>
                <c:pt idx="20">
                  <c:v>0.19400000000000001</c:v>
                </c:pt>
                <c:pt idx="21">
                  <c:v>0.26600000000000001</c:v>
                </c:pt>
                <c:pt idx="22">
                  <c:v>0.224</c:v>
                </c:pt>
                <c:pt idx="23">
                  <c:v>1.07</c:v>
                </c:pt>
                <c:pt idx="24">
                  <c:v>5.5E-2</c:v>
                </c:pt>
                <c:pt idx="25">
                  <c:v>2.5999999999999999E-2</c:v>
                </c:pt>
                <c:pt idx="26">
                  <c:v>0.14000000000000001</c:v>
                </c:pt>
                <c:pt idx="27">
                  <c:v>8.2000000000000003E-2</c:v>
                </c:pt>
                <c:pt idx="28">
                  <c:v>2.4550000000000001</c:v>
                </c:pt>
                <c:pt idx="29">
                  <c:v>0.16300000000000001</c:v>
                </c:pt>
                <c:pt idx="30">
                  <c:v>0.29299999999999998</c:v>
                </c:pt>
                <c:pt idx="31">
                  <c:v>2.7E-2</c:v>
                </c:pt>
                <c:pt idx="32">
                  <c:v>0.12</c:v>
                </c:pt>
                <c:pt idx="33">
                  <c:v>3.5000000000000003E-2</c:v>
                </c:pt>
                <c:pt idx="34">
                  <c:v>2.1000000000000001E-2</c:v>
                </c:pt>
                <c:pt idx="3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3C-45CD-A55B-6584F0B96E6B}"/>
            </c:ext>
          </c:extLst>
        </c:ser>
        <c:ser>
          <c:idx val="2"/>
          <c:order val="2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'Corbett core'!$Z$63:$Z$89</c:f>
              <c:numCache>
                <c:formatCode>General</c:formatCode>
                <c:ptCount val="27"/>
                <c:pt idx="0">
                  <c:v>0.29528477486515781</c:v>
                </c:pt>
                <c:pt idx="1">
                  <c:v>0.35429579000380435</c:v>
                </c:pt>
                <c:pt idx="2">
                  <c:v>0.51953793459279662</c:v>
                </c:pt>
                <c:pt idx="3">
                  <c:v>1.2189702076931179</c:v>
                </c:pt>
                <c:pt idx="4">
                  <c:v>5.2789647596387894</c:v>
                </c:pt>
                <c:pt idx="5">
                  <c:v>7.0742774439059808</c:v>
                </c:pt>
                <c:pt idx="6">
                  <c:v>0.74366580658822823</c:v>
                </c:pt>
                <c:pt idx="7">
                  <c:v>2.9942186425773643</c:v>
                </c:pt>
                <c:pt idx="8">
                  <c:v>2.5119067604053589</c:v>
                </c:pt>
                <c:pt idx="9">
                  <c:v>1.3987395787918919</c:v>
                </c:pt>
                <c:pt idx="10">
                  <c:v>5.2898565919585007E-2</c:v>
                </c:pt>
                <c:pt idx="11">
                  <c:v>0.19511852398493262</c:v>
                </c:pt>
                <c:pt idx="12">
                  <c:v>0.18782884124289922</c:v>
                </c:pt>
                <c:pt idx="13">
                  <c:v>3.0151738078593893E-2</c:v>
                </c:pt>
                <c:pt idx="14">
                  <c:v>0.36191955711819879</c:v>
                </c:pt>
                <c:pt idx="15">
                  <c:v>0.2940782914174741</c:v>
                </c:pt>
                <c:pt idx="16">
                  <c:v>4.8143955868842117</c:v>
                </c:pt>
                <c:pt idx="17">
                  <c:v>2.0943843634157311</c:v>
                </c:pt>
                <c:pt idx="18">
                  <c:v>3.5749892539167805</c:v>
                </c:pt>
                <c:pt idx="19">
                  <c:v>4.2076795932336317</c:v>
                </c:pt>
                <c:pt idx="20">
                  <c:v>0.90109413384475323</c:v>
                </c:pt>
                <c:pt idx="21">
                  <c:v>0.84119808660667184</c:v>
                </c:pt>
                <c:pt idx="22">
                  <c:v>0.2256423647995611</c:v>
                </c:pt>
                <c:pt idx="23">
                  <c:v>8.4292777840995592E-2</c:v>
                </c:pt>
                <c:pt idx="24">
                  <c:v>0.23296449249471082</c:v>
                </c:pt>
                <c:pt idx="25">
                  <c:v>0.7226553030645968</c:v>
                </c:pt>
                <c:pt idx="26">
                  <c:v>0.22833742501931673</c:v>
                </c:pt>
              </c:numCache>
            </c:numRef>
          </c:xVal>
          <c:yVal>
            <c:numRef>
              <c:f>'Corbett core'!$T$63:$T$89</c:f>
              <c:numCache>
                <c:formatCode>0.00</c:formatCode>
                <c:ptCount val="27"/>
                <c:pt idx="0">
                  <c:v>0.32500000000000001</c:v>
                </c:pt>
                <c:pt idx="1">
                  <c:v>0.628</c:v>
                </c:pt>
                <c:pt idx="2">
                  <c:v>1.216</c:v>
                </c:pt>
                <c:pt idx="3">
                  <c:v>1.663</c:v>
                </c:pt>
                <c:pt idx="4">
                  <c:v>2.2629999999999999</c:v>
                </c:pt>
                <c:pt idx="5">
                  <c:v>2.742</c:v>
                </c:pt>
                <c:pt idx="6">
                  <c:v>1.395</c:v>
                </c:pt>
                <c:pt idx="7">
                  <c:v>3.3719999999999999</c:v>
                </c:pt>
                <c:pt idx="8">
                  <c:v>2.218</c:v>
                </c:pt>
                <c:pt idx="9">
                  <c:v>1.46</c:v>
                </c:pt>
                <c:pt idx="10">
                  <c:v>2.1000000000000001E-2</c:v>
                </c:pt>
                <c:pt idx="11">
                  <c:v>0.42799999999999999</c:v>
                </c:pt>
                <c:pt idx="12">
                  <c:v>0.191</c:v>
                </c:pt>
                <c:pt idx="13">
                  <c:v>3.0000000000000001E-3</c:v>
                </c:pt>
                <c:pt idx="14">
                  <c:v>0.44</c:v>
                </c:pt>
                <c:pt idx="15">
                  <c:v>0.72099999999999997</c:v>
                </c:pt>
                <c:pt idx="16">
                  <c:v>2.7189999999999999</c:v>
                </c:pt>
                <c:pt idx="17">
                  <c:v>3.548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1.006</c:v>
                </c:pt>
                <c:pt idx="21">
                  <c:v>0.77200000000000002</c:v>
                </c:pt>
                <c:pt idx="22">
                  <c:v>0.308</c:v>
                </c:pt>
                <c:pt idx="23">
                  <c:v>8.2000000000000003E-2</c:v>
                </c:pt>
                <c:pt idx="24">
                  <c:v>0.318</c:v>
                </c:pt>
                <c:pt idx="25">
                  <c:v>0.91900000000000004</c:v>
                </c:pt>
                <c:pt idx="26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3C-45CD-A55B-6584F0B96E6B}"/>
            </c:ext>
          </c:extLst>
        </c:ser>
        <c:ser>
          <c:idx val="3"/>
          <c:order val="3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'Corbett core'!$Z$90:$Z$99</c:f>
              <c:numCache>
                <c:formatCode>General</c:formatCode>
                <c:ptCount val="10"/>
                <c:pt idx="0">
                  <c:v>2.2894645374500047</c:v>
                </c:pt>
                <c:pt idx="1">
                  <c:v>3.1924763591745067</c:v>
                </c:pt>
                <c:pt idx="2">
                  <c:v>1.9340916481504551</c:v>
                </c:pt>
                <c:pt idx="3">
                  <c:v>12.354680804579431</c:v>
                </c:pt>
                <c:pt idx="4">
                  <c:v>0.48115447036769421</c:v>
                </c:pt>
                <c:pt idx="5">
                  <c:v>1.1195409595898984</c:v>
                </c:pt>
                <c:pt idx="6">
                  <c:v>9.6249800723983175E-2</c:v>
                </c:pt>
                <c:pt idx="7">
                  <c:v>7.6808616107877398E-2</c:v>
                </c:pt>
                <c:pt idx="8">
                  <c:v>0.12480430153454466</c:v>
                </c:pt>
                <c:pt idx="9">
                  <c:v>0.29951013082175393</c:v>
                </c:pt>
              </c:numCache>
            </c:numRef>
          </c:xVal>
          <c:yVal>
            <c:numRef>
              <c:f>'Corbett core'!$T$90:$T$99</c:f>
              <c:numCache>
                <c:formatCode>0.00</c:formatCode>
                <c:ptCount val="10"/>
                <c:pt idx="0">
                  <c:v>2.64</c:v>
                </c:pt>
                <c:pt idx="1">
                  <c:v>2.4980000000000002</c:v>
                </c:pt>
                <c:pt idx="2">
                  <c:v>1.5940000000000001</c:v>
                </c:pt>
                <c:pt idx="3">
                  <c:v>8.0220000000000002</c:v>
                </c:pt>
                <c:pt idx="4">
                  <c:v>0.38200000000000001</c:v>
                </c:pt>
                <c:pt idx="5">
                  <c:v>3.16</c:v>
                </c:pt>
                <c:pt idx="6">
                  <c:v>7.0999999999999994E-2</c:v>
                </c:pt>
                <c:pt idx="7">
                  <c:v>0.04</c:v>
                </c:pt>
                <c:pt idx="8">
                  <c:v>0.16300000000000001</c:v>
                </c:pt>
                <c:pt idx="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3C-45CD-A55B-6584F0B9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Рассчитанная</a:t>
                </a:r>
                <a:r>
                  <a:rPr lang="ru-RU" baseline="0"/>
                  <a:t> проницаемость, мД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 керн,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'Corbett core'!$G$3:$G$102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'Corbett core'!$X$3:$X$102</c:f>
              <c:numCache>
                <c:formatCode>0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8-471E-8A95-23EB8F40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67872"/>
        <c:axId val="1572569512"/>
      </c:scatterChart>
      <c:valAx>
        <c:axId val="1572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Водонасыщенность,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9512"/>
        <c:crosses val="autoZero"/>
        <c:crossBetween val="midCat"/>
      </c:valAx>
      <c:valAx>
        <c:axId val="1572569512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Рок тип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'Logs typing'!$C$2:$C$316</c:f>
              <c:numCache>
                <c:formatCode>General</c:formatCode>
                <c:ptCount val="315"/>
                <c:pt idx="0">
                  <c:v>7.9797190000000002</c:v>
                </c:pt>
                <c:pt idx="1">
                  <c:v>6.8352899999999996</c:v>
                </c:pt>
                <c:pt idx="2">
                  <c:v>5.8335090000000003</c:v>
                </c:pt>
                <c:pt idx="3">
                  <c:v>6.1317149999999998</c:v>
                </c:pt>
                <c:pt idx="4">
                  <c:v>7.3734099999999998</c:v>
                </c:pt>
                <c:pt idx="5">
                  <c:v>9.1394979999999997</c:v>
                </c:pt>
                <c:pt idx="6">
                  <c:v>10.10618</c:v>
                </c:pt>
                <c:pt idx="7">
                  <c:v>11.322380000000001</c:v>
                </c:pt>
                <c:pt idx="8">
                  <c:v>11.882760000000001</c:v>
                </c:pt>
                <c:pt idx="9">
                  <c:v>12.19905</c:v>
                </c:pt>
                <c:pt idx="10">
                  <c:v>12.136719999999999</c:v>
                </c:pt>
                <c:pt idx="11">
                  <c:v>11.98035</c:v>
                </c:pt>
                <c:pt idx="12">
                  <c:v>10.38625</c:v>
                </c:pt>
                <c:pt idx="13">
                  <c:v>9.1866559999999993</c:v>
                </c:pt>
                <c:pt idx="14">
                  <c:v>8.3571210000000011</c:v>
                </c:pt>
                <c:pt idx="15">
                  <c:v>7.925082999999999</c:v>
                </c:pt>
                <c:pt idx="16">
                  <c:v>7.3220039999999997</c:v>
                </c:pt>
                <c:pt idx="17">
                  <c:v>7.2495420000000008</c:v>
                </c:pt>
                <c:pt idx="18">
                  <c:v>7.3590900000000001</c:v>
                </c:pt>
                <c:pt idx="19">
                  <c:v>6.6942940000000011</c:v>
                </c:pt>
                <c:pt idx="20">
                  <c:v>5.347499</c:v>
                </c:pt>
                <c:pt idx="21">
                  <c:v>3.9491140000000002</c:v>
                </c:pt>
                <c:pt idx="22">
                  <c:v>3.1021969999999999</c:v>
                </c:pt>
                <c:pt idx="23">
                  <c:v>3.0530569999999999</c:v>
                </c:pt>
                <c:pt idx="24">
                  <c:v>3.4131130000000001</c:v>
                </c:pt>
                <c:pt idx="25">
                  <c:v>3.7320260000000003</c:v>
                </c:pt>
                <c:pt idx="26">
                  <c:v>4.8759629999999996</c:v>
                </c:pt>
                <c:pt idx="27">
                  <c:v>6.0038530000000003</c:v>
                </c:pt>
                <c:pt idx="28">
                  <c:v>6.9801640000000003</c:v>
                </c:pt>
                <c:pt idx="29">
                  <c:v>7.9869369999999993</c:v>
                </c:pt>
                <c:pt idx="30">
                  <c:v>7.7951779999999999</c:v>
                </c:pt>
                <c:pt idx="31">
                  <c:v>6.6154870000000008</c:v>
                </c:pt>
                <c:pt idx="32">
                  <c:v>5.1447260000000004</c:v>
                </c:pt>
                <c:pt idx="33">
                  <c:v>5.2568640000000002</c:v>
                </c:pt>
                <c:pt idx="34">
                  <c:v>6.1763770000000005</c:v>
                </c:pt>
                <c:pt idx="35">
                  <c:v>7.7624109999999993</c:v>
                </c:pt>
                <c:pt idx="36">
                  <c:v>10.62585</c:v>
                </c:pt>
                <c:pt idx="37">
                  <c:v>12.99807</c:v>
                </c:pt>
                <c:pt idx="38">
                  <c:v>14.216570000000001</c:v>
                </c:pt>
                <c:pt idx="39">
                  <c:v>14.899660000000001</c:v>
                </c:pt>
                <c:pt idx="40">
                  <c:v>15.842039999999999</c:v>
                </c:pt>
                <c:pt idx="41">
                  <c:v>16.020530000000001</c:v>
                </c:pt>
                <c:pt idx="42">
                  <c:v>15.714970000000001</c:v>
                </c:pt>
                <c:pt idx="43">
                  <c:v>14.663789999999999</c:v>
                </c:pt>
                <c:pt idx="44">
                  <c:v>13.76018</c:v>
                </c:pt>
                <c:pt idx="45">
                  <c:v>13.183420000000002</c:v>
                </c:pt>
                <c:pt idx="46">
                  <c:v>12.65926</c:v>
                </c:pt>
                <c:pt idx="47">
                  <c:v>12.418340000000001</c:v>
                </c:pt>
                <c:pt idx="48">
                  <c:v>11.835329999999999</c:v>
                </c:pt>
                <c:pt idx="49">
                  <c:v>11.291460000000001</c:v>
                </c:pt>
                <c:pt idx="50">
                  <c:v>10.708310000000001</c:v>
                </c:pt>
                <c:pt idx="51">
                  <c:v>9.4325969999999995</c:v>
                </c:pt>
                <c:pt idx="52">
                  <c:v>7.4537370000000003</c:v>
                </c:pt>
                <c:pt idx="53">
                  <c:v>6.5841750000000001</c:v>
                </c:pt>
                <c:pt idx="54">
                  <c:v>5.6841080000000002</c:v>
                </c:pt>
                <c:pt idx="55">
                  <c:v>5.159834</c:v>
                </c:pt>
                <c:pt idx="56">
                  <c:v>5.5583739999999997</c:v>
                </c:pt>
                <c:pt idx="57">
                  <c:v>7.4883870000000003</c:v>
                </c:pt>
                <c:pt idx="58">
                  <c:v>9.530721999999999</c:v>
                </c:pt>
                <c:pt idx="59">
                  <c:v>10.63935</c:v>
                </c:pt>
                <c:pt idx="60">
                  <c:v>11.0219</c:v>
                </c:pt>
                <c:pt idx="61">
                  <c:v>11.319279999999999</c:v>
                </c:pt>
                <c:pt idx="62">
                  <c:v>11.32302</c:v>
                </c:pt>
                <c:pt idx="63">
                  <c:v>10.92991</c:v>
                </c:pt>
                <c:pt idx="64">
                  <c:v>10.44525</c:v>
                </c:pt>
                <c:pt idx="65">
                  <c:v>9.4818079999999991</c:v>
                </c:pt>
                <c:pt idx="66">
                  <c:v>9.0327710000000003</c:v>
                </c:pt>
                <c:pt idx="67">
                  <c:v>8.6869619999999994</c:v>
                </c:pt>
                <c:pt idx="68">
                  <c:v>5.4611169999999998</c:v>
                </c:pt>
                <c:pt idx="69">
                  <c:v>2.2964849999999997</c:v>
                </c:pt>
                <c:pt idx="70">
                  <c:v>2.619821</c:v>
                </c:pt>
                <c:pt idx="71">
                  <c:v>3.6061379999999996</c:v>
                </c:pt>
                <c:pt idx="72">
                  <c:v>3.9754570000000005</c:v>
                </c:pt>
                <c:pt idx="73">
                  <c:v>3.8625029999999998</c:v>
                </c:pt>
                <c:pt idx="74">
                  <c:v>5.206531</c:v>
                </c:pt>
                <c:pt idx="75">
                  <c:v>8.4494869999999995</c:v>
                </c:pt>
                <c:pt idx="76">
                  <c:v>10.66996</c:v>
                </c:pt>
                <c:pt idx="77">
                  <c:v>11.273289999999999</c:v>
                </c:pt>
                <c:pt idx="78">
                  <c:v>10.871919999999999</c:v>
                </c:pt>
                <c:pt idx="79">
                  <c:v>9.7020480000000013</c:v>
                </c:pt>
                <c:pt idx="80">
                  <c:v>6.6304970000000001</c:v>
                </c:pt>
                <c:pt idx="81">
                  <c:v>4.3126309999999997</c:v>
                </c:pt>
                <c:pt idx="82">
                  <c:v>3.5942880000000001</c:v>
                </c:pt>
                <c:pt idx="83">
                  <c:v>2.6332900000000001</c:v>
                </c:pt>
                <c:pt idx="84">
                  <c:v>2.786063</c:v>
                </c:pt>
                <c:pt idx="85">
                  <c:v>4.798114</c:v>
                </c:pt>
                <c:pt idx="86">
                  <c:v>6.0270039999999998</c:v>
                </c:pt>
                <c:pt idx="87">
                  <c:v>7.6279029999999999</c:v>
                </c:pt>
                <c:pt idx="88">
                  <c:v>11.79744</c:v>
                </c:pt>
                <c:pt idx="89">
                  <c:v>14.31307</c:v>
                </c:pt>
                <c:pt idx="90">
                  <c:v>15.940289999999999</c:v>
                </c:pt>
                <c:pt idx="91">
                  <c:v>16.540230000000001</c:v>
                </c:pt>
                <c:pt idx="92">
                  <c:v>14.770490000000001</c:v>
                </c:pt>
                <c:pt idx="93">
                  <c:v>12.78091</c:v>
                </c:pt>
                <c:pt idx="94">
                  <c:v>11.45157</c:v>
                </c:pt>
                <c:pt idx="95">
                  <c:v>7.6165880000000001</c:v>
                </c:pt>
                <c:pt idx="96">
                  <c:v>3.9153199999999999</c:v>
                </c:pt>
                <c:pt idx="97">
                  <c:v>2.9157539999999997</c:v>
                </c:pt>
                <c:pt idx="98">
                  <c:v>2.1416840000000001</c:v>
                </c:pt>
                <c:pt idx="99">
                  <c:v>2.7639309999999999</c:v>
                </c:pt>
                <c:pt idx="100">
                  <c:v>5.9661759999999999</c:v>
                </c:pt>
                <c:pt idx="101">
                  <c:v>9.2210650000000012</c:v>
                </c:pt>
                <c:pt idx="102">
                  <c:v>12.76942</c:v>
                </c:pt>
                <c:pt idx="103">
                  <c:v>13.03898</c:v>
                </c:pt>
                <c:pt idx="104">
                  <c:v>12.012090000000001</c:v>
                </c:pt>
                <c:pt idx="105">
                  <c:v>9.3713610000000003</c:v>
                </c:pt>
                <c:pt idx="106">
                  <c:v>8.5264210000000009</c:v>
                </c:pt>
                <c:pt idx="107">
                  <c:v>7.1662290000000004</c:v>
                </c:pt>
                <c:pt idx="108">
                  <c:v>6.783500000000001</c:v>
                </c:pt>
                <c:pt idx="109">
                  <c:v>7.1211410000000006</c:v>
                </c:pt>
                <c:pt idx="110">
                  <c:v>8.9530049999999992</c:v>
                </c:pt>
                <c:pt idx="111">
                  <c:v>11.90625</c:v>
                </c:pt>
                <c:pt idx="112">
                  <c:v>15.029</c:v>
                </c:pt>
                <c:pt idx="113">
                  <c:v>17.207409999999999</c:v>
                </c:pt>
                <c:pt idx="114">
                  <c:v>18.880189999999999</c:v>
                </c:pt>
                <c:pt idx="115">
                  <c:v>21.04448</c:v>
                </c:pt>
                <c:pt idx="116">
                  <c:v>23.703779999999998</c:v>
                </c:pt>
                <c:pt idx="117">
                  <c:v>25.502190000000002</c:v>
                </c:pt>
                <c:pt idx="118">
                  <c:v>26.618979999999997</c:v>
                </c:pt>
                <c:pt idx="119">
                  <c:v>26.699570000000001</c:v>
                </c:pt>
                <c:pt idx="120">
                  <c:v>23.245149999999999</c:v>
                </c:pt>
                <c:pt idx="121">
                  <c:v>17.718880000000002</c:v>
                </c:pt>
                <c:pt idx="122">
                  <c:v>12.874940000000002</c:v>
                </c:pt>
                <c:pt idx="123">
                  <c:v>10.443429999999999</c:v>
                </c:pt>
                <c:pt idx="124">
                  <c:v>7.4939740000000006</c:v>
                </c:pt>
                <c:pt idx="125">
                  <c:v>1.620452</c:v>
                </c:pt>
                <c:pt idx="126">
                  <c:v>1.7799990000000001</c:v>
                </c:pt>
                <c:pt idx="127">
                  <c:v>1.7085079999999999</c:v>
                </c:pt>
                <c:pt idx="128">
                  <c:v>2.2743169999999999</c:v>
                </c:pt>
                <c:pt idx="129">
                  <c:v>2.6039699999999999</c:v>
                </c:pt>
                <c:pt idx="130">
                  <c:v>2.5518480000000001</c:v>
                </c:pt>
                <c:pt idx="131">
                  <c:v>2.509226</c:v>
                </c:pt>
                <c:pt idx="132">
                  <c:v>2.6281789999999998</c:v>
                </c:pt>
                <c:pt idx="133">
                  <c:v>2.6972860000000001</c:v>
                </c:pt>
                <c:pt idx="134">
                  <c:v>4.0251049999999999</c:v>
                </c:pt>
                <c:pt idx="135">
                  <c:v>6.0865429999999998</c:v>
                </c:pt>
                <c:pt idx="136">
                  <c:v>6.4860249999999997</c:v>
                </c:pt>
                <c:pt idx="137">
                  <c:v>7.4962989999999996</c:v>
                </c:pt>
                <c:pt idx="138">
                  <c:v>11.928739999999999</c:v>
                </c:pt>
                <c:pt idx="139">
                  <c:v>17.254829999999998</c:v>
                </c:pt>
                <c:pt idx="140">
                  <c:v>19.40917</c:v>
                </c:pt>
                <c:pt idx="141">
                  <c:v>19.98488</c:v>
                </c:pt>
                <c:pt idx="142">
                  <c:v>18.397790000000001</c:v>
                </c:pt>
                <c:pt idx="143">
                  <c:v>17.57517</c:v>
                </c:pt>
                <c:pt idx="144">
                  <c:v>16.572780000000002</c:v>
                </c:pt>
                <c:pt idx="145">
                  <c:v>16.208159999999999</c:v>
                </c:pt>
                <c:pt idx="146">
                  <c:v>15.911290000000001</c:v>
                </c:pt>
                <c:pt idx="147">
                  <c:v>16.487660000000002</c:v>
                </c:pt>
                <c:pt idx="148">
                  <c:v>17.157620000000001</c:v>
                </c:pt>
                <c:pt idx="149">
                  <c:v>16.785299999999999</c:v>
                </c:pt>
                <c:pt idx="150">
                  <c:v>16.47935</c:v>
                </c:pt>
                <c:pt idx="151">
                  <c:v>15.539330000000001</c:v>
                </c:pt>
                <c:pt idx="152">
                  <c:v>14.517299999999999</c:v>
                </c:pt>
                <c:pt idx="153">
                  <c:v>12.655710000000001</c:v>
                </c:pt>
                <c:pt idx="154">
                  <c:v>11.77359</c:v>
                </c:pt>
                <c:pt idx="155">
                  <c:v>10.07474</c:v>
                </c:pt>
                <c:pt idx="156">
                  <c:v>9.5587140000000002</c:v>
                </c:pt>
                <c:pt idx="157">
                  <c:v>8.9649439999999991</c:v>
                </c:pt>
                <c:pt idx="158">
                  <c:v>9.3891399999999994</c:v>
                </c:pt>
                <c:pt idx="159">
                  <c:v>10.469380000000001</c:v>
                </c:pt>
                <c:pt idx="160">
                  <c:v>12.30058</c:v>
                </c:pt>
                <c:pt idx="161">
                  <c:v>13.901120000000001</c:v>
                </c:pt>
                <c:pt idx="162">
                  <c:v>15.370710000000001</c:v>
                </c:pt>
                <c:pt idx="163">
                  <c:v>16.769010000000002</c:v>
                </c:pt>
                <c:pt idx="164">
                  <c:v>16.818960000000001</c:v>
                </c:pt>
                <c:pt idx="165">
                  <c:v>14.77843</c:v>
                </c:pt>
                <c:pt idx="166">
                  <c:v>13.07197</c:v>
                </c:pt>
                <c:pt idx="167">
                  <c:v>13.20828</c:v>
                </c:pt>
                <c:pt idx="168">
                  <c:v>12.49718</c:v>
                </c:pt>
                <c:pt idx="169">
                  <c:v>9.7752320000000008</c:v>
                </c:pt>
                <c:pt idx="170">
                  <c:v>6.453672000000001</c:v>
                </c:pt>
                <c:pt idx="171">
                  <c:v>5.7999650000000003</c:v>
                </c:pt>
                <c:pt idx="172">
                  <c:v>5.8525179999999999</c:v>
                </c:pt>
                <c:pt idx="173">
                  <c:v>6.021325</c:v>
                </c:pt>
                <c:pt idx="174">
                  <c:v>6.2517560000000003</c:v>
                </c:pt>
                <c:pt idx="175">
                  <c:v>6.2450789999999996</c:v>
                </c:pt>
                <c:pt idx="176">
                  <c:v>6.2629459999999995</c:v>
                </c:pt>
                <c:pt idx="177">
                  <c:v>5.6833280000000004</c:v>
                </c:pt>
                <c:pt idx="178">
                  <c:v>6.3161940000000003</c:v>
                </c:pt>
                <c:pt idx="179">
                  <c:v>7.5726930000000001</c:v>
                </c:pt>
                <c:pt idx="180">
                  <c:v>9.0127509999999997</c:v>
                </c:pt>
                <c:pt idx="181">
                  <c:v>10.0657</c:v>
                </c:pt>
                <c:pt idx="182">
                  <c:v>11.709300000000001</c:v>
                </c:pt>
                <c:pt idx="183">
                  <c:v>13.525110000000002</c:v>
                </c:pt>
                <c:pt idx="184">
                  <c:v>15.05983</c:v>
                </c:pt>
                <c:pt idx="185">
                  <c:v>15.523310000000002</c:v>
                </c:pt>
                <c:pt idx="186">
                  <c:v>14.22428</c:v>
                </c:pt>
                <c:pt idx="187">
                  <c:v>14.065639999999998</c:v>
                </c:pt>
                <c:pt idx="188">
                  <c:v>14.156850000000002</c:v>
                </c:pt>
                <c:pt idx="189">
                  <c:v>15.25713</c:v>
                </c:pt>
                <c:pt idx="190">
                  <c:v>15.436520000000002</c:v>
                </c:pt>
                <c:pt idx="191">
                  <c:v>16.220010000000002</c:v>
                </c:pt>
                <c:pt idx="192">
                  <c:v>16.489339999999999</c:v>
                </c:pt>
                <c:pt idx="193">
                  <c:v>16.282910000000001</c:v>
                </c:pt>
                <c:pt idx="194">
                  <c:v>16.21847</c:v>
                </c:pt>
                <c:pt idx="195">
                  <c:v>16.454599999999999</c:v>
                </c:pt>
                <c:pt idx="196">
                  <c:v>15.086269999999999</c:v>
                </c:pt>
                <c:pt idx="197">
                  <c:v>14.051179999999999</c:v>
                </c:pt>
                <c:pt idx="198">
                  <c:v>12.80259</c:v>
                </c:pt>
                <c:pt idx="199">
                  <c:v>10.74714</c:v>
                </c:pt>
                <c:pt idx="200">
                  <c:v>9.9505710000000001</c:v>
                </c:pt>
                <c:pt idx="201">
                  <c:v>9.3459669999999999</c:v>
                </c:pt>
                <c:pt idx="202">
                  <c:v>9.8970739999999999</c:v>
                </c:pt>
                <c:pt idx="203">
                  <c:v>9.826213000000001</c:v>
                </c:pt>
                <c:pt idx="204">
                  <c:v>9.4718169999999997</c:v>
                </c:pt>
                <c:pt idx="205">
                  <c:v>9.2040600000000001</c:v>
                </c:pt>
                <c:pt idx="206">
                  <c:v>9.3255850000000002</c:v>
                </c:pt>
                <c:pt idx="207">
                  <c:v>9.5850099999999987</c:v>
                </c:pt>
                <c:pt idx="208">
                  <c:v>9.8103350000000002</c:v>
                </c:pt>
                <c:pt idx="209">
                  <c:v>9.8223719999999997</c:v>
                </c:pt>
                <c:pt idx="210">
                  <c:v>9.3870330000000006</c:v>
                </c:pt>
                <c:pt idx="211">
                  <c:v>9.2286199999999994</c:v>
                </c:pt>
                <c:pt idx="212">
                  <c:v>9.2202809999999999</c:v>
                </c:pt>
                <c:pt idx="213">
                  <c:v>9.6427979999999991</c:v>
                </c:pt>
                <c:pt idx="214">
                  <c:v>9.8540489999999998</c:v>
                </c:pt>
                <c:pt idx="215">
                  <c:v>9.2070439999999998</c:v>
                </c:pt>
                <c:pt idx="216">
                  <c:v>8.8109479999999998</c:v>
                </c:pt>
                <c:pt idx="217">
                  <c:v>7.4437119999999997</c:v>
                </c:pt>
                <c:pt idx="218">
                  <c:v>6.756168999999999</c:v>
                </c:pt>
                <c:pt idx="219">
                  <c:v>6.0996319999999997</c:v>
                </c:pt>
                <c:pt idx="220">
                  <c:v>5.8226339999999999</c:v>
                </c:pt>
                <c:pt idx="221">
                  <c:v>5.1202889999999996</c:v>
                </c:pt>
                <c:pt idx="222">
                  <c:v>2.3958680000000001</c:v>
                </c:pt>
                <c:pt idx="223">
                  <c:v>0.75222750000000005</c:v>
                </c:pt>
                <c:pt idx="224">
                  <c:v>0.53474330000000003</c:v>
                </c:pt>
                <c:pt idx="225">
                  <c:v>0.34168190000000004</c:v>
                </c:pt>
                <c:pt idx="226">
                  <c:v>0.34429579999999999</c:v>
                </c:pt>
                <c:pt idx="227">
                  <c:v>0.29567209999999999</c:v>
                </c:pt>
                <c:pt idx="228">
                  <c:v>0.14417250000000001</c:v>
                </c:pt>
                <c:pt idx="229">
                  <c:v>9.8231180000000015E-2</c:v>
                </c:pt>
                <c:pt idx="230">
                  <c:v>5.346774E-2</c:v>
                </c:pt>
                <c:pt idx="231">
                  <c:v>1E-3</c:v>
                </c:pt>
                <c:pt idx="232">
                  <c:v>4.1099999999999999E-3</c:v>
                </c:pt>
                <c:pt idx="233">
                  <c:v>9.4237420000000002E-2</c:v>
                </c:pt>
                <c:pt idx="234">
                  <c:v>0.21839229999999998</c:v>
                </c:pt>
                <c:pt idx="235">
                  <c:v>0.2738815</c:v>
                </c:pt>
                <c:pt idx="236">
                  <c:v>0.21398950000000003</c:v>
                </c:pt>
                <c:pt idx="237">
                  <c:v>8.3264649999999996E-2</c:v>
                </c:pt>
                <c:pt idx="238">
                  <c:v>6.4499999999999991E-3</c:v>
                </c:pt>
                <c:pt idx="239">
                  <c:v>1E-3</c:v>
                </c:pt>
                <c:pt idx="240">
                  <c:v>7.8300000000000002E-3</c:v>
                </c:pt>
                <c:pt idx="241">
                  <c:v>0.1353125</c:v>
                </c:pt>
                <c:pt idx="242">
                  <c:v>0.2065785</c:v>
                </c:pt>
                <c:pt idx="243">
                  <c:v>0.37740499999999999</c:v>
                </c:pt>
                <c:pt idx="244">
                  <c:v>0.31756109999999999</c:v>
                </c:pt>
                <c:pt idx="245">
                  <c:v>0.48651939999999999</c:v>
                </c:pt>
                <c:pt idx="246">
                  <c:v>0.85479479999999997</c:v>
                </c:pt>
                <c:pt idx="247">
                  <c:v>3.0415160000000001</c:v>
                </c:pt>
                <c:pt idx="248">
                  <c:v>5.6021719999999995</c:v>
                </c:pt>
                <c:pt idx="249">
                  <c:v>5.8185750000000001</c:v>
                </c:pt>
                <c:pt idx="250">
                  <c:v>5.3192680000000001</c:v>
                </c:pt>
                <c:pt idx="251">
                  <c:v>5.9683169999999999</c:v>
                </c:pt>
                <c:pt idx="252">
                  <c:v>7.5121799999999999</c:v>
                </c:pt>
                <c:pt idx="253">
                  <c:v>8.8827560000000005</c:v>
                </c:pt>
                <c:pt idx="254">
                  <c:v>7.5361449999999994</c:v>
                </c:pt>
                <c:pt idx="255">
                  <c:v>5.1343310000000004</c:v>
                </c:pt>
                <c:pt idx="256">
                  <c:v>3.3473469999999996</c:v>
                </c:pt>
                <c:pt idx="257">
                  <c:v>2.7621949999999997</c:v>
                </c:pt>
                <c:pt idx="258">
                  <c:v>2.354873</c:v>
                </c:pt>
                <c:pt idx="259">
                  <c:v>3.0223930000000001</c:v>
                </c:pt>
                <c:pt idx="260">
                  <c:v>3.7388469999999998</c:v>
                </c:pt>
                <c:pt idx="261">
                  <c:v>5.0191759999999999</c:v>
                </c:pt>
                <c:pt idx="262">
                  <c:v>8.1126349999999992</c:v>
                </c:pt>
                <c:pt idx="263">
                  <c:v>9.8203059999999986</c:v>
                </c:pt>
                <c:pt idx="264">
                  <c:v>10.07503</c:v>
                </c:pt>
                <c:pt idx="265">
                  <c:v>8.2489419999999996</c:v>
                </c:pt>
                <c:pt idx="266">
                  <c:v>6.6309240000000003</c:v>
                </c:pt>
                <c:pt idx="267">
                  <c:v>5.725733</c:v>
                </c:pt>
                <c:pt idx="268">
                  <c:v>5.4417359999999997</c:v>
                </c:pt>
                <c:pt idx="269">
                  <c:v>6.0276800000000001</c:v>
                </c:pt>
                <c:pt idx="270">
                  <c:v>5.784986</c:v>
                </c:pt>
                <c:pt idx="271">
                  <c:v>4.7657680000000004</c:v>
                </c:pt>
                <c:pt idx="272">
                  <c:v>3.0879850000000002</c:v>
                </c:pt>
                <c:pt idx="273">
                  <c:v>1.4716609999999999</c:v>
                </c:pt>
                <c:pt idx="274">
                  <c:v>1.022885</c:v>
                </c:pt>
                <c:pt idx="275">
                  <c:v>0.82658450000000006</c:v>
                </c:pt>
                <c:pt idx="276">
                  <c:v>0.74810550000000009</c:v>
                </c:pt>
                <c:pt idx="277">
                  <c:v>1.0365420000000001</c:v>
                </c:pt>
                <c:pt idx="278">
                  <c:v>1.6896370000000001</c:v>
                </c:pt>
                <c:pt idx="279">
                  <c:v>0.94398020000000005</c:v>
                </c:pt>
                <c:pt idx="280">
                  <c:v>0.61024869999999998</c:v>
                </c:pt>
                <c:pt idx="281">
                  <c:v>1.0552189999999999</c:v>
                </c:pt>
                <c:pt idx="282">
                  <c:v>2.1495380000000002</c:v>
                </c:pt>
                <c:pt idx="283">
                  <c:v>1.9319159999999997</c:v>
                </c:pt>
                <c:pt idx="284">
                  <c:v>1.043817</c:v>
                </c:pt>
                <c:pt idx="285">
                  <c:v>0.93879099999999993</c:v>
                </c:pt>
                <c:pt idx="286">
                  <c:v>0.47264179999999995</c:v>
                </c:pt>
                <c:pt idx="287">
                  <c:v>0.19492809999999999</c:v>
                </c:pt>
                <c:pt idx="288">
                  <c:v>6.7956329999999995E-2</c:v>
                </c:pt>
                <c:pt idx="289">
                  <c:v>0.1039814</c:v>
                </c:pt>
                <c:pt idx="290">
                  <c:v>7.8608110000000009E-2</c:v>
                </c:pt>
                <c:pt idx="291">
                  <c:v>7.899999999999999E-3</c:v>
                </c:pt>
                <c:pt idx="292">
                  <c:v>6.8999999999999999E-3</c:v>
                </c:pt>
                <c:pt idx="293">
                  <c:v>6.8883009999999995E-2</c:v>
                </c:pt>
                <c:pt idx="294">
                  <c:v>0.14575289999999999</c:v>
                </c:pt>
                <c:pt idx="295">
                  <c:v>0.1857454</c:v>
                </c:pt>
                <c:pt idx="296">
                  <c:v>0.22395969999999998</c:v>
                </c:pt>
                <c:pt idx="297">
                  <c:v>0.24792839999999999</c:v>
                </c:pt>
                <c:pt idx="298">
                  <c:v>0.2262681</c:v>
                </c:pt>
                <c:pt idx="299">
                  <c:v>0.20945899999999998</c:v>
                </c:pt>
                <c:pt idx="300">
                  <c:v>0.13461790000000001</c:v>
                </c:pt>
                <c:pt idx="301">
                  <c:v>0.1232767</c:v>
                </c:pt>
                <c:pt idx="302">
                  <c:v>0.1207947</c:v>
                </c:pt>
                <c:pt idx="303">
                  <c:v>0.16247159999999999</c:v>
                </c:pt>
                <c:pt idx="304">
                  <c:v>0.17297969999999999</c:v>
                </c:pt>
                <c:pt idx="305">
                  <c:v>0.1786229</c:v>
                </c:pt>
                <c:pt idx="306">
                  <c:v>0.13579449999999998</c:v>
                </c:pt>
                <c:pt idx="307">
                  <c:v>8.2029580000000005E-2</c:v>
                </c:pt>
                <c:pt idx="308">
                  <c:v>0.10402400000000001</c:v>
                </c:pt>
                <c:pt idx="309">
                  <c:v>0.1333317</c:v>
                </c:pt>
                <c:pt idx="310">
                  <c:v>0.1726239</c:v>
                </c:pt>
                <c:pt idx="311">
                  <c:v>0.1716356</c:v>
                </c:pt>
                <c:pt idx="312">
                  <c:v>0.18300070000000002</c:v>
                </c:pt>
                <c:pt idx="313">
                  <c:v>0.14031560000000001</c:v>
                </c:pt>
                <c:pt idx="314">
                  <c:v>0.16501679999999999</c:v>
                </c:pt>
              </c:numCache>
            </c:numRef>
          </c:xVal>
          <c:yVal>
            <c:numRef>
              <c:f>'Logs typing'!$E$2:$E$316</c:f>
              <c:numCache>
                <c:formatCode>General</c:formatCode>
                <c:ptCount val="315"/>
                <c:pt idx="0">
                  <c:v>32.401479999999999</c:v>
                </c:pt>
                <c:pt idx="1">
                  <c:v>54.960839999999997</c:v>
                </c:pt>
                <c:pt idx="2">
                  <c:v>79.609439999999992</c:v>
                </c:pt>
                <c:pt idx="3">
                  <c:v>83.215980000000002</c:v>
                </c:pt>
                <c:pt idx="4">
                  <c:v>76.273489999999995</c:v>
                </c:pt>
                <c:pt idx="5">
                  <c:v>62.974640000000001</c:v>
                </c:pt>
                <c:pt idx="6">
                  <c:v>56.510970000000007</c:v>
                </c:pt>
                <c:pt idx="7">
                  <c:v>51.440899999999999</c:v>
                </c:pt>
                <c:pt idx="8">
                  <c:v>46.55294</c:v>
                </c:pt>
                <c:pt idx="9">
                  <c:v>43.862830000000002</c:v>
                </c:pt>
                <c:pt idx="10">
                  <c:v>40.415590000000002</c:v>
                </c:pt>
                <c:pt idx="11">
                  <c:v>36.924639999999997</c:v>
                </c:pt>
                <c:pt idx="12">
                  <c:v>41.717569999999995</c:v>
                </c:pt>
                <c:pt idx="13">
                  <c:v>46.130839999999999</c:v>
                </c:pt>
                <c:pt idx="14">
                  <c:v>44.175290000000004</c:v>
                </c:pt>
                <c:pt idx="15">
                  <c:v>39.936749999999996</c:v>
                </c:pt>
                <c:pt idx="16">
                  <c:v>44.226660000000003</c:v>
                </c:pt>
                <c:pt idx="17">
                  <c:v>40.992280000000001</c:v>
                </c:pt>
                <c:pt idx="18">
                  <c:v>41.905789999999996</c:v>
                </c:pt>
                <c:pt idx="19">
                  <c:v>46.568540000000006</c:v>
                </c:pt>
                <c:pt idx="20">
                  <c:v>56.637360000000001</c:v>
                </c:pt>
                <c:pt idx="21">
                  <c:v>62.189879999999995</c:v>
                </c:pt>
                <c:pt idx="22">
                  <c:v>73.649450000000002</c:v>
                </c:pt>
                <c:pt idx="23">
                  <c:v>80.485560000000007</c:v>
                </c:pt>
                <c:pt idx="24">
                  <c:v>79.931439999999995</c:v>
                </c:pt>
                <c:pt idx="25">
                  <c:v>82.061520000000002</c:v>
                </c:pt>
                <c:pt idx="26">
                  <c:v>79.82544</c:v>
                </c:pt>
                <c:pt idx="27">
                  <c:v>76.536320000000003</c:v>
                </c:pt>
                <c:pt idx="28">
                  <c:v>66.933419999999998</c:v>
                </c:pt>
                <c:pt idx="29">
                  <c:v>56.886360000000003</c:v>
                </c:pt>
                <c:pt idx="30">
                  <c:v>55.630080000000007</c:v>
                </c:pt>
                <c:pt idx="31">
                  <c:v>54.16095</c:v>
                </c:pt>
                <c:pt idx="32">
                  <c:v>60.186870000000006</c:v>
                </c:pt>
                <c:pt idx="33">
                  <c:v>53.607199999999999</c:v>
                </c:pt>
                <c:pt idx="34">
                  <c:v>38.987990000000003</c:v>
                </c:pt>
                <c:pt idx="35">
                  <c:v>28.136759999999999</c:v>
                </c:pt>
                <c:pt idx="36">
                  <c:v>27.876459999999998</c:v>
                </c:pt>
                <c:pt idx="37">
                  <c:v>32.994759999999999</c:v>
                </c:pt>
                <c:pt idx="38">
                  <c:v>40.550699999999999</c:v>
                </c:pt>
                <c:pt idx="39">
                  <c:v>47.451520000000002</c:v>
                </c:pt>
                <c:pt idx="40">
                  <c:v>49.22786</c:v>
                </c:pt>
                <c:pt idx="41">
                  <c:v>51.451720000000002</c:v>
                </c:pt>
                <c:pt idx="42">
                  <c:v>51.9026</c:v>
                </c:pt>
                <c:pt idx="43">
                  <c:v>54.418840000000003</c:v>
                </c:pt>
                <c:pt idx="44">
                  <c:v>49.793349999999997</c:v>
                </c:pt>
                <c:pt idx="45">
                  <c:v>46.472439999999999</c:v>
                </c:pt>
                <c:pt idx="46">
                  <c:v>50.030870000000007</c:v>
                </c:pt>
                <c:pt idx="47">
                  <c:v>43.815349999999995</c:v>
                </c:pt>
                <c:pt idx="48">
                  <c:v>41.064950000000003</c:v>
                </c:pt>
                <c:pt idx="49">
                  <c:v>49.223939999999999</c:v>
                </c:pt>
                <c:pt idx="50">
                  <c:v>59.652669999999993</c:v>
                </c:pt>
                <c:pt idx="51">
                  <c:v>58.574269999999999</c:v>
                </c:pt>
                <c:pt idx="52">
                  <c:v>46.012860000000003</c:v>
                </c:pt>
                <c:pt idx="53">
                  <c:v>42.730240000000002</c:v>
                </c:pt>
                <c:pt idx="54">
                  <c:v>44.71313</c:v>
                </c:pt>
                <c:pt idx="55">
                  <c:v>46.635460000000002</c:v>
                </c:pt>
                <c:pt idx="56">
                  <c:v>48.438859999999998</c:v>
                </c:pt>
                <c:pt idx="57">
                  <c:v>38.828990000000005</c:v>
                </c:pt>
                <c:pt idx="58">
                  <c:v>29.801450000000003</c:v>
                </c:pt>
                <c:pt idx="59">
                  <c:v>27.906609999999997</c:v>
                </c:pt>
                <c:pt idx="60">
                  <c:v>32.780079999999998</c:v>
                </c:pt>
                <c:pt idx="61">
                  <c:v>40.338169999999998</c:v>
                </c:pt>
                <c:pt idx="62">
                  <c:v>40.52534</c:v>
                </c:pt>
                <c:pt idx="63">
                  <c:v>36.719279999999998</c:v>
                </c:pt>
                <c:pt idx="64">
                  <c:v>39.530819999999999</c:v>
                </c:pt>
                <c:pt idx="65">
                  <c:v>54.061979999999998</c:v>
                </c:pt>
                <c:pt idx="66">
                  <c:v>59.573610000000002</c:v>
                </c:pt>
                <c:pt idx="67">
                  <c:v>60.782559999999997</c:v>
                </c:pt>
                <c:pt idx="68">
                  <c:v>67.382540000000006</c:v>
                </c:pt>
                <c:pt idx="69">
                  <c:v>92.29607</c:v>
                </c:pt>
                <c:pt idx="70">
                  <c:v>87.383719999999997</c:v>
                </c:pt>
                <c:pt idx="71">
                  <c:v>81.683109999999999</c:v>
                </c:pt>
                <c:pt idx="72">
                  <c:v>100</c:v>
                </c:pt>
                <c:pt idx="73">
                  <c:v>81.07471000000001</c:v>
                </c:pt>
                <c:pt idx="74">
                  <c:v>58.311550000000004</c:v>
                </c:pt>
                <c:pt idx="75">
                  <c:v>40.252580000000002</c:v>
                </c:pt>
                <c:pt idx="76">
                  <c:v>39.650530000000003</c:v>
                </c:pt>
                <c:pt idx="77">
                  <c:v>45.127669999999995</c:v>
                </c:pt>
                <c:pt idx="78">
                  <c:v>48.185040000000001</c:v>
                </c:pt>
                <c:pt idx="79">
                  <c:v>52.774610000000003</c:v>
                </c:pt>
                <c:pt idx="80">
                  <c:v>73.512920000000008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48.375120000000003</c:v>
                </c:pt>
                <c:pt idx="85">
                  <c:v>31.848660000000002</c:v>
                </c:pt>
                <c:pt idx="86">
                  <c:v>35.306570000000001</c:v>
                </c:pt>
                <c:pt idx="87">
                  <c:v>43.132449999999999</c:v>
                </c:pt>
                <c:pt idx="88">
                  <c:v>41.0959</c:v>
                </c:pt>
                <c:pt idx="89">
                  <c:v>43.532229999999998</c:v>
                </c:pt>
                <c:pt idx="90">
                  <c:v>39.783560000000001</c:v>
                </c:pt>
                <c:pt idx="91">
                  <c:v>44.371319999999997</c:v>
                </c:pt>
                <c:pt idx="92">
                  <c:v>57.842979999999997</c:v>
                </c:pt>
                <c:pt idx="93">
                  <c:v>65.016589999999994</c:v>
                </c:pt>
                <c:pt idx="94">
                  <c:v>61.203600000000002</c:v>
                </c:pt>
                <c:pt idx="95">
                  <c:v>60.057430000000004</c:v>
                </c:pt>
                <c:pt idx="96">
                  <c:v>65.619039999999998</c:v>
                </c:pt>
                <c:pt idx="97">
                  <c:v>74.17</c:v>
                </c:pt>
                <c:pt idx="98">
                  <c:v>97.348929999999996</c:v>
                </c:pt>
                <c:pt idx="99">
                  <c:v>78.637330000000006</c:v>
                </c:pt>
                <c:pt idx="100">
                  <c:v>41.829169999999998</c:v>
                </c:pt>
                <c:pt idx="101">
                  <c:v>36.264310000000002</c:v>
                </c:pt>
                <c:pt idx="102">
                  <c:v>45.518950000000004</c:v>
                </c:pt>
                <c:pt idx="103">
                  <c:v>55.913469999999997</c:v>
                </c:pt>
                <c:pt idx="104">
                  <c:v>75.278589999999994</c:v>
                </c:pt>
                <c:pt idx="105">
                  <c:v>89.267240000000001</c:v>
                </c:pt>
                <c:pt idx="106">
                  <c:v>60.755659999999999</c:v>
                </c:pt>
                <c:pt idx="107">
                  <c:v>53.175409999999999</c:v>
                </c:pt>
                <c:pt idx="108">
                  <c:v>43.433219999999999</c:v>
                </c:pt>
                <c:pt idx="109">
                  <c:v>36.922470000000004</c:v>
                </c:pt>
                <c:pt idx="110">
                  <c:v>44.3765</c:v>
                </c:pt>
                <c:pt idx="111">
                  <c:v>52.61403</c:v>
                </c:pt>
                <c:pt idx="112">
                  <c:v>48.051349999999999</c:v>
                </c:pt>
                <c:pt idx="113">
                  <c:v>36.427379999999999</c:v>
                </c:pt>
                <c:pt idx="114">
                  <c:v>48.05348</c:v>
                </c:pt>
                <c:pt idx="115">
                  <c:v>43.926189999999998</c:v>
                </c:pt>
                <c:pt idx="116">
                  <c:v>38.648830000000004</c:v>
                </c:pt>
                <c:pt idx="117">
                  <c:v>39.143699999999995</c:v>
                </c:pt>
                <c:pt idx="118">
                  <c:v>39.539340000000003</c:v>
                </c:pt>
                <c:pt idx="119">
                  <c:v>39.671420000000005</c:v>
                </c:pt>
                <c:pt idx="120">
                  <c:v>42.730719999999998</c:v>
                </c:pt>
                <c:pt idx="121">
                  <c:v>41.191870000000002</c:v>
                </c:pt>
                <c:pt idx="122">
                  <c:v>32.654109999999996</c:v>
                </c:pt>
                <c:pt idx="123">
                  <c:v>22.46763</c:v>
                </c:pt>
                <c:pt idx="124">
                  <c:v>23.652080000000002</c:v>
                </c:pt>
                <c:pt idx="125">
                  <c:v>99.999990000000011</c:v>
                </c:pt>
                <c:pt idx="126">
                  <c:v>100</c:v>
                </c:pt>
                <c:pt idx="127">
                  <c:v>98.091200000000001</c:v>
                </c:pt>
                <c:pt idx="128">
                  <c:v>100</c:v>
                </c:pt>
                <c:pt idx="129">
                  <c:v>100</c:v>
                </c:pt>
                <c:pt idx="130">
                  <c:v>99.999990000000011</c:v>
                </c:pt>
                <c:pt idx="131">
                  <c:v>98.19999</c:v>
                </c:pt>
                <c:pt idx="132">
                  <c:v>96.116540000000001</c:v>
                </c:pt>
                <c:pt idx="133">
                  <c:v>93.945909999999998</c:v>
                </c:pt>
                <c:pt idx="134">
                  <c:v>58.356430000000003</c:v>
                </c:pt>
                <c:pt idx="135">
                  <c:v>37.208910000000003</c:v>
                </c:pt>
                <c:pt idx="136">
                  <c:v>45.646059999999999</c:v>
                </c:pt>
                <c:pt idx="137">
                  <c:v>48.85821</c:v>
                </c:pt>
                <c:pt idx="138">
                  <c:v>39.851730000000003</c:v>
                </c:pt>
                <c:pt idx="139">
                  <c:v>36.837789999999998</c:v>
                </c:pt>
                <c:pt idx="140">
                  <c:v>38.126300000000001</c:v>
                </c:pt>
                <c:pt idx="141">
                  <c:v>39.205600000000004</c:v>
                </c:pt>
                <c:pt idx="142">
                  <c:v>41.91675</c:v>
                </c:pt>
                <c:pt idx="143">
                  <c:v>41.468310000000002</c:v>
                </c:pt>
                <c:pt idx="144">
                  <c:v>41.971360000000004</c:v>
                </c:pt>
                <c:pt idx="145">
                  <c:v>38.366640000000004</c:v>
                </c:pt>
                <c:pt idx="146">
                  <c:v>34.23198</c:v>
                </c:pt>
                <c:pt idx="147">
                  <c:v>31.878980000000002</c:v>
                </c:pt>
                <c:pt idx="148">
                  <c:v>30.511880000000001</c:v>
                </c:pt>
                <c:pt idx="149">
                  <c:v>33.519770000000001</c:v>
                </c:pt>
                <c:pt idx="150">
                  <c:v>33.446860000000001</c:v>
                </c:pt>
                <c:pt idx="151">
                  <c:v>37.496659999999999</c:v>
                </c:pt>
                <c:pt idx="152">
                  <c:v>40.182639999999999</c:v>
                </c:pt>
                <c:pt idx="153">
                  <c:v>43.024929999999998</c:v>
                </c:pt>
                <c:pt idx="154">
                  <c:v>37.716380000000001</c:v>
                </c:pt>
                <c:pt idx="155">
                  <c:v>34.48368</c:v>
                </c:pt>
                <c:pt idx="156">
                  <c:v>34.289020000000001</c:v>
                </c:pt>
                <c:pt idx="157">
                  <c:v>36.573180000000001</c:v>
                </c:pt>
                <c:pt idx="158">
                  <c:v>33.363250000000001</c:v>
                </c:pt>
                <c:pt idx="159">
                  <c:v>30.009950000000003</c:v>
                </c:pt>
                <c:pt idx="160">
                  <c:v>33.614989999999999</c:v>
                </c:pt>
                <c:pt idx="161">
                  <c:v>37.43835</c:v>
                </c:pt>
                <c:pt idx="162">
                  <c:v>39.284970000000001</c:v>
                </c:pt>
                <c:pt idx="163">
                  <c:v>34.465380000000003</c:v>
                </c:pt>
                <c:pt idx="164">
                  <c:v>30.0029</c:v>
                </c:pt>
                <c:pt idx="165">
                  <c:v>41.539479999999998</c:v>
                </c:pt>
                <c:pt idx="166">
                  <c:v>37.48892</c:v>
                </c:pt>
                <c:pt idx="167">
                  <c:v>28.384910000000001</c:v>
                </c:pt>
                <c:pt idx="168">
                  <c:v>34.898469999999996</c:v>
                </c:pt>
                <c:pt idx="169">
                  <c:v>36.090400000000002</c:v>
                </c:pt>
                <c:pt idx="170">
                  <c:v>46.59543</c:v>
                </c:pt>
                <c:pt idx="171">
                  <c:v>53.273870000000002</c:v>
                </c:pt>
                <c:pt idx="172">
                  <c:v>56.288269999999997</c:v>
                </c:pt>
                <c:pt idx="173">
                  <c:v>49.246479999999998</c:v>
                </c:pt>
                <c:pt idx="174">
                  <c:v>47.543759999999999</c:v>
                </c:pt>
                <c:pt idx="175">
                  <c:v>59.67062</c:v>
                </c:pt>
                <c:pt idx="176">
                  <c:v>60.905160000000002</c:v>
                </c:pt>
                <c:pt idx="177">
                  <c:v>52.27205</c:v>
                </c:pt>
                <c:pt idx="178">
                  <c:v>60.864339999999991</c:v>
                </c:pt>
                <c:pt idx="179">
                  <c:v>47.078040000000001</c:v>
                </c:pt>
                <c:pt idx="180">
                  <c:v>38.707999999999998</c:v>
                </c:pt>
                <c:pt idx="181">
                  <c:v>39.411390000000004</c:v>
                </c:pt>
                <c:pt idx="182">
                  <c:v>32.441839999999999</c:v>
                </c:pt>
                <c:pt idx="183">
                  <c:v>35.732079999999996</c:v>
                </c:pt>
                <c:pt idx="184">
                  <c:v>34.166460000000001</c:v>
                </c:pt>
                <c:pt idx="185">
                  <c:v>32.109769999999997</c:v>
                </c:pt>
                <c:pt idx="186">
                  <c:v>36.911940000000001</c:v>
                </c:pt>
                <c:pt idx="187">
                  <c:v>31.60398</c:v>
                </c:pt>
                <c:pt idx="188">
                  <c:v>36.11056</c:v>
                </c:pt>
                <c:pt idx="189">
                  <c:v>38.24615</c:v>
                </c:pt>
                <c:pt idx="190">
                  <c:v>37.318680000000001</c:v>
                </c:pt>
                <c:pt idx="191">
                  <c:v>25.312059999999999</c:v>
                </c:pt>
                <c:pt idx="192">
                  <c:v>24.75853</c:v>
                </c:pt>
                <c:pt idx="193">
                  <c:v>26.508379999999999</c:v>
                </c:pt>
                <c:pt idx="194">
                  <c:v>31.072800000000001</c:v>
                </c:pt>
                <c:pt idx="195">
                  <c:v>25.632200000000001</c:v>
                </c:pt>
                <c:pt idx="196">
                  <c:v>24.604799999999997</c:v>
                </c:pt>
                <c:pt idx="197">
                  <c:v>27.314319999999999</c:v>
                </c:pt>
                <c:pt idx="198">
                  <c:v>30.43338</c:v>
                </c:pt>
                <c:pt idx="199">
                  <c:v>38.15213</c:v>
                </c:pt>
                <c:pt idx="200">
                  <c:v>44.042229999999996</c:v>
                </c:pt>
                <c:pt idx="201">
                  <c:v>34.652480000000004</c:v>
                </c:pt>
                <c:pt idx="202">
                  <c:v>32.5702</c:v>
                </c:pt>
                <c:pt idx="203">
                  <c:v>28.692920000000001</c:v>
                </c:pt>
                <c:pt idx="204">
                  <c:v>33.735250000000001</c:v>
                </c:pt>
                <c:pt idx="205">
                  <c:v>47.915039999999998</c:v>
                </c:pt>
                <c:pt idx="206">
                  <c:v>42.483599999999996</c:v>
                </c:pt>
                <c:pt idx="207">
                  <c:v>21.022080000000003</c:v>
                </c:pt>
                <c:pt idx="208">
                  <c:v>8.3778199999999998</c:v>
                </c:pt>
                <c:pt idx="209">
                  <c:v>5.3792430000000007</c:v>
                </c:pt>
                <c:pt idx="210">
                  <c:v>3.7858009999999997</c:v>
                </c:pt>
                <c:pt idx="211">
                  <c:v>3.5261809999999998</c:v>
                </c:pt>
                <c:pt idx="212">
                  <c:v>3.5039929999999995</c:v>
                </c:pt>
                <c:pt idx="213">
                  <c:v>3.3591450000000003</c:v>
                </c:pt>
                <c:pt idx="214">
                  <c:v>3.2634570000000003</c:v>
                </c:pt>
                <c:pt idx="215">
                  <c:v>3.4712739999999997</c:v>
                </c:pt>
                <c:pt idx="216">
                  <c:v>3.6378140000000005</c:v>
                </c:pt>
                <c:pt idx="217">
                  <c:v>4.3042789999999993</c:v>
                </c:pt>
                <c:pt idx="218">
                  <c:v>4.7640910000000005</c:v>
                </c:pt>
                <c:pt idx="219">
                  <c:v>5.2389760000000001</c:v>
                </c:pt>
                <c:pt idx="220">
                  <c:v>5.5172480000000004</c:v>
                </c:pt>
                <c:pt idx="221">
                  <c:v>6.2525490000000001</c:v>
                </c:pt>
                <c:pt idx="222">
                  <c:v>13.29514</c:v>
                </c:pt>
                <c:pt idx="223">
                  <c:v>42.53839</c:v>
                </c:pt>
                <c:pt idx="224">
                  <c:v>61.290409999999994</c:v>
                </c:pt>
                <c:pt idx="225">
                  <c:v>100</c:v>
                </c:pt>
                <c:pt idx="226">
                  <c:v>100</c:v>
                </c:pt>
                <c:pt idx="227">
                  <c:v>98.666450000000012</c:v>
                </c:pt>
                <c:pt idx="228">
                  <c:v>98.336579999999998</c:v>
                </c:pt>
                <c:pt idx="229">
                  <c:v>56.618000000000002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58.981830000000002</c:v>
                </c:pt>
                <c:pt idx="234">
                  <c:v>24.766550000000002</c:v>
                </c:pt>
                <c:pt idx="235">
                  <c:v>20.137260000000001</c:v>
                </c:pt>
                <c:pt idx="236">
                  <c:v>25.879639999999998</c:v>
                </c:pt>
                <c:pt idx="237">
                  <c:v>66.837969999999999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40.974229999999999</c:v>
                </c:pt>
                <c:pt idx="242">
                  <c:v>39.481660000000005</c:v>
                </c:pt>
                <c:pt idx="243">
                  <c:v>19.162199999999999</c:v>
                </c:pt>
                <c:pt idx="244">
                  <c:v>38.001620000000003</c:v>
                </c:pt>
                <c:pt idx="245">
                  <c:v>37.327249999999999</c:v>
                </c:pt>
                <c:pt idx="246">
                  <c:v>37.391330000000004</c:v>
                </c:pt>
                <c:pt idx="247">
                  <c:v>14.592369999999999</c:v>
                </c:pt>
                <c:pt idx="248">
                  <c:v>36.046370000000003</c:v>
                </c:pt>
                <c:pt idx="249">
                  <c:v>34.229030000000002</c:v>
                </c:pt>
                <c:pt idx="250">
                  <c:v>30.023519999999998</c:v>
                </c:pt>
                <c:pt idx="251">
                  <c:v>27.153179999999999</c:v>
                </c:pt>
                <c:pt idx="252">
                  <c:v>23.423210000000001</c:v>
                </c:pt>
                <c:pt idx="253">
                  <c:v>31.71133</c:v>
                </c:pt>
                <c:pt idx="254">
                  <c:v>28.859030000000001</c:v>
                </c:pt>
                <c:pt idx="255">
                  <c:v>19.523720000000001</c:v>
                </c:pt>
                <c:pt idx="256">
                  <c:v>37.575720000000004</c:v>
                </c:pt>
                <c:pt idx="257">
                  <c:v>49.818179999999998</c:v>
                </c:pt>
                <c:pt idx="258">
                  <c:v>54.918310000000005</c:v>
                </c:pt>
                <c:pt idx="259">
                  <c:v>66.618840000000006</c:v>
                </c:pt>
                <c:pt idx="260">
                  <c:v>64.439840000000004</c:v>
                </c:pt>
                <c:pt idx="261">
                  <c:v>40.973549999999996</c:v>
                </c:pt>
                <c:pt idx="262">
                  <c:v>22.70194</c:v>
                </c:pt>
                <c:pt idx="263">
                  <c:v>22.104760000000002</c:v>
                </c:pt>
                <c:pt idx="264">
                  <c:v>19.32611</c:v>
                </c:pt>
                <c:pt idx="265">
                  <c:v>18.235309999999998</c:v>
                </c:pt>
                <c:pt idx="266">
                  <c:v>25.421209999999999</c:v>
                </c:pt>
                <c:pt idx="267">
                  <c:v>35.400399999999998</c:v>
                </c:pt>
                <c:pt idx="268">
                  <c:v>37.089480000000002</c:v>
                </c:pt>
                <c:pt idx="269">
                  <c:v>29.844349999999999</c:v>
                </c:pt>
                <c:pt idx="270">
                  <c:v>26.928089999999997</c:v>
                </c:pt>
                <c:pt idx="271">
                  <c:v>27.109939999999998</c:v>
                </c:pt>
                <c:pt idx="272">
                  <c:v>34.371049999999997</c:v>
                </c:pt>
                <c:pt idx="273">
                  <c:v>58.695929999999997</c:v>
                </c:pt>
                <c:pt idx="274">
                  <c:v>70.350639999999999</c:v>
                </c:pt>
                <c:pt idx="275">
                  <c:v>75.468969999999999</c:v>
                </c:pt>
                <c:pt idx="276">
                  <c:v>77.87818</c:v>
                </c:pt>
                <c:pt idx="277">
                  <c:v>74.977739999999997</c:v>
                </c:pt>
                <c:pt idx="278">
                  <c:v>71.93432</c:v>
                </c:pt>
                <c:pt idx="279">
                  <c:v>100</c:v>
                </c:pt>
                <c:pt idx="280">
                  <c:v>81.935509999999994</c:v>
                </c:pt>
                <c:pt idx="281">
                  <c:v>74.844160000000002</c:v>
                </c:pt>
                <c:pt idx="282">
                  <c:v>47.76061</c:v>
                </c:pt>
                <c:pt idx="283">
                  <c:v>61.145780000000002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3-4801-8045-884A866BBD83}"/>
            </c:ext>
          </c:extLst>
        </c:ser>
        <c:ser>
          <c:idx val="0"/>
          <c:order val="1"/>
          <c:tx>
            <c:v>type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core'!$C$3:$C$7,'Buckles core'!$C$9:$C$25,'Buckles core'!$C$27:$C$30,'Buckles core'!$C$33:$C$34,'Buckles core'!$C$36:$C$38,'Buckles core'!$C$43:$C$46,'Buckles core'!$C$56:$C$59,'Buckles core'!$C$61:$C$64,'Buckles core'!$C$68,'Buckles core'!$C$71,'Buckles core'!$C$75:$C$77,'Buckles core'!$C$80:$C$83,'Buckles core'!$C$97,'Buckles core'!$C$99,'Buckles core'!$C$101:$C$102)</c:f>
              <c:numCache>
                <c:formatCode>0.00</c:formatCode>
                <c:ptCount val="56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8.5169999999999995</c:v>
                </c:pt>
                <c:pt idx="6">
                  <c:v>8.0739999999999998</c:v>
                </c:pt>
                <c:pt idx="7">
                  <c:v>7.6420000000000003</c:v>
                </c:pt>
                <c:pt idx="8">
                  <c:v>7.1360000000000001</c:v>
                </c:pt>
                <c:pt idx="9">
                  <c:v>7.5810000000000004</c:v>
                </c:pt>
                <c:pt idx="10">
                  <c:v>8.6869999999999994</c:v>
                </c:pt>
                <c:pt idx="11">
                  <c:v>8.516</c:v>
                </c:pt>
                <c:pt idx="12">
                  <c:v>10.599</c:v>
                </c:pt>
                <c:pt idx="13">
                  <c:v>13.648</c:v>
                </c:pt>
                <c:pt idx="14">
                  <c:v>14.179</c:v>
                </c:pt>
                <c:pt idx="15">
                  <c:v>15.554</c:v>
                </c:pt>
                <c:pt idx="16">
                  <c:v>14.894</c:v>
                </c:pt>
                <c:pt idx="17">
                  <c:v>13.73</c:v>
                </c:pt>
                <c:pt idx="18">
                  <c:v>13.374000000000001</c:v>
                </c:pt>
                <c:pt idx="19">
                  <c:v>7.7629999999999999</c:v>
                </c:pt>
                <c:pt idx="20">
                  <c:v>9.3919999999999995</c:v>
                </c:pt>
                <c:pt idx="21">
                  <c:v>12.794</c:v>
                </c:pt>
                <c:pt idx="22">
                  <c:v>11.182</c:v>
                </c:pt>
                <c:pt idx="23">
                  <c:v>13.917999999999999</c:v>
                </c:pt>
                <c:pt idx="24">
                  <c:v>12.365</c:v>
                </c:pt>
                <c:pt idx="25">
                  <c:v>10.935</c:v>
                </c:pt>
                <c:pt idx="26">
                  <c:v>6.8140000000000001</c:v>
                </c:pt>
                <c:pt idx="27">
                  <c:v>11.864000000000001</c:v>
                </c:pt>
                <c:pt idx="28">
                  <c:v>3.371</c:v>
                </c:pt>
                <c:pt idx="29">
                  <c:v>3.5</c:v>
                </c:pt>
                <c:pt idx="30">
                  <c:v>4.2549999999999999</c:v>
                </c:pt>
                <c:pt idx="31">
                  <c:v>14.551</c:v>
                </c:pt>
                <c:pt idx="32">
                  <c:v>16.879000000000001</c:v>
                </c:pt>
                <c:pt idx="33">
                  <c:v>6.1239999999999997</c:v>
                </c:pt>
                <c:pt idx="34">
                  <c:v>6.0309999999999997</c:v>
                </c:pt>
                <c:pt idx="35">
                  <c:v>22.521999999999998</c:v>
                </c:pt>
                <c:pt idx="36">
                  <c:v>20.972999999999999</c:v>
                </c:pt>
                <c:pt idx="37">
                  <c:v>16.02</c:v>
                </c:pt>
                <c:pt idx="38">
                  <c:v>19.832000000000001</c:v>
                </c:pt>
                <c:pt idx="39">
                  <c:v>6.6070000000000002</c:v>
                </c:pt>
                <c:pt idx="40">
                  <c:v>4.6059999999999999</c:v>
                </c:pt>
                <c:pt idx="41">
                  <c:v>18.09</c:v>
                </c:pt>
                <c:pt idx="42">
                  <c:v>18.594999999999999</c:v>
                </c:pt>
                <c:pt idx="43">
                  <c:v>7.1260000000000003</c:v>
                </c:pt>
                <c:pt idx="44">
                  <c:v>15.275</c:v>
                </c:pt>
                <c:pt idx="45">
                  <c:v>9.2129999999999992</c:v>
                </c:pt>
                <c:pt idx="46">
                  <c:v>8.4979999999999993</c:v>
                </c:pt>
                <c:pt idx="47">
                  <c:v>6.5739999999999998</c:v>
                </c:pt>
                <c:pt idx="48">
                  <c:v>14.973000000000001</c:v>
                </c:pt>
                <c:pt idx="49">
                  <c:v>6.4029999999999996</c:v>
                </c:pt>
                <c:pt idx="50">
                  <c:v>5.1630000000000003</c:v>
                </c:pt>
                <c:pt idx="51">
                  <c:v>13.227</c:v>
                </c:pt>
                <c:pt idx="52">
                  <c:v>6.508</c:v>
                </c:pt>
                <c:pt idx="53">
                  <c:v>6.5419999999999998</c:v>
                </c:pt>
                <c:pt idx="54">
                  <c:v>4.0999999999999996</c:v>
                </c:pt>
                <c:pt idx="55">
                  <c:v>3.8849999999999998</c:v>
                </c:pt>
              </c:numCache>
            </c:numRef>
          </c:xVal>
          <c:yVal>
            <c:numRef>
              <c:f>('Buckles core'!$F$3:$F$7,'Buckles core'!$F$9:$F$25,'Buckles core'!$F$27:$F$30,'Buckles core'!$F$33:$F$34,'Buckles core'!$F$36:$F$38,'Buckles core'!$F$43:$F$46,'Buckles core'!$F$56:$F$59,'Buckles core'!$F$61:$F$64,'Buckles core'!$F$68,'Buckles core'!$F$71,'Buckles core'!$F$75:$F$77,'Buckles core'!$F$80:$F$83,'Buckles core'!$F$97,'Buckles core'!$F$99,'Buckles core'!$F$101:$F$102)</c:f>
              <c:numCache>
                <c:formatCode>0.0</c:formatCode>
                <c:ptCount val="56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51.090959982720705</c:v>
                </c:pt>
                <c:pt idx="6">
                  <c:v>50.32220075492063</c:v>
                </c:pt>
                <c:pt idx="7">
                  <c:v>59.590493360507402</c:v>
                </c:pt>
                <c:pt idx="8">
                  <c:v>66.430408875553155</c:v>
                </c:pt>
                <c:pt idx="9">
                  <c:v>58.195331005229157</c:v>
                </c:pt>
                <c:pt idx="10">
                  <c:v>55.353231716949395</c:v>
                </c:pt>
                <c:pt idx="11">
                  <c:v>40.756944079906305</c:v>
                </c:pt>
                <c:pt idx="12">
                  <c:v>44.980905728310518</c:v>
                </c:pt>
                <c:pt idx="13">
                  <c:v>41.169905414137617</c:v>
                </c:pt>
                <c:pt idx="14">
                  <c:v>45.320957233084741</c:v>
                </c:pt>
                <c:pt idx="15">
                  <c:v>47.819552486938854</c:v>
                </c:pt>
                <c:pt idx="16">
                  <c:v>45.486729041796174</c:v>
                </c:pt>
                <c:pt idx="17">
                  <c:v>44.004678551134084</c:v>
                </c:pt>
                <c:pt idx="18">
                  <c:v>46.990803859165744</c:v>
                </c:pt>
                <c:pt idx="19">
                  <c:v>50.373041789163217</c:v>
                </c:pt>
                <c:pt idx="20">
                  <c:v>57.024144964805856</c:v>
                </c:pt>
                <c:pt idx="21">
                  <c:v>46.558213218941873</c:v>
                </c:pt>
                <c:pt idx="22">
                  <c:v>47.208499565154241</c:v>
                </c:pt>
                <c:pt idx="23">
                  <c:v>42.227870871975128</c:v>
                </c:pt>
                <c:pt idx="24">
                  <c:v>47.545663614143237</c:v>
                </c:pt>
                <c:pt idx="25">
                  <c:v>52.715907533611862</c:v>
                </c:pt>
                <c:pt idx="26">
                  <c:v>78.984656492710769</c:v>
                </c:pt>
                <c:pt idx="27">
                  <c:v>71.38598119850792</c:v>
                </c:pt>
                <c:pt idx="28">
                  <c:v>44.272280184920639</c:v>
                </c:pt>
                <c:pt idx="29">
                  <c:v>44.274064183705129</c:v>
                </c:pt>
                <c:pt idx="30">
                  <c:v>60.909533220684509</c:v>
                </c:pt>
                <c:pt idx="31">
                  <c:v>36.725559974911206</c:v>
                </c:pt>
                <c:pt idx="32">
                  <c:v>28.251297363170234</c:v>
                </c:pt>
                <c:pt idx="33">
                  <c:v>98.643382601426183</c:v>
                </c:pt>
                <c:pt idx="34">
                  <c:v>98.52215660243175</c:v>
                </c:pt>
                <c:pt idx="35">
                  <c:v>37.781632477794503</c:v>
                </c:pt>
                <c:pt idx="36">
                  <c:v>41.801636611718365</c:v>
                </c:pt>
                <c:pt idx="37">
                  <c:v>50.184309594441245</c:v>
                </c:pt>
                <c:pt idx="38">
                  <c:v>35.887518540525122</c:v>
                </c:pt>
                <c:pt idx="39">
                  <c:v>69.309624308876081</c:v>
                </c:pt>
                <c:pt idx="40">
                  <c:v>90.126241409877679</c:v>
                </c:pt>
                <c:pt idx="41">
                  <c:v>35.83813204712073</c:v>
                </c:pt>
                <c:pt idx="42">
                  <c:v>28.787341779077131</c:v>
                </c:pt>
                <c:pt idx="43">
                  <c:v>47.095093138020225</c:v>
                </c:pt>
                <c:pt idx="44">
                  <c:v>33.013880125625178</c:v>
                </c:pt>
                <c:pt idx="45">
                  <c:v>40.702021930049298</c:v>
                </c:pt>
                <c:pt idx="46">
                  <c:v>52.498472703619434</c:v>
                </c:pt>
                <c:pt idx="47">
                  <c:v>68.300626739019094</c:v>
                </c:pt>
                <c:pt idx="48">
                  <c:v>40.259594984082327</c:v>
                </c:pt>
                <c:pt idx="49">
                  <c:v>61.403406360177804</c:v>
                </c:pt>
                <c:pt idx="50">
                  <c:v>58.378044518199637</c:v>
                </c:pt>
                <c:pt idx="51">
                  <c:v>31.184897241925963</c:v>
                </c:pt>
                <c:pt idx="52">
                  <c:v>96.113357536839388</c:v>
                </c:pt>
                <c:pt idx="53">
                  <c:v>61.91295310320627</c:v>
                </c:pt>
                <c:pt idx="54">
                  <c:v>71.688214927982287</c:v>
                </c:pt>
                <c:pt idx="55">
                  <c:v>93.147465979513967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3-4801-8045-884A866BBD83}"/>
            </c:ext>
          </c:extLst>
        </c:ser>
        <c:ser>
          <c:idx val="1"/>
          <c:order val="2"/>
          <c:tx>
            <c:v>type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core'!$C$8,'Buckles core'!$C$26,'Buckles core'!$C$31:$C$32,'Buckles core'!$C$35,'Buckles core'!$C$39:$C$42,'Buckles core'!$C$47:$C$50,'Buckles core'!$C$52:$C$55,'Buckles core'!$C$60,'Buckles core'!$C$65:$C$67,'Buckles core'!$C$69:$C$70,'Buckles core'!$C$72:$C$74,'Buckles core'!$C$78:$C$79,'Buckles core'!$C$84:$C$91,'Buckles core'!$C$95,'Buckles core'!$C$98,'Buckles core'!$C$100)</c:f>
              <c:numCache>
                <c:formatCode>0.00</c:formatCode>
                <c:ptCount val="39"/>
                <c:pt idx="0">
                  <c:v>6.0720000000000001</c:v>
                </c:pt>
                <c:pt idx="1">
                  <c:v>9.8650000000000002</c:v>
                </c:pt>
                <c:pt idx="2">
                  <c:v>5.1980000000000004</c:v>
                </c:pt>
                <c:pt idx="3">
                  <c:v>6.7549999999999999</c:v>
                </c:pt>
                <c:pt idx="4">
                  <c:v>10.61</c:v>
                </c:pt>
                <c:pt idx="5">
                  <c:v>4.0730000000000004</c:v>
                </c:pt>
                <c:pt idx="6">
                  <c:v>10.026999999999999</c:v>
                </c:pt>
                <c:pt idx="7">
                  <c:v>2.2309999999999999</c:v>
                </c:pt>
                <c:pt idx="8">
                  <c:v>2.9359999999999999</c:v>
                </c:pt>
                <c:pt idx="9">
                  <c:v>1.9079999999999999</c:v>
                </c:pt>
                <c:pt idx="10">
                  <c:v>1.8149999999999999</c:v>
                </c:pt>
                <c:pt idx="11">
                  <c:v>1.5629999999999999</c:v>
                </c:pt>
                <c:pt idx="12">
                  <c:v>2.71</c:v>
                </c:pt>
                <c:pt idx="13">
                  <c:v>5.3460000000000001</c:v>
                </c:pt>
                <c:pt idx="14">
                  <c:v>7.0140000000000002</c:v>
                </c:pt>
                <c:pt idx="15">
                  <c:v>7.86</c:v>
                </c:pt>
                <c:pt idx="16">
                  <c:v>6.3250000000000002</c:v>
                </c:pt>
                <c:pt idx="17">
                  <c:v>10.977</c:v>
                </c:pt>
                <c:pt idx="18">
                  <c:v>7.633</c:v>
                </c:pt>
                <c:pt idx="19">
                  <c:v>10.641999999999999</c:v>
                </c:pt>
                <c:pt idx="20">
                  <c:v>4.6989999999999998</c:v>
                </c:pt>
                <c:pt idx="21">
                  <c:v>11.006</c:v>
                </c:pt>
                <c:pt idx="22">
                  <c:v>13.954000000000001</c:v>
                </c:pt>
                <c:pt idx="23">
                  <c:v>10.073</c:v>
                </c:pt>
                <c:pt idx="24">
                  <c:v>11.117000000000001</c:v>
                </c:pt>
                <c:pt idx="25">
                  <c:v>10.529</c:v>
                </c:pt>
                <c:pt idx="26">
                  <c:v>9.5679999999999996</c:v>
                </c:pt>
                <c:pt idx="27">
                  <c:v>11.920999999999999</c:v>
                </c:pt>
                <c:pt idx="28">
                  <c:v>8.3409999999999993</c:v>
                </c:pt>
                <c:pt idx="29">
                  <c:v>13.625</c:v>
                </c:pt>
                <c:pt idx="30">
                  <c:v>6.9960000000000004</c:v>
                </c:pt>
                <c:pt idx="31">
                  <c:v>14.707000000000001</c:v>
                </c:pt>
                <c:pt idx="32">
                  <c:v>9.8610000000000007</c:v>
                </c:pt>
                <c:pt idx="33">
                  <c:v>6.4279999999999999</c:v>
                </c:pt>
                <c:pt idx="34">
                  <c:v>7.6849999999999996</c:v>
                </c:pt>
                <c:pt idx="35">
                  <c:v>9.6929999999999996</c:v>
                </c:pt>
                <c:pt idx="36">
                  <c:v>6.5570000000000004</c:v>
                </c:pt>
                <c:pt idx="37">
                  <c:v>4.0670000000000002</c:v>
                </c:pt>
                <c:pt idx="38">
                  <c:v>5.48</c:v>
                </c:pt>
              </c:numCache>
            </c:numRef>
          </c:xVal>
          <c:yVal>
            <c:numRef>
              <c:f>('Buckles core'!$F$8,'Buckles core'!$F$26,'Buckles core'!$F$31:$F$32,'Buckles core'!$F$35,'Buckles core'!$F$39:$F$42,'Buckles core'!$F$47:$F$50,'Buckles core'!$F$52:$F$55,'Buckles core'!$F$60,'Buckles core'!$F$65:$F$67,'Buckles core'!$F$69:$F$70,'Buckles core'!$F$72:$F$74,'Buckles core'!$F$78:$F$79,'Buckles core'!$F$84:$F$91,'Buckles core'!$F$95,'Buckles core'!$F$98,'Buckles core'!$F$100)</c:f>
              <c:numCache>
                <c:formatCode>0.0</c:formatCode>
                <c:ptCount val="39"/>
                <c:pt idx="0">
                  <c:v>38.718895384937831</c:v>
                </c:pt>
                <c:pt idx="1">
                  <c:v>34.953776087138522</c:v>
                </c:pt>
                <c:pt idx="2">
                  <c:v>28.089843614128867</c:v>
                </c:pt>
                <c:pt idx="3">
                  <c:v>40.235542731700605</c:v>
                </c:pt>
                <c:pt idx="4">
                  <c:v>46.391236680060729</c:v>
                </c:pt>
                <c:pt idx="5">
                  <c:v>98.159484229314614</c:v>
                </c:pt>
                <c:pt idx="6">
                  <c:v>97.257229891571853</c:v>
                </c:pt>
                <c:pt idx="7">
                  <c:v>69.093023644760592</c:v>
                </c:pt>
                <c:pt idx="8">
                  <c:v>67.163289132099493</c:v>
                </c:pt>
                <c:pt idx="9">
                  <c:v>97.90515847051347</c:v>
                </c:pt>
                <c:pt idx="10">
                  <c:v>53.827691534621046</c:v>
                </c:pt>
                <c:pt idx="11">
                  <c:v>50.516228880145931</c:v>
                </c:pt>
                <c:pt idx="12">
                  <c:v>40.22245361252412</c:v>
                </c:pt>
                <c:pt idx="13">
                  <c:v>34.625981287630594</c:v>
                </c:pt>
                <c:pt idx="14">
                  <c:v>24.879850465603486</c:v>
                </c:pt>
                <c:pt idx="15">
                  <c:v>26.543911905048041</c:v>
                </c:pt>
                <c:pt idx="16">
                  <c:v>28.561962854369316</c:v>
                </c:pt>
                <c:pt idx="17">
                  <c:v>33.136716859829143</c:v>
                </c:pt>
                <c:pt idx="18">
                  <c:v>31.696116211217724</c:v>
                </c:pt>
                <c:pt idx="19">
                  <c:v>22.214986531216024</c:v>
                </c:pt>
                <c:pt idx="20">
                  <c:v>51.769305198277969</c:v>
                </c:pt>
                <c:pt idx="21">
                  <c:v>30.223730432548745</c:v>
                </c:pt>
                <c:pt idx="22">
                  <c:v>28.994230750290633</c:v>
                </c:pt>
                <c:pt idx="23">
                  <c:v>24.606441264184909</c:v>
                </c:pt>
                <c:pt idx="24">
                  <c:v>30.141216740422809</c:v>
                </c:pt>
                <c:pt idx="25">
                  <c:v>23.995725013834662</c:v>
                </c:pt>
                <c:pt idx="26">
                  <c:v>21.74489957764607</c:v>
                </c:pt>
                <c:pt idx="27">
                  <c:v>27.29058967290992</c:v>
                </c:pt>
                <c:pt idx="28">
                  <c:v>24.13901318300201</c:v>
                </c:pt>
                <c:pt idx="29">
                  <c:v>26.125243470336756</c:v>
                </c:pt>
                <c:pt idx="30">
                  <c:v>32.701349198259152</c:v>
                </c:pt>
                <c:pt idx="31">
                  <c:v>27.463497819107292</c:v>
                </c:pt>
                <c:pt idx="32">
                  <c:v>21.544631429907255</c:v>
                </c:pt>
                <c:pt idx="33">
                  <c:v>28.03901113310182</c:v>
                </c:pt>
                <c:pt idx="34">
                  <c:v>31.377367980411691</c:v>
                </c:pt>
                <c:pt idx="35">
                  <c:v>23.002558737461687</c:v>
                </c:pt>
                <c:pt idx="36">
                  <c:v>26.290177800908808</c:v>
                </c:pt>
                <c:pt idx="37">
                  <c:v>47.112491038479753</c:v>
                </c:pt>
                <c:pt idx="38">
                  <c:v>49.7891471945468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3-4801-8045-884A866BBD83}"/>
            </c:ext>
          </c:extLst>
        </c:ser>
        <c:ser>
          <c:idx val="2"/>
          <c:order val="3"/>
          <c:tx>
            <c:v>type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('Buckles core'!$C$51,'Buckles core'!$C$92:$C$94,'Buckles core'!$C$96)</c:f>
              <c:numCache>
                <c:formatCode>0.00</c:formatCode>
                <c:ptCount val="5"/>
                <c:pt idx="0">
                  <c:v>4.3239999999999998</c:v>
                </c:pt>
                <c:pt idx="1">
                  <c:v>6.4790000000000001</c:v>
                </c:pt>
                <c:pt idx="2">
                  <c:v>3.0430000000000001</c:v>
                </c:pt>
                <c:pt idx="3">
                  <c:v>4.0739999999999998</c:v>
                </c:pt>
                <c:pt idx="4">
                  <c:v>9.3219999999999992</c:v>
                </c:pt>
              </c:numCache>
            </c:numRef>
          </c:xVal>
          <c:yVal>
            <c:numRef>
              <c:f>('Buckles core'!$F$51,'Buckles core'!$F$92:$F$94,'Buckles core'!$F$96)</c:f>
              <c:numCache>
                <c:formatCode>0.0</c:formatCode>
                <c:ptCount val="5"/>
                <c:pt idx="0">
                  <c:v>9.1580996734414271</c:v>
                </c:pt>
                <c:pt idx="1">
                  <c:v>19.252711031266131</c:v>
                </c:pt>
                <c:pt idx="2">
                  <c:v>15.979446560251386</c:v>
                </c:pt>
                <c:pt idx="3">
                  <c:v>27.902298946756606</c:v>
                </c:pt>
                <c:pt idx="4">
                  <c:v>17.801367528917694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3-4801-8045-884A866B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07536"/>
        <c:axId val="298113440"/>
      </c:scatterChart>
      <c:valAx>
        <c:axId val="298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13440"/>
        <c:crosses val="autoZero"/>
        <c:crossBetween val="midCat"/>
      </c:valAx>
      <c:valAx>
        <c:axId val="298113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'Amaefule core'!$W$3:$W$21</c:f>
              <c:numCache>
                <c:formatCode>0.00</c:formatCode>
                <c:ptCount val="19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0.11864000000000001</c:v>
                </c:pt>
                <c:pt idx="7">
                  <c:v>0.1061</c:v>
                </c:pt>
                <c:pt idx="8">
                  <c:v>0.10027</c:v>
                </c:pt>
                <c:pt idx="9">
                  <c:v>0.16879000000000002</c:v>
                </c:pt>
                <c:pt idx="10">
                  <c:v>0.22521999999999998</c:v>
                </c:pt>
                <c:pt idx="11">
                  <c:v>0.20973</c:v>
                </c:pt>
                <c:pt idx="12">
                  <c:v>0.16020000000000001</c:v>
                </c:pt>
                <c:pt idx="13">
                  <c:v>0.10977000000000001</c:v>
                </c:pt>
                <c:pt idx="14">
                  <c:v>0.11006000000000001</c:v>
                </c:pt>
                <c:pt idx="15">
                  <c:v>0.10528999999999999</c:v>
                </c:pt>
                <c:pt idx="16">
                  <c:v>9.212999999999999E-2</c:v>
                </c:pt>
                <c:pt idx="17">
                  <c:v>8.498E-2</c:v>
                </c:pt>
                <c:pt idx="18">
                  <c:v>6.5739999999999993E-2</c:v>
                </c:pt>
              </c:numCache>
            </c:numRef>
          </c:xVal>
          <c:yVal>
            <c:numRef>
              <c:f>'Amaefule core'!$X$3:$X$21</c:f>
              <c:numCache>
                <c:formatCode>0.000</c:formatCode>
                <c:ptCount val="19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0.14599999999999999</c:v>
                </c:pt>
                <c:pt idx="7">
                  <c:v>0.112</c:v>
                </c:pt>
                <c:pt idx="8">
                  <c:v>9.7000000000000003E-2</c:v>
                </c:pt>
                <c:pt idx="9">
                  <c:v>0.57299999999999995</c:v>
                </c:pt>
                <c:pt idx="10">
                  <c:v>1.091</c:v>
                </c:pt>
                <c:pt idx="11">
                  <c:v>1.3879999999999999</c:v>
                </c:pt>
                <c:pt idx="12">
                  <c:v>0.42799999999999999</c:v>
                </c:pt>
                <c:pt idx="13">
                  <c:v>0.127</c:v>
                </c:pt>
                <c:pt idx="14">
                  <c:v>9.6000000000000002E-2</c:v>
                </c:pt>
                <c:pt idx="15">
                  <c:v>0.155</c:v>
                </c:pt>
                <c:pt idx="16">
                  <c:v>7.2999999999999995E-2</c:v>
                </c:pt>
                <c:pt idx="17">
                  <c:v>6.5000000000000002E-2</c:v>
                </c:pt>
                <c:pt idx="18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E-47E1-A5D1-E53CE9B5DE60}"/>
            </c:ext>
          </c:extLst>
        </c:ser>
        <c:ser>
          <c:idx val="1"/>
          <c:order val="1"/>
          <c:tx>
            <c:v>RT3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'Amaefule core'!$W$22:$W$55</c:f>
              <c:numCache>
                <c:formatCode>0.00</c:formatCode>
                <c:ptCount val="34"/>
                <c:pt idx="0">
                  <c:v>8.5169999999999996E-2</c:v>
                </c:pt>
                <c:pt idx="1">
                  <c:v>7.6420000000000002E-2</c:v>
                </c:pt>
                <c:pt idx="2">
                  <c:v>0.13730000000000001</c:v>
                </c:pt>
                <c:pt idx="3">
                  <c:v>0.13918</c:v>
                </c:pt>
                <c:pt idx="4">
                  <c:v>6.8140000000000006E-2</c:v>
                </c:pt>
                <c:pt idx="5">
                  <c:v>3.5000000000000003E-2</c:v>
                </c:pt>
                <c:pt idx="6">
                  <c:v>4.2549999999999998E-2</c:v>
                </c:pt>
                <c:pt idx="7">
                  <c:v>4.0730000000000002E-2</c:v>
                </c:pt>
                <c:pt idx="8">
                  <c:v>0.14551</c:v>
                </c:pt>
                <c:pt idx="9">
                  <c:v>5.3460000000000001E-2</c:v>
                </c:pt>
                <c:pt idx="10">
                  <c:v>7.0140000000000008E-2</c:v>
                </c:pt>
                <c:pt idx="11">
                  <c:v>7.8600000000000003E-2</c:v>
                </c:pt>
                <c:pt idx="12">
                  <c:v>6.3250000000000001E-2</c:v>
                </c:pt>
                <c:pt idx="13">
                  <c:v>0.19832</c:v>
                </c:pt>
                <c:pt idx="14">
                  <c:v>6.6070000000000004E-2</c:v>
                </c:pt>
                <c:pt idx="15">
                  <c:v>4.6059999999999997E-2</c:v>
                </c:pt>
                <c:pt idx="16">
                  <c:v>0.18090000000000001</c:v>
                </c:pt>
                <c:pt idx="17">
                  <c:v>0.18594999999999998</c:v>
                </c:pt>
                <c:pt idx="18">
                  <c:v>0.10642</c:v>
                </c:pt>
                <c:pt idx="19">
                  <c:v>4.6989999999999997E-2</c:v>
                </c:pt>
                <c:pt idx="20">
                  <c:v>0.15275</c:v>
                </c:pt>
                <c:pt idx="21">
                  <c:v>0.10073</c:v>
                </c:pt>
                <c:pt idx="22">
                  <c:v>0.11117</c:v>
                </c:pt>
                <c:pt idx="23">
                  <c:v>9.5680000000000001E-2</c:v>
                </c:pt>
                <c:pt idx="24">
                  <c:v>0.14973</c:v>
                </c:pt>
                <c:pt idx="25">
                  <c:v>6.402999999999999E-2</c:v>
                </c:pt>
                <c:pt idx="26">
                  <c:v>5.1630000000000002E-2</c:v>
                </c:pt>
                <c:pt idx="27">
                  <c:v>8.3409999999999998E-2</c:v>
                </c:pt>
                <c:pt idx="28">
                  <c:v>6.9960000000000008E-2</c:v>
                </c:pt>
                <c:pt idx="29">
                  <c:v>4.0670000000000005E-2</c:v>
                </c:pt>
                <c:pt idx="30">
                  <c:v>6.5419999999999992E-2</c:v>
                </c:pt>
                <c:pt idx="31">
                  <c:v>5.4800000000000001E-2</c:v>
                </c:pt>
                <c:pt idx="32">
                  <c:v>4.0999999999999995E-2</c:v>
                </c:pt>
                <c:pt idx="33">
                  <c:v>3.8849999999999996E-2</c:v>
                </c:pt>
              </c:numCache>
            </c:numRef>
          </c:xVal>
          <c:yVal>
            <c:numRef>
              <c:f>'Amaefule core'!$X$22:$X$55</c:f>
              <c:numCache>
                <c:formatCode>0.000</c:formatCode>
                <c:ptCount val="34"/>
                <c:pt idx="0">
                  <c:v>0.24</c:v>
                </c:pt>
                <c:pt idx="1">
                  <c:v>0.14599999999999999</c:v>
                </c:pt>
                <c:pt idx="2">
                  <c:v>0.82499999999999996</c:v>
                </c:pt>
                <c:pt idx="3">
                  <c:v>0.501</c:v>
                </c:pt>
                <c:pt idx="4">
                  <c:v>4.3999999999999997E-2</c:v>
                </c:pt>
                <c:pt idx="5">
                  <c:v>1.6E-2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0.57299999999999995</c:v>
                </c:pt>
                <c:pt idx="9">
                  <c:v>4.2000000000000003E-2</c:v>
                </c:pt>
                <c:pt idx="10">
                  <c:v>5.5E-2</c:v>
                </c:pt>
                <c:pt idx="11">
                  <c:v>8.1000000000000003E-2</c:v>
                </c:pt>
                <c:pt idx="12">
                  <c:v>5.3999999999999999E-2</c:v>
                </c:pt>
                <c:pt idx="13">
                  <c:v>3.4390000000000001</c:v>
                </c:pt>
                <c:pt idx="14">
                  <c:v>5.3999999999999999E-2</c:v>
                </c:pt>
                <c:pt idx="15">
                  <c:v>2.8000000000000001E-2</c:v>
                </c:pt>
                <c:pt idx="16">
                  <c:v>1.341</c:v>
                </c:pt>
                <c:pt idx="17">
                  <c:v>2.29</c:v>
                </c:pt>
                <c:pt idx="18">
                  <c:v>0.27400000000000002</c:v>
                </c:pt>
                <c:pt idx="19">
                  <c:v>3.5000000000000003E-2</c:v>
                </c:pt>
                <c:pt idx="20">
                  <c:v>1.002</c:v>
                </c:pt>
                <c:pt idx="21">
                  <c:v>0.19400000000000001</c:v>
                </c:pt>
                <c:pt idx="22">
                  <c:v>0.26600000000000001</c:v>
                </c:pt>
                <c:pt idx="23">
                  <c:v>0.224</c:v>
                </c:pt>
                <c:pt idx="24">
                  <c:v>1.07</c:v>
                </c:pt>
                <c:pt idx="25">
                  <c:v>5.5E-2</c:v>
                </c:pt>
                <c:pt idx="26">
                  <c:v>2.5999999999999999E-2</c:v>
                </c:pt>
                <c:pt idx="27">
                  <c:v>0.14000000000000001</c:v>
                </c:pt>
                <c:pt idx="28">
                  <c:v>8.2000000000000003E-2</c:v>
                </c:pt>
                <c:pt idx="29">
                  <c:v>2.7E-2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2.1000000000000001E-2</c:v>
                </c:pt>
                <c:pt idx="33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E-47E1-A5D1-E53CE9B5DE60}"/>
            </c:ext>
          </c:extLst>
        </c:ser>
        <c:ser>
          <c:idx val="2"/>
          <c:order val="2"/>
          <c:tx>
            <c:v>RT4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'Amaefule core'!$W$56:$W$85</c:f>
              <c:numCache>
                <c:formatCode>0.00</c:formatCode>
                <c:ptCount val="30"/>
                <c:pt idx="0">
                  <c:v>7.1360000000000007E-2</c:v>
                </c:pt>
                <c:pt idx="1">
                  <c:v>7.5810000000000002E-2</c:v>
                </c:pt>
                <c:pt idx="2">
                  <c:v>0.10599</c:v>
                </c:pt>
                <c:pt idx="3">
                  <c:v>0.13647999999999999</c:v>
                </c:pt>
                <c:pt idx="4">
                  <c:v>0.14179</c:v>
                </c:pt>
                <c:pt idx="5">
                  <c:v>0.15554000000000001</c:v>
                </c:pt>
                <c:pt idx="6">
                  <c:v>0.14893999999999999</c:v>
                </c:pt>
                <c:pt idx="7">
                  <c:v>9.391999999999999E-2</c:v>
                </c:pt>
                <c:pt idx="8">
                  <c:v>0.12794</c:v>
                </c:pt>
                <c:pt idx="9">
                  <c:v>0.12365</c:v>
                </c:pt>
                <c:pt idx="10">
                  <c:v>0.10935</c:v>
                </c:pt>
                <c:pt idx="11">
                  <c:v>3.3709999999999997E-2</c:v>
                </c:pt>
                <c:pt idx="12">
                  <c:v>2.9360000000000001E-2</c:v>
                </c:pt>
                <c:pt idx="13">
                  <c:v>6.0309999999999996E-2</c:v>
                </c:pt>
                <c:pt idx="14">
                  <c:v>1.908E-2</c:v>
                </c:pt>
                <c:pt idx="15">
                  <c:v>1.5629999999999998E-2</c:v>
                </c:pt>
                <c:pt idx="16">
                  <c:v>7.6329999999999995E-2</c:v>
                </c:pt>
                <c:pt idx="17">
                  <c:v>0.13954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0.14707000000000001</c:v>
                </c:pt>
                <c:pt idx="21">
                  <c:v>9.8610000000000003E-2</c:v>
                </c:pt>
                <c:pt idx="22">
                  <c:v>6.4280000000000004E-2</c:v>
                </c:pt>
                <c:pt idx="23">
                  <c:v>7.6850000000000002E-2</c:v>
                </c:pt>
                <c:pt idx="24">
                  <c:v>9.6930000000000002E-2</c:v>
                </c:pt>
                <c:pt idx="25">
                  <c:v>6.479E-2</c:v>
                </c:pt>
                <c:pt idx="26">
                  <c:v>4.0739999999999998E-2</c:v>
                </c:pt>
                <c:pt idx="27">
                  <c:v>6.5570000000000003E-2</c:v>
                </c:pt>
                <c:pt idx="28">
                  <c:v>9.3219999999999997E-2</c:v>
                </c:pt>
                <c:pt idx="29">
                  <c:v>6.5079999999999999E-2</c:v>
                </c:pt>
              </c:numCache>
            </c:numRef>
          </c:xVal>
          <c:yVal>
            <c:numRef>
              <c:f>'Amaefule core'!$X$56:$X$85</c:f>
              <c:numCache>
                <c:formatCode>0.000</c:formatCode>
                <c:ptCount val="30"/>
                <c:pt idx="0">
                  <c:v>0.32500000000000001</c:v>
                </c:pt>
                <c:pt idx="1">
                  <c:v>0.628</c:v>
                </c:pt>
                <c:pt idx="2">
                  <c:v>1.663</c:v>
                </c:pt>
                <c:pt idx="3">
                  <c:v>1.77</c:v>
                </c:pt>
                <c:pt idx="4">
                  <c:v>2.2629999999999999</c:v>
                </c:pt>
                <c:pt idx="5">
                  <c:v>2.9289999999999998</c:v>
                </c:pt>
                <c:pt idx="6">
                  <c:v>2.742</c:v>
                </c:pt>
                <c:pt idx="7">
                  <c:v>1.395</c:v>
                </c:pt>
                <c:pt idx="8">
                  <c:v>3.3719999999999999</c:v>
                </c:pt>
                <c:pt idx="9">
                  <c:v>2.218</c:v>
                </c:pt>
                <c:pt idx="10">
                  <c:v>1.46</c:v>
                </c:pt>
                <c:pt idx="11">
                  <c:v>1.7999999999999999E-2</c:v>
                </c:pt>
                <c:pt idx="12">
                  <c:v>2.1000000000000001E-2</c:v>
                </c:pt>
                <c:pt idx="13">
                  <c:v>0.191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0.44</c:v>
                </c:pt>
                <c:pt idx="17">
                  <c:v>2.7189999999999999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2.4550000000000001</c:v>
                </c:pt>
                <c:pt idx="21">
                  <c:v>1.006</c:v>
                </c:pt>
                <c:pt idx="22">
                  <c:v>0.16300000000000001</c:v>
                </c:pt>
                <c:pt idx="23">
                  <c:v>0.29299999999999998</c:v>
                </c:pt>
                <c:pt idx="24">
                  <c:v>0.77200000000000002</c:v>
                </c:pt>
                <c:pt idx="25">
                  <c:v>0.308</c:v>
                </c:pt>
                <c:pt idx="26">
                  <c:v>8.2000000000000003E-2</c:v>
                </c:pt>
                <c:pt idx="27">
                  <c:v>0.318</c:v>
                </c:pt>
                <c:pt idx="28">
                  <c:v>0.91900000000000004</c:v>
                </c:pt>
                <c:pt idx="29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E-47E1-A5D1-E53CE9B5DE60}"/>
            </c:ext>
          </c:extLst>
        </c:ser>
        <c:ser>
          <c:idx val="3"/>
          <c:order val="3"/>
          <c:tx>
            <c:v>RT5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'Amaefule core'!$W$86:$W$100</c:f>
              <c:numCache>
                <c:formatCode>0.00</c:formatCode>
                <c:ptCount val="15"/>
                <c:pt idx="0">
                  <c:v>8.0739999999999992E-2</c:v>
                </c:pt>
                <c:pt idx="1">
                  <c:v>8.6869999999999989E-2</c:v>
                </c:pt>
                <c:pt idx="2">
                  <c:v>8.516E-2</c:v>
                </c:pt>
                <c:pt idx="3">
                  <c:v>7.7630000000000005E-2</c:v>
                </c:pt>
                <c:pt idx="4">
                  <c:v>0.11182</c:v>
                </c:pt>
                <c:pt idx="5">
                  <c:v>5.1980000000000005E-2</c:v>
                </c:pt>
                <c:pt idx="6">
                  <c:v>6.7549999999999999E-2</c:v>
                </c:pt>
                <c:pt idx="7">
                  <c:v>2.231E-2</c:v>
                </c:pt>
                <c:pt idx="8">
                  <c:v>6.1239999999999996E-2</c:v>
                </c:pt>
                <c:pt idx="9">
                  <c:v>1.8149999999999999E-2</c:v>
                </c:pt>
                <c:pt idx="10">
                  <c:v>2.7099999999999999E-2</c:v>
                </c:pt>
                <c:pt idx="11">
                  <c:v>4.3240000000000001E-2</c:v>
                </c:pt>
                <c:pt idx="12">
                  <c:v>7.1260000000000004E-2</c:v>
                </c:pt>
                <c:pt idx="13">
                  <c:v>0.11921</c:v>
                </c:pt>
                <c:pt idx="14">
                  <c:v>3.0430000000000002E-2</c:v>
                </c:pt>
              </c:numCache>
            </c:numRef>
          </c:xVal>
          <c:yVal>
            <c:numRef>
              <c:f>'Amaefule core'!$X$86:$X$100</c:f>
              <c:numCache>
                <c:formatCode>0.000</c:formatCode>
                <c:ptCount val="15"/>
                <c:pt idx="0">
                  <c:v>2.64</c:v>
                </c:pt>
                <c:pt idx="1">
                  <c:v>2.4980000000000002</c:v>
                </c:pt>
                <c:pt idx="2">
                  <c:v>1.216</c:v>
                </c:pt>
                <c:pt idx="3">
                  <c:v>1.5940000000000001</c:v>
                </c:pt>
                <c:pt idx="4">
                  <c:v>8.0220000000000002</c:v>
                </c:pt>
                <c:pt idx="5">
                  <c:v>0.38200000000000001</c:v>
                </c:pt>
                <c:pt idx="6">
                  <c:v>3.16</c:v>
                </c:pt>
                <c:pt idx="7">
                  <c:v>7.0999999999999994E-2</c:v>
                </c:pt>
                <c:pt idx="8">
                  <c:v>0.42799999999999999</c:v>
                </c:pt>
                <c:pt idx="9">
                  <c:v>0.04</c:v>
                </c:pt>
                <c:pt idx="10">
                  <c:v>0.16300000000000001</c:v>
                </c:pt>
                <c:pt idx="11">
                  <c:v>0.55200000000000005</c:v>
                </c:pt>
                <c:pt idx="12">
                  <c:v>0.72099999999999997</c:v>
                </c:pt>
                <c:pt idx="13">
                  <c:v>3.548</c:v>
                </c:pt>
                <c:pt idx="14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7E-47E1-A5D1-E53CE9B5DE60}"/>
            </c:ext>
          </c:extLst>
        </c:ser>
        <c:ser>
          <c:idx val="4"/>
          <c:order val="4"/>
          <c:tx>
            <c:v>RT6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'Amaefule core'!$W$101:$W$102</c:f>
              <c:numCache>
                <c:formatCode>0.000</c:formatCode>
                <c:ptCount val="2"/>
                <c:pt idx="0" formatCode="0.00">
                  <c:v>6.0720000000000003E-2</c:v>
                </c:pt>
                <c:pt idx="1">
                  <c:v>9.8650000000000002E-2</c:v>
                </c:pt>
              </c:numCache>
            </c:numRef>
          </c:xVal>
          <c:yVal>
            <c:numRef>
              <c:f>'Amaefule core'!$X$101:$X$102</c:f>
              <c:numCache>
                <c:formatCode>0.000</c:formatCode>
                <c:ptCount val="2"/>
                <c:pt idx="0">
                  <c:v>30.890999999999998</c:v>
                </c:pt>
                <c:pt idx="1">
                  <c:v>21.283999999999999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7E-47E1-A5D1-E53CE9B5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12864"/>
        <c:axId val="481220936"/>
      </c:scatterChart>
      <c:valAx>
        <c:axId val="483012864"/>
        <c:scaling>
          <c:logBase val="10"/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220936"/>
        <c:crossesAt val="1.0000000000000002E-2"/>
        <c:crossBetween val="midCat"/>
      </c:valAx>
      <c:valAx>
        <c:axId val="48122093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1286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'Corbett core'!$S$3:$S$26</c:f>
              <c:numCache>
                <c:formatCode>0.00</c:formatCode>
                <c:ptCount val="24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0.13918</c:v>
                </c:pt>
                <c:pt idx="7">
                  <c:v>6.8140000000000006E-2</c:v>
                </c:pt>
                <c:pt idx="8">
                  <c:v>0.11864000000000001</c:v>
                </c:pt>
                <c:pt idx="9">
                  <c:v>0.1061</c:v>
                </c:pt>
                <c:pt idx="10">
                  <c:v>0.10027</c:v>
                </c:pt>
                <c:pt idx="11">
                  <c:v>0.14551</c:v>
                </c:pt>
                <c:pt idx="12">
                  <c:v>0.16879000000000002</c:v>
                </c:pt>
                <c:pt idx="13">
                  <c:v>7.0140000000000008E-2</c:v>
                </c:pt>
                <c:pt idx="14">
                  <c:v>7.8600000000000003E-2</c:v>
                </c:pt>
                <c:pt idx="15">
                  <c:v>0.22521999999999998</c:v>
                </c:pt>
                <c:pt idx="16">
                  <c:v>0.20973</c:v>
                </c:pt>
                <c:pt idx="17">
                  <c:v>0.16020000000000001</c:v>
                </c:pt>
                <c:pt idx="18">
                  <c:v>0.10977000000000001</c:v>
                </c:pt>
                <c:pt idx="19">
                  <c:v>0.11006000000000001</c:v>
                </c:pt>
                <c:pt idx="20">
                  <c:v>0.10528999999999999</c:v>
                </c:pt>
                <c:pt idx="21">
                  <c:v>9.212999999999999E-2</c:v>
                </c:pt>
                <c:pt idx="22">
                  <c:v>8.498E-2</c:v>
                </c:pt>
                <c:pt idx="23">
                  <c:v>6.5739999999999993E-2</c:v>
                </c:pt>
              </c:numCache>
            </c:numRef>
          </c:xVal>
          <c:yVal>
            <c:numRef>
              <c:f>'Corbett core'!$T$3:$T$26</c:f>
              <c:numCache>
                <c:formatCode>0.00</c:formatCode>
                <c:ptCount val="24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0.501</c:v>
                </c:pt>
                <c:pt idx="7">
                  <c:v>4.3999999999999997E-2</c:v>
                </c:pt>
                <c:pt idx="8">
                  <c:v>0.14599999999999999</c:v>
                </c:pt>
                <c:pt idx="9">
                  <c:v>0.112</c:v>
                </c:pt>
                <c:pt idx="10">
                  <c:v>9.7000000000000003E-2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5.5E-2</c:v>
                </c:pt>
                <c:pt idx="14">
                  <c:v>8.1000000000000003E-2</c:v>
                </c:pt>
                <c:pt idx="15">
                  <c:v>1.091</c:v>
                </c:pt>
                <c:pt idx="16">
                  <c:v>1.3879999999999999</c:v>
                </c:pt>
                <c:pt idx="17">
                  <c:v>0.42799999999999999</c:v>
                </c:pt>
                <c:pt idx="18">
                  <c:v>0.127</c:v>
                </c:pt>
                <c:pt idx="19">
                  <c:v>9.6000000000000002E-2</c:v>
                </c:pt>
                <c:pt idx="20">
                  <c:v>0.155</c:v>
                </c:pt>
                <c:pt idx="21">
                  <c:v>7.2999999999999995E-2</c:v>
                </c:pt>
                <c:pt idx="22">
                  <c:v>6.5000000000000002E-2</c:v>
                </c:pt>
                <c:pt idx="23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6-4162-8530-0AECEB8C2F61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'Corbett core'!$S$27:$S$62</c:f>
              <c:numCache>
                <c:formatCode>0.00</c:formatCode>
                <c:ptCount val="36"/>
                <c:pt idx="0">
                  <c:v>8.5169999999999996E-2</c:v>
                </c:pt>
                <c:pt idx="1">
                  <c:v>7.6420000000000002E-2</c:v>
                </c:pt>
                <c:pt idx="2">
                  <c:v>0.13647999999999999</c:v>
                </c:pt>
                <c:pt idx="3">
                  <c:v>0.15554000000000001</c:v>
                </c:pt>
                <c:pt idx="4">
                  <c:v>0.13730000000000001</c:v>
                </c:pt>
                <c:pt idx="5">
                  <c:v>3.3709999999999997E-2</c:v>
                </c:pt>
                <c:pt idx="6">
                  <c:v>3.5000000000000003E-2</c:v>
                </c:pt>
                <c:pt idx="7">
                  <c:v>4.2549999999999998E-2</c:v>
                </c:pt>
                <c:pt idx="8">
                  <c:v>4.0730000000000002E-2</c:v>
                </c:pt>
                <c:pt idx="9">
                  <c:v>1.908E-2</c:v>
                </c:pt>
                <c:pt idx="10">
                  <c:v>5.3460000000000001E-2</c:v>
                </c:pt>
                <c:pt idx="11">
                  <c:v>6.3250000000000001E-2</c:v>
                </c:pt>
                <c:pt idx="12">
                  <c:v>0.19832</c:v>
                </c:pt>
                <c:pt idx="13">
                  <c:v>6.6070000000000004E-2</c:v>
                </c:pt>
                <c:pt idx="14">
                  <c:v>4.6059999999999997E-2</c:v>
                </c:pt>
                <c:pt idx="15">
                  <c:v>0.18090000000000001</c:v>
                </c:pt>
                <c:pt idx="16">
                  <c:v>0.18594999999999998</c:v>
                </c:pt>
                <c:pt idx="17">
                  <c:v>0.10642</c:v>
                </c:pt>
                <c:pt idx="18">
                  <c:v>4.6989999999999997E-2</c:v>
                </c:pt>
                <c:pt idx="19">
                  <c:v>0.15275</c:v>
                </c:pt>
                <c:pt idx="20">
                  <c:v>0.10073</c:v>
                </c:pt>
                <c:pt idx="21">
                  <c:v>0.11117</c:v>
                </c:pt>
                <c:pt idx="22">
                  <c:v>9.5680000000000001E-2</c:v>
                </c:pt>
                <c:pt idx="23">
                  <c:v>0.14973</c:v>
                </c:pt>
                <c:pt idx="24">
                  <c:v>6.402999999999999E-2</c:v>
                </c:pt>
                <c:pt idx="25">
                  <c:v>5.1630000000000002E-2</c:v>
                </c:pt>
                <c:pt idx="26">
                  <c:v>8.3409999999999998E-2</c:v>
                </c:pt>
                <c:pt idx="27">
                  <c:v>6.9960000000000008E-2</c:v>
                </c:pt>
                <c:pt idx="28">
                  <c:v>0.14707000000000001</c:v>
                </c:pt>
                <c:pt idx="29">
                  <c:v>6.4280000000000004E-2</c:v>
                </c:pt>
                <c:pt idx="30">
                  <c:v>7.6850000000000002E-2</c:v>
                </c:pt>
                <c:pt idx="31">
                  <c:v>4.0670000000000005E-2</c:v>
                </c:pt>
                <c:pt idx="32">
                  <c:v>6.5419999999999992E-2</c:v>
                </c:pt>
                <c:pt idx="33">
                  <c:v>5.4800000000000001E-2</c:v>
                </c:pt>
                <c:pt idx="34">
                  <c:v>4.0999999999999995E-2</c:v>
                </c:pt>
                <c:pt idx="35">
                  <c:v>3.8849999999999996E-2</c:v>
                </c:pt>
              </c:numCache>
            </c:numRef>
          </c:xVal>
          <c:yVal>
            <c:numRef>
              <c:f>'Corbett core'!$T$27:$T$62</c:f>
              <c:numCache>
                <c:formatCode>0.00</c:formatCode>
                <c:ptCount val="36"/>
                <c:pt idx="0">
                  <c:v>0.24</c:v>
                </c:pt>
                <c:pt idx="1">
                  <c:v>0.14599999999999999</c:v>
                </c:pt>
                <c:pt idx="2">
                  <c:v>1.77</c:v>
                </c:pt>
                <c:pt idx="3">
                  <c:v>2.9289999999999998</c:v>
                </c:pt>
                <c:pt idx="4">
                  <c:v>0.82499999999999996</c:v>
                </c:pt>
                <c:pt idx="5">
                  <c:v>1.7999999999999999E-2</c:v>
                </c:pt>
                <c:pt idx="6">
                  <c:v>1.6E-2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4.0000000000000001E-3</c:v>
                </c:pt>
                <c:pt idx="10">
                  <c:v>4.2000000000000003E-2</c:v>
                </c:pt>
                <c:pt idx="11">
                  <c:v>5.3999999999999999E-2</c:v>
                </c:pt>
                <c:pt idx="12">
                  <c:v>3.4390000000000001</c:v>
                </c:pt>
                <c:pt idx="13">
                  <c:v>5.3999999999999999E-2</c:v>
                </c:pt>
                <c:pt idx="14">
                  <c:v>2.8000000000000001E-2</c:v>
                </c:pt>
                <c:pt idx="15">
                  <c:v>1.341</c:v>
                </c:pt>
                <c:pt idx="16">
                  <c:v>2.29</c:v>
                </c:pt>
                <c:pt idx="17">
                  <c:v>0.27400000000000002</c:v>
                </c:pt>
                <c:pt idx="18">
                  <c:v>3.5000000000000003E-2</c:v>
                </c:pt>
                <c:pt idx="19">
                  <c:v>1.002</c:v>
                </c:pt>
                <c:pt idx="20">
                  <c:v>0.19400000000000001</c:v>
                </c:pt>
                <c:pt idx="21">
                  <c:v>0.26600000000000001</c:v>
                </c:pt>
                <c:pt idx="22">
                  <c:v>0.224</c:v>
                </c:pt>
                <c:pt idx="23">
                  <c:v>1.07</c:v>
                </c:pt>
                <c:pt idx="24">
                  <c:v>5.5E-2</c:v>
                </c:pt>
                <c:pt idx="25">
                  <c:v>2.5999999999999999E-2</c:v>
                </c:pt>
                <c:pt idx="26">
                  <c:v>0.14000000000000001</c:v>
                </c:pt>
                <c:pt idx="27">
                  <c:v>8.2000000000000003E-2</c:v>
                </c:pt>
                <c:pt idx="28">
                  <c:v>2.4550000000000001</c:v>
                </c:pt>
                <c:pt idx="29">
                  <c:v>0.16300000000000001</c:v>
                </c:pt>
                <c:pt idx="30">
                  <c:v>0.29299999999999998</c:v>
                </c:pt>
                <c:pt idx="31">
                  <c:v>2.7E-2</c:v>
                </c:pt>
                <c:pt idx="32">
                  <c:v>0.12</c:v>
                </c:pt>
                <c:pt idx="33">
                  <c:v>3.5000000000000003E-2</c:v>
                </c:pt>
                <c:pt idx="34">
                  <c:v>2.1000000000000001E-2</c:v>
                </c:pt>
                <c:pt idx="3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6-4162-8530-0AECEB8C2F61}"/>
            </c:ext>
          </c:extLst>
        </c:ser>
        <c:ser>
          <c:idx val="2"/>
          <c:order val="2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'Corbett core'!$S$63:$S$89</c:f>
              <c:numCache>
                <c:formatCode>0.00</c:formatCode>
                <c:ptCount val="27"/>
                <c:pt idx="0">
                  <c:v>7.1360000000000007E-2</c:v>
                </c:pt>
                <c:pt idx="1">
                  <c:v>7.5810000000000002E-2</c:v>
                </c:pt>
                <c:pt idx="2">
                  <c:v>8.516E-2</c:v>
                </c:pt>
                <c:pt idx="3">
                  <c:v>0.10599</c:v>
                </c:pt>
                <c:pt idx="4">
                  <c:v>0.14179</c:v>
                </c:pt>
                <c:pt idx="5">
                  <c:v>0.14893999999999999</c:v>
                </c:pt>
                <c:pt idx="6">
                  <c:v>9.391999999999999E-2</c:v>
                </c:pt>
                <c:pt idx="7">
                  <c:v>0.12794</c:v>
                </c:pt>
                <c:pt idx="8">
                  <c:v>0.12365</c:v>
                </c:pt>
                <c:pt idx="9">
                  <c:v>0.10935</c:v>
                </c:pt>
                <c:pt idx="10">
                  <c:v>2.9360000000000001E-2</c:v>
                </c:pt>
                <c:pt idx="11">
                  <c:v>6.1239999999999996E-2</c:v>
                </c:pt>
                <c:pt idx="12">
                  <c:v>6.0309999999999996E-2</c:v>
                </c:pt>
                <c:pt idx="13">
                  <c:v>1.5629999999999998E-2</c:v>
                </c:pt>
                <c:pt idx="14">
                  <c:v>7.6329999999999995E-2</c:v>
                </c:pt>
                <c:pt idx="15">
                  <c:v>7.1260000000000004E-2</c:v>
                </c:pt>
                <c:pt idx="16">
                  <c:v>0.13954</c:v>
                </c:pt>
                <c:pt idx="17">
                  <c:v>0.11921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9.8610000000000003E-2</c:v>
                </c:pt>
                <c:pt idx="21">
                  <c:v>9.6930000000000002E-2</c:v>
                </c:pt>
                <c:pt idx="22">
                  <c:v>6.479E-2</c:v>
                </c:pt>
                <c:pt idx="23">
                  <c:v>4.0739999999999998E-2</c:v>
                </c:pt>
                <c:pt idx="24">
                  <c:v>6.5570000000000003E-2</c:v>
                </c:pt>
                <c:pt idx="25">
                  <c:v>9.3219999999999997E-2</c:v>
                </c:pt>
                <c:pt idx="26">
                  <c:v>6.5079999999999999E-2</c:v>
                </c:pt>
              </c:numCache>
            </c:numRef>
          </c:xVal>
          <c:yVal>
            <c:numRef>
              <c:f>'Corbett core'!$T$63:$T$89</c:f>
              <c:numCache>
                <c:formatCode>0.00</c:formatCode>
                <c:ptCount val="27"/>
                <c:pt idx="0">
                  <c:v>0.32500000000000001</c:v>
                </c:pt>
                <c:pt idx="1">
                  <c:v>0.628</c:v>
                </c:pt>
                <c:pt idx="2">
                  <c:v>1.216</c:v>
                </c:pt>
                <c:pt idx="3">
                  <c:v>1.663</c:v>
                </c:pt>
                <c:pt idx="4">
                  <c:v>2.2629999999999999</c:v>
                </c:pt>
                <c:pt idx="5">
                  <c:v>2.742</c:v>
                </c:pt>
                <c:pt idx="6">
                  <c:v>1.395</c:v>
                </c:pt>
                <c:pt idx="7">
                  <c:v>3.3719999999999999</c:v>
                </c:pt>
                <c:pt idx="8">
                  <c:v>2.218</c:v>
                </c:pt>
                <c:pt idx="9">
                  <c:v>1.46</c:v>
                </c:pt>
                <c:pt idx="10">
                  <c:v>2.1000000000000001E-2</c:v>
                </c:pt>
                <c:pt idx="11">
                  <c:v>0.42799999999999999</c:v>
                </c:pt>
                <c:pt idx="12">
                  <c:v>0.191</c:v>
                </c:pt>
                <c:pt idx="13">
                  <c:v>3.0000000000000001E-3</c:v>
                </c:pt>
                <c:pt idx="14">
                  <c:v>0.44</c:v>
                </c:pt>
                <c:pt idx="15">
                  <c:v>0.72099999999999997</c:v>
                </c:pt>
                <c:pt idx="16">
                  <c:v>2.7189999999999999</c:v>
                </c:pt>
                <c:pt idx="17">
                  <c:v>3.548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1.006</c:v>
                </c:pt>
                <c:pt idx="21">
                  <c:v>0.77200000000000002</c:v>
                </c:pt>
                <c:pt idx="22">
                  <c:v>0.308</c:v>
                </c:pt>
                <c:pt idx="23">
                  <c:v>8.2000000000000003E-2</c:v>
                </c:pt>
                <c:pt idx="24">
                  <c:v>0.318</c:v>
                </c:pt>
                <c:pt idx="25">
                  <c:v>0.91900000000000004</c:v>
                </c:pt>
                <c:pt idx="26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6-4162-8530-0AECEB8C2F61}"/>
            </c:ext>
          </c:extLst>
        </c:ser>
        <c:ser>
          <c:idx val="3"/>
          <c:order val="3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'Corbett core'!$S$90:$S$99</c:f>
              <c:numCache>
                <c:formatCode>0.00</c:formatCode>
                <c:ptCount val="10"/>
                <c:pt idx="0">
                  <c:v>8.0739999999999992E-2</c:v>
                </c:pt>
                <c:pt idx="1">
                  <c:v>8.6869999999999989E-2</c:v>
                </c:pt>
                <c:pt idx="2">
                  <c:v>7.7630000000000005E-2</c:v>
                </c:pt>
                <c:pt idx="3">
                  <c:v>0.11182</c:v>
                </c:pt>
                <c:pt idx="4">
                  <c:v>5.1980000000000005E-2</c:v>
                </c:pt>
                <c:pt idx="5">
                  <c:v>6.7549999999999999E-2</c:v>
                </c:pt>
                <c:pt idx="6">
                  <c:v>2.231E-2</c:v>
                </c:pt>
                <c:pt idx="7">
                  <c:v>1.8149999999999999E-2</c:v>
                </c:pt>
                <c:pt idx="8">
                  <c:v>2.7099999999999999E-2</c:v>
                </c:pt>
                <c:pt idx="9">
                  <c:v>4.3240000000000001E-2</c:v>
                </c:pt>
              </c:numCache>
            </c:numRef>
          </c:xVal>
          <c:yVal>
            <c:numRef>
              <c:f>'Corbett core'!$T$90:$T$99</c:f>
              <c:numCache>
                <c:formatCode>0.00</c:formatCode>
                <c:ptCount val="10"/>
                <c:pt idx="0">
                  <c:v>2.64</c:v>
                </c:pt>
                <c:pt idx="1">
                  <c:v>2.4980000000000002</c:v>
                </c:pt>
                <c:pt idx="2">
                  <c:v>1.5940000000000001</c:v>
                </c:pt>
                <c:pt idx="3">
                  <c:v>8.0220000000000002</c:v>
                </c:pt>
                <c:pt idx="4">
                  <c:v>0.38200000000000001</c:v>
                </c:pt>
                <c:pt idx="5">
                  <c:v>3.16</c:v>
                </c:pt>
                <c:pt idx="6">
                  <c:v>7.0999999999999994E-2</c:v>
                </c:pt>
                <c:pt idx="7">
                  <c:v>0.04</c:v>
                </c:pt>
                <c:pt idx="8">
                  <c:v>0.16300000000000001</c:v>
                </c:pt>
                <c:pt idx="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6-4162-8530-0AECEB8C2F61}"/>
            </c:ext>
          </c:extLst>
        </c:ser>
        <c:ser>
          <c:idx val="4"/>
          <c:order val="4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'Corbett core'!$S$100:$S$101</c:f>
              <c:numCache>
                <c:formatCode>0.00</c:formatCode>
                <c:ptCount val="2"/>
                <c:pt idx="0">
                  <c:v>9.8650000000000002E-2</c:v>
                </c:pt>
                <c:pt idx="1">
                  <c:v>3.0430000000000002E-2</c:v>
                </c:pt>
              </c:numCache>
            </c:numRef>
          </c:xVal>
          <c:yVal>
            <c:numRef>
              <c:f>'Corbett core'!$T$100:$T$101</c:f>
              <c:numCache>
                <c:formatCode>0.00</c:formatCode>
                <c:ptCount val="2"/>
                <c:pt idx="0">
                  <c:v>21.283999999999999</c:v>
                </c:pt>
                <c:pt idx="1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56-4162-8530-0AECEB8C2F61}"/>
            </c:ext>
          </c:extLst>
        </c:ser>
        <c:ser>
          <c:idx val="5"/>
          <c:order val="5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'Corbett core'!$S$102</c:f>
              <c:numCache>
                <c:formatCode>0.00</c:formatCode>
                <c:ptCount val="1"/>
                <c:pt idx="0">
                  <c:v>6.0720000000000003E-2</c:v>
                </c:pt>
              </c:numCache>
            </c:numRef>
          </c:xVal>
          <c:yVal>
            <c:numRef>
              <c:f>'Corbett core'!$T$102</c:f>
              <c:numCache>
                <c:formatCode>0.00</c:formatCode>
                <c:ptCount val="1"/>
                <c:pt idx="0">
                  <c:v>30.890999999999998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56-4162-8530-0AECEB8C2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WinlandR35!$N$3:$N$102</c:f>
              <c:numCache>
                <c:formatCode>0.00</c:formatCode>
                <c:ptCount val="100"/>
                <c:pt idx="0">
                  <c:v>0.12003585342318898</c:v>
                </c:pt>
                <c:pt idx="1">
                  <c:v>0.12044056433987227</c:v>
                </c:pt>
                <c:pt idx="2">
                  <c:v>0.14993706113512689</c:v>
                </c:pt>
                <c:pt idx="3">
                  <c:v>0.15229299354813239</c:v>
                </c:pt>
                <c:pt idx="4">
                  <c:v>0.15252603842876217</c:v>
                </c:pt>
                <c:pt idx="5">
                  <c:v>0.1604736354456246</c:v>
                </c:pt>
                <c:pt idx="6">
                  <c:v>0.16347725321880902</c:v>
                </c:pt>
                <c:pt idx="7">
                  <c:v>0.16421276328845935</c:v>
                </c:pt>
                <c:pt idx="8">
                  <c:v>0.16515395584577763</c:v>
                </c:pt>
                <c:pt idx="9">
                  <c:v>0.16960041679082558</c:v>
                </c:pt>
                <c:pt idx="10">
                  <c:v>0.16987680530102942</c:v>
                </c:pt>
                <c:pt idx="11">
                  <c:v>0.17083071562799862</c:v>
                </c:pt>
                <c:pt idx="12">
                  <c:v>0.1725308758410978</c:v>
                </c:pt>
                <c:pt idx="13">
                  <c:v>0.17585459464519201</c:v>
                </c:pt>
                <c:pt idx="14">
                  <c:v>0.1776596949501818</c:v>
                </c:pt>
                <c:pt idx="15">
                  <c:v>0.18149837145676642</c:v>
                </c:pt>
                <c:pt idx="16">
                  <c:v>0.18179120890078357</c:v>
                </c:pt>
                <c:pt idx="17">
                  <c:v>0.18629828280370109</c:v>
                </c:pt>
                <c:pt idx="18">
                  <c:v>0.18938422688575271</c:v>
                </c:pt>
                <c:pt idx="19">
                  <c:v>0.19169895003916845</c:v>
                </c:pt>
                <c:pt idx="20">
                  <c:v>0.19306181745453102</c:v>
                </c:pt>
                <c:pt idx="21">
                  <c:v>0.19621198761852945</c:v>
                </c:pt>
                <c:pt idx="22">
                  <c:v>0.19666640199671304</c:v>
                </c:pt>
                <c:pt idx="23">
                  <c:v>0.19670324855087912</c:v>
                </c:pt>
                <c:pt idx="24">
                  <c:v>0.19707307819658079</c:v>
                </c:pt>
                <c:pt idx="25">
                  <c:v>0.20184510346723969</c:v>
                </c:pt>
                <c:pt idx="26">
                  <c:v>0.20484697016821843</c:v>
                </c:pt>
                <c:pt idx="27">
                  <c:v>0.20684674389235894</c:v>
                </c:pt>
                <c:pt idx="28">
                  <c:v>0.21159082851541738</c:v>
                </c:pt>
                <c:pt idx="29">
                  <c:v>0.219207778563795</c:v>
                </c:pt>
                <c:pt idx="30">
                  <c:v>0.22783647585394712</c:v>
                </c:pt>
                <c:pt idx="31">
                  <c:v>0.23042387059391392</c:v>
                </c:pt>
                <c:pt idx="32">
                  <c:v>0.23526112790077136</c:v>
                </c:pt>
                <c:pt idx="33">
                  <c:v>0.27106260651173225</c:v>
                </c:pt>
                <c:pt idx="34">
                  <c:v>0.27892987090740767</c:v>
                </c:pt>
                <c:pt idx="35">
                  <c:v>0.29667088531089397</c:v>
                </c:pt>
                <c:pt idx="36">
                  <c:v>0.29734172972410222</c:v>
                </c:pt>
                <c:pt idx="37">
                  <c:v>0.29968526871279239</c:v>
                </c:pt>
                <c:pt idx="38">
                  <c:v>0.30547027491259721</c:v>
                </c:pt>
                <c:pt idx="39">
                  <c:v>0.30835509123999055</c:v>
                </c:pt>
                <c:pt idx="40">
                  <c:v>0.31283834599681476</c:v>
                </c:pt>
                <c:pt idx="41">
                  <c:v>0.31734782462569799</c:v>
                </c:pt>
                <c:pt idx="42">
                  <c:v>0.32585336914330165</c:v>
                </c:pt>
                <c:pt idx="43">
                  <c:v>0.33739606316969206</c:v>
                </c:pt>
                <c:pt idx="44">
                  <c:v>0.33782897528771028</c:v>
                </c:pt>
                <c:pt idx="45">
                  <c:v>0.36548222507805667</c:v>
                </c:pt>
                <c:pt idx="46">
                  <c:v>0.36783610808498174</c:v>
                </c:pt>
                <c:pt idx="47">
                  <c:v>0.36839236687286719</c:v>
                </c:pt>
                <c:pt idx="48">
                  <c:v>0.37134765476848208</c:v>
                </c:pt>
                <c:pt idx="49">
                  <c:v>0.37752568391757352</c:v>
                </c:pt>
                <c:pt idx="50">
                  <c:v>0.3836123766022263</c:v>
                </c:pt>
                <c:pt idx="51">
                  <c:v>0.38391575774944148</c:v>
                </c:pt>
                <c:pt idx="52">
                  <c:v>0.43073568274549934</c:v>
                </c:pt>
                <c:pt idx="53">
                  <c:v>0.44919634269730419</c:v>
                </c:pt>
                <c:pt idx="54">
                  <c:v>0.47042308364185509</c:v>
                </c:pt>
                <c:pt idx="55">
                  <c:v>0.48538124410044936</c:v>
                </c:pt>
                <c:pt idx="56">
                  <c:v>0.49979269830851641</c:v>
                </c:pt>
                <c:pt idx="57">
                  <c:v>0.50903656367722216</c:v>
                </c:pt>
                <c:pt idx="58">
                  <c:v>0.51093595555010674</c:v>
                </c:pt>
                <c:pt idx="59">
                  <c:v>0.5238944058154531</c:v>
                </c:pt>
                <c:pt idx="60">
                  <c:v>0.53618346711192799</c:v>
                </c:pt>
                <c:pt idx="61">
                  <c:v>0.5403006972774741</c:v>
                </c:pt>
                <c:pt idx="62">
                  <c:v>0.54072588819517009</c:v>
                </c:pt>
                <c:pt idx="63">
                  <c:v>0.56896792052595357</c:v>
                </c:pt>
                <c:pt idx="64">
                  <c:v>0.57387693722232058</c:v>
                </c:pt>
                <c:pt idx="65">
                  <c:v>0.64186803231849554</c:v>
                </c:pt>
                <c:pt idx="66">
                  <c:v>0.64957996064463186</c:v>
                </c:pt>
                <c:pt idx="67">
                  <c:v>0.68313022919878974</c:v>
                </c:pt>
                <c:pt idx="68">
                  <c:v>0.70073783267270084</c:v>
                </c:pt>
                <c:pt idx="69">
                  <c:v>0.71160149353237412</c:v>
                </c:pt>
                <c:pt idx="70">
                  <c:v>0.73630013376259051</c:v>
                </c:pt>
                <c:pt idx="71">
                  <c:v>0.7443962050302646</c:v>
                </c:pt>
                <c:pt idx="72">
                  <c:v>0.74780089964824581</c:v>
                </c:pt>
                <c:pt idx="73">
                  <c:v>0.78387691504206802</c:v>
                </c:pt>
                <c:pt idx="74">
                  <c:v>0.7869979184118544</c:v>
                </c:pt>
                <c:pt idx="75">
                  <c:v>0.81424350513279786</c:v>
                </c:pt>
                <c:pt idx="76">
                  <c:v>0.84178287237777349</c:v>
                </c:pt>
                <c:pt idx="77">
                  <c:v>0.85125804262433524</c:v>
                </c:pt>
                <c:pt idx="78">
                  <c:v>0.87979415334085365</c:v>
                </c:pt>
                <c:pt idx="79">
                  <c:v>0.88363463966401334</c:v>
                </c:pt>
                <c:pt idx="80">
                  <c:v>0.8942149779956563</c:v>
                </c:pt>
                <c:pt idx="81">
                  <c:v>0.94390621043762668</c:v>
                </c:pt>
                <c:pt idx="82">
                  <c:v>0.94412720245744841</c:v>
                </c:pt>
                <c:pt idx="83">
                  <c:v>0.9451213605504919</c:v>
                </c:pt>
                <c:pt idx="84">
                  <c:v>0.94530921505050758</c:v>
                </c:pt>
                <c:pt idx="85">
                  <c:v>0.9490456489332918</c:v>
                </c:pt>
                <c:pt idx="86">
                  <c:v>0.97876283942122166</c:v>
                </c:pt>
                <c:pt idx="87">
                  <c:v>0.99372959128298843</c:v>
                </c:pt>
                <c:pt idx="88">
                  <c:v>1.0504392906916908</c:v>
                </c:pt>
                <c:pt idx="89">
                  <c:v>1.0720599203485299</c:v>
                </c:pt>
                <c:pt idx="90">
                  <c:v>1.0969189412187228</c:v>
                </c:pt>
                <c:pt idx="91">
                  <c:v>1.2055564151247189</c:v>
                </c:pt>
                <c:pt idx="92">
                  <c:v>1.215730743077114</c:v>
                </c:pt>
                <c:pt idx="93">
                  <c:v>1.3316187089268927</c:v>
                </c:pt>
                <c:pt idx="94">
                  <c:v>1.4244983666437721</c:v>
                </c:pt>
                <c:pt idx="95">
                  <c:v>1.5677302723687838</c:v>
                </c:pt>
                <c:pt idx="96">
                  <c:v>2.0332466897974402</c:v>
                </c:pt>
                <c:pt idx="97">
                  <c:v>2.2737821125552116</c:v>
                </c:pt>
                <c:pt idx="98">
                  <c:v>4.497812309252013</c:v>
                </c:pt>
                <c:pt idx="99">
                  <c:v>8.51999268646248</c:v>
                </c:pt>
              </c:numCache>
            </c:numRef>
          </c:xVal>
          <c:yVal>
            <c:numRef>
              <c:f>WinlandR35!$P$3:$P$102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C-41AD-BE1A-96D6B188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52872"/>
        <c:axId val="1529160416"/>
      </c:scatterChart>
      <c:valAx>
        <c:axId val="1529152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60416"/>
        <c:crosses val="autoZero"/>
        <c:crossBetween val="midCat"/>
      </c:valAx>
      <c:valAx>
        <c:axId val="1529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5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WinlandR35!$G$3:$G$102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WinlandR35!$Q$3:$Q$102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D-49E2-BAF1-AC126C9E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67872"/>
        <c:axId val="1572569512"/>
      </c:scatterChart>
      <c:valAx>
        <c:axId val="1572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9512"/>
        <c:crosses val="autoZero"/>
        <c:crossBetween val="midCat"/>
      </c:valAx>
      <c:valAx>
        <c:axId val="15725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173052636202901"/>
                  <c:y val="0.17247247665647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WinlandR35!$J$5:$J$23</c:f>
              <c:numCache>
                <c:formatCode>0.00</c:formatCode>
                <c:ptCount val="19"/>
                <c:pt idx="0">
                  <c:v>4.2549999999999999</c:v>
                </c:pt>
                <c:pt idx="1">
                  <c:v>6.5739999999999998</c:v>
                </c:pt>
                <c:pt idx="2">
                  <c:v>5.1630000000000003</c:v>
                </c:pt>
                <c:pt idx="3">
                  <c:v>3.5</c:v>
                </c:pt>
                <c:pt idx="4">
                  <c:v>6.8140000000000001</c:v>
                </c:pt>
                <c:pt idx="5">
                  <c:v>4.0999999999999996</c:v>
                </c:pt>
                <c:pt idx="6">
                  <c:v>4.0730000000000004</c:v>
                </c:pt>
                <c:pt idx="7">
                  <c:v>9.2129999999999992</c:v>
                </c:pt>
                <c:pt idx="8">
                  <c:v>8.4979999999999993</c:v>
                </c:pt>
                <c:pt idx="9">
                  <c:v>11.006</c:v>
                </c:pt>
                <c:pt idx="10">
                  <c:v>5.48</c:v>
                </c:pt>
                <c:pt idx="11">
                  <c:v>4.6059999999999999</c:v>
                </c:pt>
                <c:pt idx="12">
                  <c:v>3.371</c:v>
                </c:pt>
                <c:pt idx="13">
                  <c:v>3.8849999999999998</c:v>
                </c:pt>
                <c:pt idx="14">
                  <c:v>7.0140000000000002</c:v>
                </c:pt>
                <c:pt idx="15">
                  <c:v>10.026999999999999</c:v>
                </c:pt>
                <c:pt idx="16">
                  <c:v>6.6070000000000002</c:v>
                </c:pt>
                <c:pt idx="17">
                  <c:v>4.0670000000000002</c:v>
                </c:pt>
                <c:pt idx="18">
                  <c:v>10.61</c:v>
                </c:pt>
              </c:numCache>
            </c:numRef>
          </c:xVal>
          <c:yVal>
            <c:numRef>
              <c:f>WinlandR35!$K$5:$K$23</c:f>
              <c:numCache>
                <c:formatCode>0.000</c:formatCode>
                <c:ptCount val="19"/>
                <c:pt idx="0">
                  <c:v>1.9E-2</c:v>
                </c:pt>
                <c:pt idx="1">
                  <c:v>3.6999999999999998E-2</c:v>
                </c:pt>
                <c:pt idx="2">
                  <c:v>2.5999999999999999E-2</c:v>
                </c:pt>
                <c:pt idx="3">
                  <c:v>1.6E-2</c:v>
                </c:pt>
                <c:pt idx="4">
                  <c:v>4.3999999999999997E-2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7.2999999999999995E-2</c:v>
                </c:pt>
                <c:pt idx="8">
                  <c:v>6.5000000000000002E-2</c:v>
                </c:pt>
                <c:pt idx="9">
                  <c:v>9.6000000000000002E-2</c:v>
                </c:pt>
                <c:pt idx="10">
                  <c:v>3.5000000000000003E-2</c:v>
                </c:pt>
                <c:pt idx="11">
                  <c:v>2.8000000000000001E-2</c:v>
                </c:pt>
                <c:pt idx="12">
                  <c:v>1.7999999999999999E-2</c:v>
                </c:pt>
                <c:pt idx="13">
                  <c:v>2.3E-2</c:v>
                </c:pt>
                <c:pt idx="14">
                  <c:v>5.5E-2</c:v>
                </c:pt>
                <c:pt idx="15">
                  <c:v>9.7000000000000003E-2</c:v>
                </c:pt>
                <c:pt idx="16">
                  <c:v>5.3999999999999999E-2</c:v>
                </c:pt>
                <c:pt idx="17">
                  <c:v>2.7E-2</c:v>
                </c:pt>
                <c:pt idx="18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5-4322-AC09-E44944B35BA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0397654268111884E-3"/>
                  <c:y val="0.1666905639692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WinlandR35!$J$23:$J$45</c:f>
              <c:numCache>
                <c:formatCode>0.00</c:formatCode>
                <c:ptCount val="23"/>
                <c:pt idx="0">
                  <c:v>10.61</c:v>
                </c:pt>
                <c:pt idx="1">
                  <c:v>5.3460000000000001</c:v>
                </c:pt>
                <c:pt idx="2">
                  <c:v>6.3250000000000002</c:v>
                </c:pt>
                <c:pt idx="3">
                  <c:v>6.4029999999999996</c:v>
                </c:pt>
                <c:pt idx="4">
                  <c:v>4.6989999999999998</c:v>
                </c:pt>
                <c:pt idx="5">
                  <c:v>10.977</c:v>
                </c:pt>
                <c:pt idx="6">
                  <c:v>11.864000000000001</c:v>
                </c:pt>
                <c:pt idx="7">
                  <c:v>7.86</c:v>
                </c:pt>
                <c:pt idx="8">
                  <c:v>13.374000000000001</c:v>
                </c:pt>
                <c:pt idx="9">
                  <c:v>2.9359999999999999</c:v>
                </c:pt>
                <c:pt idx="10">
                  <c:v>13.432</c:v>
                </c:pt>
                <c:pt idx="11">
                  <c:v>6.9960000000000004</c:v>
                </c:pt>
                <c:pt idx="12">
                  <c:v>10.529</c:v>
                </c:pt>
                <c:pt idx="13">
                  <c:v>8.3409999999999993</c:v>
                </c:pt>
                <c:pt idx="14">
                  <c:v>10.073</c:v>
                </c:pt>
                <c:pt idx="15">
                  <c:v>17.901</c:v>
                </c:pt>
                <c:pt idx="16">
                  <c:v>16.02</c:v>
                </c:pt>
                <c:pt idx="17">
                  <c:v>7.6420000000000003</c:v>
                </c:pt>
                <c:pt idx="18">
                  <c:v>6.5419999999999998</c:v>
                </c:pt>
                <c:pt idx="19">
                  <c:v>11.117000000000001</c:v>
                </c:pt>
                <c:pt idx="20">
                  <c:v>14.986000000000001</c:v>
                </c:pt>
                <c:pt idx="21">
                  <c:v>9.5679999999999996</c:v>
                </c:pt>
                <c:pt idx="22">
                  <c:v>10.641999999999999</c:v>
                </c:pt>
              </c:numCache>
            </c:numRef>
          </c:xVal>
          <c:yVal>
            <c:numRef>
              <c:f>WinlandR35!$K$23:$K$45</c:f>
              <c:numCache>
                <c:formatCode>0.000</c:formatCode>
                <c:ptCount val="23"/>
                <c:pt idx="0">
                  <c:v>0.112</c:v>
                </c:pt>
                <c:pt idx="1">
                  <c:v>4.2000000000000003E-2</c:v>
                </c:pt>
                <c:pt idx="2">
                  <c:v>5.3999999999999999E-2</c:v>
                </c:pt>
                <c:pt idx="3">
                  <c:v>5.5E-2</c:v>
                </c:pt>
                <c:pt idx="4">
                  <c:v>3.5000000000000003E-2</c:v>
                </c:pt>
                <c:pt idx="5">
                  <c:v>0.127</c:v>
                </c:pt>
                <c:pt idx="6">
                  <c:v>0.14599999999999999</c:v>
                </c:pt>
                <c:pt idx="7">
                  <c:v>8.1000000000000003E-2</c:v>
                </c:pt>
                <c:pt idx="8">
                  <c:v>0.184</c:v>
                </c:pt>
                <c:pt idx="9">
                  <c:v>2.1000000000000001E-2</c:v>
                </c:pt>
                <c:pt idx="10">
                  <c:v>0.21</c:v>
                </c:pt>
                <c:pt idx="11">
                  <c:v>8.2000000000000003E-2</c:v>
                </c:pt>
                <c:pt idx="12">
                  <c:v>0.155</c:v>
                </c:pt>
                <c:pt idx="13">
                  <c:v>0.14000000000000001</c:v>
                </c:pt>
                <c:pt idx="14">
                  <c:v>0.19400000000000001</c:v>
                </c:pt>
                <c:pt idx="15">
                  <c:v>0.502</c:v>
                </c:pt>
                <c:pt idx="16">
                  <c:v>0.42799999999999999</c:v>
                </c:pt>
                <c:pt idx="17">
                  <c:v>0.14599999999999999</c:v>
                </c:pt>
                <c:pt idx="18">
                  <c:v>0.12</c:v>
                </c:pt>
                <c:pt idx="19">
                  <c:v>0.26600000000000001</c:v>
                </c:pt>
                <c:pt idx="20">
                  <c:v>0.42299999999999999</c:v>
                </c:pt>
                <c:pt idx="21">
                  <c:v>0.224</c:v>
                </c:pt>
                <c:pt idx="2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5-4322-AC09-E44944B35BAA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1108402244698489E-2"/>
                  <c:y val="0.17043415137944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WinlandR35!$J$37:$J$66</c:f>
              <c:numCache>
                <c:formatCode>0.00</c:formatCode>
                <c:ptCount val="30"/>
                <c:pt idx="0">
                  <c:v>10.073</c:v>
                </c:pt>
                <c:pt idx="1">
                  <c:v>17.901</c:v>
                </c:pt>
                <c:pt idx="2">
                  <c:v>16.02</c:v>
                </c:pt>
                <c:pt idx="3">
                  <c:v>7.6420000000000003</c:v>
                </c:pt>
                <c:pt idx="4">
                  <c:v>6.5419999999999998</c:v>
                </c:pt>
                <c:pt idx="5">
                  <c:v>11.117000000000001</c:v>
                </c:pt>
                <c:pt idx="6">
                  <c:v>14.986000000000001</c:v>
                </c:pt>
                <c:pt idx="7">
                  <c:v>9.5679999999999996</c:v>
                </c:pt>
                <c:pt idx="8">
                  <c:v>10.641999999999999</c:v>
                </c:pt>
                <c:pt idx="9">
                  <c:v>16.879000000000001</c:v>
                </c:pt>
                <c:pt idx="10">
                  <c:v>18.439</c:v>
                </c:pt>
                <c:pt idx="11">
                  <c:v>8.5169999999999995</c:v>
                </c:pt>
                <c:pt idx="12">
                  <c:v>4.0739999999999998</c:v>
                </c:pt>
                <c:pt idx="13">
                  <c:v>13.917999999999999</c:v>
                </c:pt>
                <c:pt idx="14">
                  <c:v>6.4279999999999999</c:v>
                </c:pt>
                <c:pt idx="15">
                  <c:v>17.620999999999999</c:v>
                </c:pt>
                <c:pt idx="16">
                  <c:v>14.551</c:v>
                </c:pt>
                <c:pt idx="17">
                  <c:v>22.521999999999998</c:v>
                </c:pt>
                <c:pt idx="18">
                  <c:v>6.0309999999999997</c:v>
                </c:pt>
                <c:pt idx="19">
                  <c:v>7.6849999999999996</c:v>
                </c:pt>
                <c:pt idx="20">
                  <c:v>20.972999999999999</c:v>
                </c:pt>
                <c:pt idx="21">
                  <c:v>1.8149999999999999</c:v>
                </c:pt>
                <c:pt idx="22">
                  <c:v>13.73</c:v>
                </c:pt>
                <c:pt idx="23">
                  <c:v>7.1360000000000001</c:v>
                </c:pt>
                <c:pt idx="24">
                  <c:v>15.275</c:v>
                </c:pt>
                <c:pt idx="25">
                  <c:v>18.09</c:v>
                </c:pt>
                <c:pt idx="26">
                  <c:v>6.4790000000000001</c:v>
                </c:pt>
                <c:pt idx="27">
                  <c:v>14.973000000000001</c:v>
                </c:pt>
                <c:pt idx="28">
                  <c:v>6.5570000000000004</c:v>
                </c:pt>
                <c:pt idx="29">
                  <c:v>2.2309999999999999</c:v>
                </c:pt>
              </c:numCache>
            </c:numRef>
          </c:xVal>
          <c:yVal>
            <c:numRef>
              <c:f>WinlandR35!$K$37:$K$66</c:f>
              <c:numCache>
                <c:formatCode>0.000</c:formatCode>
                <c:ptCount val="30"/>
                <c:pt idx="0">
                  <c:v>0.19400000000000001</c:v>
                </c:pt>
                <c:pt idx="1">
                  <c:v>0.502</c:v>
                </c:pt>
                <c:pt idx="2">
                  <c:v>0.42799999999999999</c:v>
                </c:pt>
                <c:pt idx="3">
                  <c:v>0.14599999999999999</c:v>
                </c:pt>
                <c:pt idx="4">
                  <c:v>0.12</c:v>
                </c:pt>
                <c:pt idx="5">
                  <c:v>0.26600000000000001</c:v>
                </c:pt>
                <c:pt idx="6">
                  <c:v>0.42299999999999999</c:v>
                </c:pt>
                <c:pt idx="7">
                  <c:v>0.224</c:v>
                </c:pt>
                <c:pt idx="8">
                  <c:v>0.27400000000000002</c:v>
                </c:pt>
                <c:pt idx="9">
                  <c:v>0.57299999999999995</c:v>
                </c:pt>
                <c:pt idx="10">
                  <c:v>0.65400000000000003</c:v>
                </c:pt>
                <c:pt idx="11">
                  <c:v>0.24</c:v>
                </c:pt>
                <c:pt idx="12">
                  <c:v>8.2000000000000003E-2</c:v>
                </c:pt>
                <c:pt idx="13">
                  <c:v>0.501</c:v>
                </c:pt>
                <c:pt idx="14">
                  <c:v>0.16300000000000001</c:v>
                </c:pt>
                <c:pt idx="15">
                  <c:v>0.73899999999999999</c:v>
                </c:pt>
                <c:pt idx="16">
                  <c:v>0.57299999999999995</c:v>
                </c:pt>
                <c:pt idx="17">
                  <c:v>1.091</c:v>
                </c:pt>
                <c:pt idx="18">
                  <c:v>0.191</c:v>
                </c:pt>
                <c:pt idx="19">
                  <c:v>0.29299999999999998</c:v>
                </c:pt>
                <c:pt idx="20">
                  <c:v>1.3879999999999999</c:v>
                </c:pt>
                <c:pt idx="21">
                  <c:v>0.04</c:v>
                </c:pt>
                <c:pt idx="22">
                  <c:v>0.82499999999999996</c:v>
                </c:pt>
                <c:pt idx="23">
                  <c:v>0.32500000000000001</c:v>
                </c:pt>
                <c:pt idx="24">
                  <c:v>1.002</c:v>
                </c:pt>
                <c:pt idx="25">
                  <c:v>1.341</c:v>
                </c:pt>
                <c:pt idx="26">
                  <c:v>0.308</c:v>
                </c:pt>
                <c:pt idx="27">
                  <c:v>1.07</c:v>
                </c:pt>
                <c:pt idx="28">
                  <c:v>0.318</c:v>
                </c:pt>
                <c:pt idx="29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5-4322-AC09-E44944B35BAA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777891257316685"/>
                  <c:y val="2.059224394084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WinlandR35!$J$60:$J$85</c:f>
              <c:numCache>
                <c:formatCode>0.00</c:formatCode>
                <c:ptCount val="26"/>
                <c:pt idx="0">
                  <c:v>7.1360000000000001</c:v>
                </c:pt>
                <c:pt idx="1">
                  <c:v>15.275</c:v>
                </c:pt>
                <c:pt idx="2">
                  <c:v>18.09</c:v>
                </c:pt>
                <c:pt idx="3">
                  <c:v>6.4790000000000001</c:v>
                </c:pt>
                <c:pt idx="4">
                  <c:v>14.973000000000001</c:v>
                </c:pt>
                <c:pt idx="5">
                  <c:v>6.5570000000000004</c:v>
                </c:pt>
                <c:pt idx="6">
                  <c:v>2.2309999999999999</c:v>
                </c:pt>
                <c:pt idx="7">
                  <c:v>7.633</c:v>
                </c:pt>
                <c:pt idx="8">
                  <c:v>6.508</c:v>
                </c:pt>
                <c:pt idx="9">
                  <c:v>9.6929999999999996</c:v>
                </c:pt>
                <c:pt idx="10">
                  <c:v>6.1239999999999997</c:v>
                </c:pt>
                <c:pt idx="11">
                  <c:v>18.594999999999999</c:v>
                </c:pt>
                <c:pt idx="12">
                  <c:v>7.5810000000000004</c:v>
                </c:pt>
                <c:pt idx="13">
                  <c:v>5.1980000000000004</c:v>
                </c:pt>
                <c:pt idx="14">
                  <c:v>9.3219999999999992</c:v>
                </c:pt>
                <c:pt idx="15">
                  <c:v>9.8610000000000007</c:v>
                </c:pt>
                <c:pt idx="16">
                  <c:v>2.71</c:v>
                </c:pt>
                <c:pt idx="17">
                  <c:v>13.648</c:v>
                </c:pt>
                <c:pt idx="18">
                  <c:v>7.1260000000000003</c:v>
                </c:pt>
                <c:pt idx="19">
                  <c:v>19.832000000000001</c:v>
                </c:pt>
                <c:pt idx="20">
                  <c:v>10.935</c:v>
                </c:pt>
                <c:pt idx="21">
                  <c:v>14.179</c:v>
                </c:pt>
                <c:pt idx="22">
                  <c:v>13.625</c:v>
                </c:pt>
                <c:pt idx="23">
                  <c:v>14.707000000000001</c:v>
                </c:pt>
                <c:pt idx="24">
                  <c:v>14.894</c:v>
                </c:pt>
                <c:pt idx="25">
                  <c:v>10.599</c:v>
                </c:pt>
              </c:numCache>
            </c:numRef>
          </c:xVal>
          <c:yVal>
            <c:numRef>
              <c:f>WinlandR35!$K$60:$K$85</c:f>
              <c:numCache>
                <c:formatCode>0.000</c:formatCode>
                <c:ptCount val="26"/>
                <c:pt idx="0">
                  <c:v>0.32500000000000001</c:v>
                </c:pt>
                <c:pt idx="1">
                  <c:v>1.002</c:v>
                </c:pt>
                <c:pt idx="2">
                  <c:v>1.341</c:v>
                </c:pt>
                <c:pt idx="3">
                  <c:v>0.308</c:v>
                </c:pt>
                <c:pt idx="4">
                  <c:v>1.07</c:v>
                </c:pt>
                <c:pt idx="5">
                  <c:v>0.318</c:v>
                </c:pt>
                <c:pt idx="6">
                  <c:v>7.0999999999999994E-2</c:v>
                </c:pt>
                <c:pt idx="7">
                  <c:v>0.44</c:v>
                </c:pt>
                <c:pt idx="8">
                  <c:v>0.42099999999999999</c:v>
                </c:pt>
                <c:pt idx="9">
                  <c:v>0.77200000000000002</c:v>
                </c:pt>
                <c:pt idx="10">
                  <c:v>0.42799999999999999</c:v>
                </c:pt>
                <c:pt idx="11">
                  <c:v>2.29</c:v>
                </c:pt>
                <c:pt idx="12">
                  <c:v>0.628</c:v>
                </c:pt>
                <c:pt idx="13">
                  <c:v>0.38200000000000001</c:v>
                </c:pt>
                <c:pt idx="14">
                  <c:v>0.91900000000000004</c:v>
                </c:pt>
                <c:pt idx="15">
                  <c:v>1.006</c:v>
                </c:pt>
                <c:pt idx="16">
                  <c:v>0.16300000000000001</c:v>
                </c:pt>
                <c:pt idx="17">
                  <c:v>1.77</c:v>
                </c:pt>
                <c:pt idx="18">
                  <c:v>0.72099999999999997</c:v>
                </c:pt>
                <c:pt idx="19">
                  <c:v>3.4390000000000001</c:v>
                </c:pt>
                <c:pt idx="20">
                  <c:v>1.46</c:v>
                </c:pt>
                <c:pt idx="21">
                  <c:v>2.2629999999999999</c:v>
                </c:pt>
                <c:pt idx="22">
                  <c:v>2.15</c:v>
                </c:pt>
                <c:pt idx="23">
                  <c:v>2.4550000000000001</c:v>
                </c:pt>
                <c:pt idx="24">
                  <c:v>2.742</c:v>
                </c:pt>
                <c:pt idx="25">
                  <c:v>1.663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5-4322-AC09-E44944B35BAA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442460382828716"/>
                  <c:y val="-1.4386793451116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WinlandR35!$J$86:$J$100</c:f>
              <c:numCache>
                <c:formatCode>0.00</c:formatCode>
                <c:ptCount val="15"/>
                <c:pt idx="0">
                  <c:v>15.554</c:v>
                </c:pt>
                <c:pt idx="1">
                  <c:v>9.3919999999999995</c:v>
                </c:pt>
                <c:pt idx="2">
                  <c:v>8.516</c:v>
                </c:pt>
                <c:pt idx="3">
                  <c:v>12.365</c:v>
                </c:pt>
                <c:pt idx="4">
                  <c:v>13.954000000000001</c:v>
                </c:pt>
                <c:pt idx="5">
                  <c:v>3.0430000000000001</c:v>
                </c:pt>
                <c:pt idx="6">
                  <c:v>4.3239999999999998</c:v>
                </c:pt>
                <c:pt idx="7">
                  <c:v>13.227</c:v>
                </c:pt>
                <c:pt idx="8">
                  <c:v>7.7629999999999999</c:v>
                </c:pt>
                <c:pt idx="9">
                  <c:v>12.794</c:v>
                </c:pt>
                <c:pt idx="10">
                  <c:v>11.920999999999999</c:v>
                </c:pt>
                <c:pt idx="11">
                  <c:v>8.6869999999999994</c:v>
                </c:pt>
                <c:pt idx="12">
                  <c:v>8.0739999999999998</c:v>
                </c:pt>
                <c:pt idx="13">
                  <c:v>6.7549999999999999</c:v>
                </c:pt>
                <c:pt idx="14">
                  <c:v>11.182</c:v>
                </c:pt>
              </c:numCache>
            </c:numRef>
          </c:xVal>
          <c:yVal>
            <c:numRef>
              <c:f>WinlandR35!$K$86:$K$100</c:f>
              <c:numCache>
                <c:formatCode>0.000</c:formatCode>
                <c:ptCount val="15"/>
                <c:pt idx="0">
                  <c:v>2.9289999999999998</c:v>
                </c:pt>
                <c:pt idx="1">
                  <c:v>1.395</c:v>
                </c:pt>
                <c:pt idx="2">
                  <c:v>1.216</c:v>
                </c:pt>
                <c:pt idx="3">
                  <c:v>2.218</c:v>
                </c:pt>
                <c:pt idx="4">
                  <c:v>2.7189999999999999</c:v>
                </c:pt>
                <c:pt idx="5">
                  <c:v>0.318</c:v>
                </c:pt>
                <c:pt idx="6">
                  <c:v>0.55200000000000005</c:v>
                </c:pt>
                <c:pt idx="7">
                  <c:v>2.9729999999999999</c:v>
                </c:pt>
                <c:pt idx="8">
                  <c:v>1.5940000000000001</c:v>
                </c:pt>
                <c:pt idx="9">
                  <c:v>3.3719999999999999</c:v>
                </c:pt>
                <c:pt idx="10">
                  <c:v>3.548</c:v>
                </c:pt>
                <c:pt idx="11">
                  <c:v>2.4980000000000002</c:v>
                </c:pt>
                <c:pt idx="12">
                  <c:v>2.64</c:v>
                </c:pt>
                <c:pt idx="13">
                  <c:v>3.16</c:v>
                </c:pt>
                <c:pt idx="14">
                  <c:v>8.0220000000000002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5-4322-AC09-E44944B3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'Cuddy core'!$F$1</c:f>
              <c:strCache>
                <c:ptCount val="1"/>
                <c:pt idx="0">
                  <c:v>Saturation Water
(%PV)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'Cuddy core'!$F$3:$F$333</c:f>
              <c:numCache>
                <c:formatCode>0.0</c:formatCode>
                <c:ptCount val="331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'Cuddy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3-4AF5-BDCF-5F10A21632F5}"/>
            </c:ext>
          </c:extLst>
        </c:ser>
        <c:ser>
          <c:idx val="1"/>
          <c:order val="1"/>
          <c:tx>
            <c:strRef>
              <c:f>'Cuddy core'!$G$1</c:f>
              <c:strCache>
                <c:ptCount val="1"/>
                <c:pt idx="0">
                  <c:v>Saturation Oil
(%PV)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'Cuddy core'!$G$3:$G$102</c:f>
              <c:numCache>
                <c:formatCode>0.0</c:formatCode>
                <c:ptCount val="100"/>
                <c:pt idx="0">
                  <c:v>10.855758252751833</c:v>
                </c:pt>
                <c:pt idx="1">
                  <c:v>12.007522911134833</c:v>
                </c:pt>
                <c:pt idx="2">
                  <c:v>24.059852585863876</c:v>
                </c:pt>
                <c:pt idx="3">
                  <c:v>20.448683471163253</c:v>
                </c:pt>
                <c:pt idx="4">
                  <c:v>7.9315309291692975</c:v>
                </c:pt>
                <c:pt idx="5">
                  <c:v>11.911780848630023</c:v>
                </c:pt>
                <c:pt idx="6">
                  <c:v>11.329798816983097</c:v>
                </c:pt>
                <c:pt idx="7">
                  <c:v>10.633605382137965</c:v>
                </c:pt>
                <c:pt idx="8">
                  <c:v>4.9133772484320319</c:v>
                </c:pt>
                <c:pt idx="9">
                  <c:v>3.532638890463681E-2</c:v>
                </c:pt>
                <c:pt idx="10">
                  <c:v>4.9297746967259242</c:v>
                </c:pt>
                <c:pt idx="11">
                  <c:v>6.0239733070008725</c:v>
                </c:pt>
                <c:pt idx="12">
                  <c:v>12.106456648362686</c:v>
                </c:pt>
                <c:pt idx="13">
                  <c:v>10.92813449184378</c:v>
                </c:pt>
                <c:pt idx="14">
                  <c:v>10.562336748301616</c:v>
                </c:pt>
                <c:pt idx="15">
                  <c:v>12.882215688791977</c:v>
                </c:pt>
                <c:pt idx="16">
                  <c:v>15.231534478599261</c:v>
                </c:pt>
                <c:pt idx="17">
                  <c:v>16.555749574286832</c:v>
                </c:pt>
                <c:pt idx="18">
                  <c:v>19.432836207564328</c:v>
                </c:pt>
                <c:pt idx="19">
                  <c:v>18.80566356163617</c:v>
                </c:pt>
                <c:pt idx="20">
                  <c:v>17.783237249806515</c:v>
                </c:pt>
                <c:pt idx="21">
                  <c:v>9.9932547691836042</c:v>
                </c:pt>
                <c:pt idx="22">
                  <c:v>23.935920275101815</c:v>
                </c:pt>
                <c:pt idx="23">
                  <c:v>33.452983016010265</c:v>
                </c:pt>
                <c:pt idx="24">
                  <c:v>23.059314073923655</c:v>
                </c:pt>
                <c:pt idx="25">
                  <c:v>30.262435072267351</c:v>
                </c:pt>
                <c:pt idx="26">
                  <c:v>24.737700244743937</c:v>
                </c:pt>
                <c:pt idx="27">
                  <c:v>22.115381704806722</c:v>
                </c:pt>
                <c:pt idx="28">
                  <c:v>19.169715218370715</c:v>
                </c:pt>
                <c:pt idx="29">
                  <c:v>13.761779630301346</c:v>
                </c:pt>
                <c:pt idx="30">
                  <c:v>10.815100348240449</c:v>
                </c:pt>
                <c:pt idx="31">
                  <c:v>8.295702814663283</c:v>
                </c:pt>
                <c:pt idx="32">
                  <c:v>24.935771807297709</c:v>
                </c:pt>
                <c:pt idx="33">
                  <c:v>28.355958117123926</c:v>
                </c:pt>
                <c:pt idx="34">
                  <c:v>40.201146335168204</c:v>
                </c:pt>
                <c:pt idx="35">
                  <c:v>26.644218563321914</c:v>
                </c:pt>
                <c:pt idx="36">
                  <c:v>0</c:v>
                </c:pt>
                <c:pt idx="37">
                  <c:v>0</c:v>
                </c:pt>
                <c:pt idx="38">
                  <c:v>13.218664617486297</c:v>
                </c:pt>
                <c:pt idx="39">
                  <c:v>16.836950836819835</c:v>
                </c:pt>
                <c:pt idx="40">
                  <c:v>27.512662864732917</c:v>
                </c:pt>
                <c:pt idx="41">
                  <c:v>32.501604850214086</c:v>
                </c:pt>
                <c:pt idx="42">
                  <c:v>1.3353359304235752</c:v>
                </c:pt>
                <c:pt idx="43">
                  <c:v>0.68936764843647047</c:v>
                </c:pt>
                <c:pt idx="44">
                  <c:v>1.9639840613707282</c:v>
                </c:pt>
                <c:pt idx="45">
                  <c:v>11.866435347854546</c:v>
                </c:pt>
                <c:pt idx="46">
                  <c:v>32.652580971662395</c:v>
                </c:pt>
                <c:pt idx="47">
                  <c:v>18.231504511799905</c:v>
                </c:pt>
                <c:pt idx="48">
                  <c:v>24.831462027755506</c:v>
                </c:pt>
                <c:pt idx="49">
                  <c:v>23.161807495344735</c:v>
                </c:pt>
                <c:pt idx="50">
                  <c:v>23.603923023215572</c:v>
                </c:pt>
                <c:pt idx="51">
                  <c:v>25.081178218216145</c:v>
                </c:pt>
                <c:pt idx="52">
                  <c:v>25.656630931649893</c:v>
                </c:pt>
                <c:pt idx="53">
                  <c:v>21.089852729885074</c:v>
                </c:pt>
                <c:pt idx="54">
                  <c:v>17.266645029673477</c:v>
                </c:pt>
                <c:pt idx="55">
                  <c:v>17.717627869551851</c:v>
                </c:pt>
                <c:pt idx="56">
                  <c:v>18.047299802273841</c:v>
                </c:pt>
                <c:pt idx="57">
                  <c:v>22.327143635449154</c:v>
                </c:pt>
                <c:pt idx="58">
                  <c:v>11.292666666666465</c:v>
                </c:pt>
                <c:pt idx="59">
                  <c:v>8.1807507882290942</c:v>
                </c:pt>
                <c:pt idx="60">
                  <c:v>20.884461505190142</c:v>
                </c:pt>
                <c:pt idx="61">
                  <c:v>16.34624889222162</c:v>
                </c:pt>
                <c:pt idx="62">
                  <c:v>27.687603391232606</c:v>
                </c:pt>
                <c:pt idx="63">
                  <c:v>32.190082796013826</c:v>
                </c:pt>
                <c:pt idx="64">
                  <c:v>23.006094329623913</c:v>
                </c:pt>
                <c:pt idx="65">
                  <c:v>25.908546673632856</c:v>
                </c:pt>
                <c:pt idx="66">
                  <c:v>32.781708328483383</c:v>
                </c:pt>
                <c:pt idx="67">
                  <c:v>13.244989568536763</c:v>
                </c:pt>
                <c:pt idx="68">
                  <c:v>16.959150563940845</c:v>
                </c:pt>
                <c:pt idx="69">
                  <c:v>24.403433473871704</c:v>
                </c:pt>
                <c:pt idx="70">
                  <c:v>20.164868873696523</c:v>
                </c:pt>
                <c:pt idx="71">
                  <c:v>35.217078468007379</c:v>
                </c:pt>
                <c:pt idx="72">
                  <c:v>18.927253877639277</c:v>
                </c:pt>
                <c:pt idx="73">
                  <c:v>9.5204633374410452</c:v>
                </c:pt>
                <c:pt idx="74">
                  <c:v>18.433955008652063</c:v>
                </c:pt>
                <c:pt idx="75">
                  <c:v>25.168091629647606</c:v>
                </c:pt>
                <c:pt idx="76">
                  <c:v>17.26540422955684</c:v>
                </c:pt>
                <c:pt idx="77">
                  <c:v>14.363093297169863</c:v>
                </c:pt>
                <c:pt idx="78">
                  <c:v>1.9296832893186739</c:v>
                </c:pt>
                <c:pt idx="79">
                  <c:v>16.118128558781102</c:v>
                </c:pt>
                <c:pt idx="80">
                  <c:v>17.206059106334585</c:v>
                </c:pt>
                <c:pt idx="81">
                  <c:v>16.173622426307261</c:v>
                </c:pt>
                <c:pt idx="82">
                  <c:v>14.887699821098908</c:v>
                </c:pt>
                <c:pt idx="83">
                  <c:v>19.773436102665258</c:v>
                </c:pt>
                <c:pt idx="84">
                  <c:v>18.196975218659016</c:v>
                </c:pt>
                <c:pt idx="85">
                  <c:v>21.547661052565875</c:v>
                </c:pt>
                <c:pt idx="86">
                  <c:v>20.929821940726363</c:v>
                </c:pt>
                <c:pt idx="87">
                  <c:v>13.421862509992005</c:v>
                </c:pt>
                <c:pt idx="88">
                  <c:v>21.277909690920769</c:v>
                </c:pt>
                <c:pt idx="89">
                  <c:v>15.649716504669255</c:v>
                </c:pt>
                <c:pt idx="90">
                  <c:v>19.728349215247167</c:v>
                </c:pt>
                <c:pt idx="91">
                  <c:v>24.544184913016785</c:v>
                </c:pt>
                <c:pt idx="92">
                  <c:v>19.125162911934048</c:v>
                </c:pt>
                <c:pt idx="93">
                  <c:v>21.795945064865613</c:v>
                </c:pt>
                <c:pt idx="94">
                  <c:v>0</c:v>
                </c:pt>
                <c:pt idx="95">
                  <c:v>36.031383100091524</c:v>
                </c:pt>
                <c:pt idx="96">
                  <c:v>22.74711962643131</c:v>
                </c:pt>
                <c:pt idx="97">
                  <c:v>36.262467322118233</c:v>
                </c:pt>
                <c:pt idx="98">
                  <c:v>11.410213554400956</c:v>
                </c:pt>
                <c:pt idx="99">
                  <c:v>1.0308695294504857</c:v>
                </c:pt>
              </c:numCache>
            </c:numRef>
          </c:xVal>
          <c:yVal>
            <c:numRef>
              <c:f>'Cuddy core'!$B$3:$B$102</c:f>
              <c:numCache>
                <c:formatCode>0.00</c:formatCode>
                <c:ptCount val="100"/>
                <c:pt idx="0">
                  <c:v>3906.54</c:v>
                </c:pt>
                <c:pt idx="1">
                  <c:v>3906.59</c:v>
                </c:pt>
                <c:pt idx="2">
                  <c:v>3907.18</c:v>
                </c:pt>
                <c:pt idx="3">
                  <c:v>3907.24</c:v>
                </c:pt>
                <c:pt idx="4">
                  <c:v>3908.04</c:v>
                </c:pt>
                <c:pt idx="5">
                  <c:v>3908.39</c:v>
                </c:pt>
                <c:pt idx="6">
                  <c:v>3908.62</c:v>
                </c:pt>
                <c:pt idx="7">
                  <c:v>3908.68</c:v>
                </c:pt>
                <c:pt idx="8">
                  <c:v>3908.93</c:v>
                </c:pt>
                <c:pt idx="9">
                  <c:v>3908.98</c:v>
                </c:pt>
                <c:pt idx="10">
                  <c:v>3909.29</c:v>
                </c:pt>
                <c:pt idx="11">
                  <c:v>3909.33</c:v>
                </c:pt>
                <c:pt idx="12">
                  <c:v>3909.52</c:v>
                </c:pt>
                <c:pt idx="13">
                  <c:v>3909.58</c:v>
                </c:pt>
                <c:pt idx="14">
                  <c:v>3909.68</c:v>
                </c:pt>
                <c:pt idx="15">
                  <c:v>3909.74</c:v>
                </c:pt>
                <c:pt idx="16">
                  <c:v>3909.9</c:v>
                </c:pt>
                <c:pt idx="17">
                  <c:v>3909.95</c:v>
                </c:pt>
                <c:pt idx="18">
                  <c:v>3910.52</c:v>
                </c:pt>
                <c:pt idx="19">
                  <c:v>3910.58</c:v>
                </c:pt>
                <c:pt idx="20">
                  <c:v>3911.05</c:v>
                </c:pt>
                <c:pt idx="21">
                  <c:v>3911.11</c:v>
                </c:pt>
                <c:pt idx="22">
                  <c:v>3911.41</c:v>
                </c:pt>
                <c:pt idx="23">
                  <c:v>3911.72</c:v>
                </c:pt>
                <c:pt idx="24">
                  <c:v>3911.86</c:v>
                </c:pt>
                <c:pt idx="25">
                  <c:v>3912.23</c:v>
                </c:pt>
                <c:pt idx="26">
                  <c:v>3912.73</c:v>
                </c:pt>
                <c:pt idx="27">
                  <c:v>3912.84</c:v>
                </c:pt>
                <c:pt idx="28">
                  <c:v>3913.16</c:v>
                </c:pt>
                <c:pt idx="29">
                  <c:v>3913.32</c:v>
                </c:pt>
                <c:pt idx="30">
                  <c:v>3913.72</c:v>
                </c:pt>
                <c:pt idx="31">
                  <c:v>3914.11</c:v>
                </c:pt>
                <c:pt idx="32">
                  <c:v>3914.62</c:v>
                </c:pt>
                <c:pt idx="33">
                  <c:v>3914.97</c:v>
                </c:pt>
                <c:pt idx="34">
                  <c:v>3915.05</c:v>
                </c:pt>
                <c:pt idx="35">
                  <c:v>3915.62</c:v>
                </c:pt>
                <c:pt idx="36">
                  <c:v>3915.85</c:v>
                </c:pt>
                <c:pt idx="37">
                  <c:v>3916.14</c:v>
                </c:pt>
                <c:pt idx="38">
                  <c:v>3916.68</c:v>
                </c:pt>
                <c:pt idx="39">
                  <c:v>3916.91</c:v>
                </c:pt>
                <c:pt idx="40">
                  <c:v>3917.18</c:v>
                </c:pt>
                <c:pt idx="41">
                  <c:v>3917.33</c:v>
                </c:pt>
                <c:pt idx="42">
                  <c:v>3918.22</c:v>
                </c:pt>
                <c:pt idx="43">
                  <c:v>3918.57</c:v>
                </c:pt>
                <c:pt idx="44">
                  <c:v>3918.92</c:v>
                </c:pt>
                <c:pt idx="45">
                  <c:v>3919.07</c:v>
                </c:pt>
                <c:pt idx="46">
                  <c:v>3919.34</c:v>
                </c:pt>
                <c:pt idx="47">
                  <c:v>3919.54</c:v>
                </c:pt>
                <c:pt idx="48">
                  <c:v>3919.82</c:v>
                </c:pt>
                <c:pt idx="49">
                  <c:v>3920.3</c:v>
                </c:pt>
                <c:pt idx="50">
                  <c:v>3920.7</c:v>
                </c:pt>
                <c:pt idx="51">
                  <c:v>3920.96</c:v>
                </c:pt>
                <c:pt idx="52">
                  <c:v>3921.16</c:v>
                </c:pt>
                <c:pt idx="53">
                  <c:v>3921.88</c:v>
                </c:pt>
                <c:pt idx="54">
                  <c:v>3922.09</c:v>
                </c:pt>
                <c:pt idx="55">
                  <c:v>3922.35</c:v>
                </c:pt>
                <c:pt idx="56">
                  <c:v>3923.32</c:v>
                </c:pt>
                <c:pt idx="57">
                  <c:v>3924.09</c:v>
                </c:pt>
                <c:pt idx="58">
                  <c:v>3924.31</c:v>
                </c:pt>
                <c:pt idx="59">
                  <c:v>3924.65</c:v>
                </c:pt>
                <c:pt idx="60">
                  <c:v>3925.18</c:v>
                </c:pt>
                <c:pt idx="61">
                  <c:v>3925.52</c:v>
                </c:pt>
                <c:pt idx="62">
                  <c:v>3925.86</c:v>
                </c:pt>
                <c:pt idx="63">
                  <c:v>3926.39</c:v>
                </c:pt>
                <c:pt idx="64">
                  <c:v>3927.42</c:v>
                </c:pt>
                <c:pt idx="65">
                  <c:v>3927.83</c:v>
                </c:pt>
                <c:pt idx="66">
                  <c:v>3928.29</c:v>
                </c:pt>
                <c:pt idx="67">
                  <c:v>3928.79</c:v>
                </c:pt>
                <c:pt idx="68">
                  <c:v>3929.5</c:v>
                </c:pt>
                <c:pt idx="69">
                  <c:v>3929.81</c:v>
                </c:pt>
                <c:pt idx="70">
                  <c:v>3930.31</c:v>
                </c:pt>
                <c:pt idx="71">
                  <c:v>3930.62</c:v>
                </c:pt>
                <c:pt idx="72">
                  <c:v>3930.94</c:v>
                </c:pt>
                <c:pt idx="73">
                  <c:v>3931.12</c:v>
                </c:pt>
                <c:pt idx="74">
                  <c:v>3931.74</c:v>
                </c:pt>
                <c:pt idx="75">
                  <c:v>3932.25</c:v>
                </c:pt>
                <c:pt idx="76">
                  <c:v>3932.55</c:v>
                </c:pt>
                <c:pt idx="77">
                  <c:v>3932.83</c:v>
                </c:pt>
                <c:pt idx="78">
                  <c:v>3933.38</c:v>
                </c:pt>
                <c:pt idx="79">
                  <c:v>3933.78</c:v>
                </c:pt>
                <c:pt idx="80">
                  <c:v>3938.17</c:v>
                </c:pt>
                <c:pt idx="81">
                  <c:v>3938.6</c:v>
                </c:pt>
                <c:pt idx="82">
                  <c:v>3939.11</c:v>
                </c:pt>
                <c:pt idx="83">
                  <c:v>3939.59</c:v>
                </c:pt>
                <c:pt idx="84">
                  <c:v>3940.32</c:v>
                </c:pt>
                <c:pt idx="85">
                  <c:v>3940.56</c:v>
                </c:pt>
                <c:pt idx="86">
                  <c:v>3940.89</c:v>
                </c:pt>
                <c:pt idx="87">
                  <c:v>3941.18</c:v>
                </c:pt>
                <c:pt idx="88">
                  <c:v>3941.5</c:v>
                </c:pt>
                <c:pt idx="89">
                  <c:v>3941.81</c:v>
                </c:pt>
                <c:pt idx="90">
                  <c:v>3942.23</c:v>
                </c:pt>
                <c:pt idx="91">
                  <c:v>3942.59</c:v>
                </c:pt>
                <c:pt idx="92">
                  <c:v>3943.14</c:v>
                </c:pt>
                <c:pt idx="93">
                  <c:v>3943.59</c:v>
                </c:pt>
                <c:pt idx="94">
                  <c:v>3952.26</c:v>
                </c:pt>
                <c:pt idx="95">
                  <c:v>3952.58</c:v>
                </c:pt>
                <c:pt idx="96">
                  <c:v>3952.8</c:v>
                </c:pt>
                <c:pt idx="97">
                  <c:v>3953.08</c:v>
                </c:pt>
                <c:pt idx="98">
                  <c:v>3953.46</c:v>
                </c:pt>
                <c:pt idx="99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94C-A298-3F1F48F7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WinlandR35!$R$3:$R$23</c:f>
              <c:numCache>
                <c:formatCode>General</c:formatCode>
                <c:ptCount val="21"/>
                <c:pt idx="0">
                  <c:v>1.3301394852404986E-2</c:v>
                </c:pt>
                <c:pt idx="1">
                  <c:v>1.2240601350856367E-2</c:v>
                </c:pt>
                <c:pt idx="2">
                  <c:v>2.3412292521195349E-2</c:v>
                </c:pt>
                <c:pt idx="3">
                  <c:v>4.0931842519539574E-2</c:v>
                </c:pt>
                <c:pt idx="4">
                  <c:v>2.9136695859435489E-2</c:v>
                </c:pt>
                <c:pt idx="5">
                  <c:v>1.951887031004235E-2</c:v>
                </c:pt>
                <c:pt idx="6">
                  <c:v>4.336810685416654E-2</c:v>
                </c:pt>
                <c:pt idx="7">
                  <c:v>2.2554209122540976E-2</c:v>
                </c:pt>
                <c:pt idx="8">
                  <c:v>2.2407985835716328E-2</c:v>
                </c:pt>
                <c:pt idx="9">
                  <c:v>7.7296092603540173E-2</c:v>
                </c:pt>
                <c:pt idx="10">
                  <c:v>6.5065854674764223E-2</c:v>
                </c:pt>
                <c:pt idx="11">
                  <c:v>0.11905399216063101</c:v>
                </c:pt>
                <c:pt idx="12">
                  <c:v>3.1448890548572979E-2</c:v>
                </c:pt>
                <c:pt idx="13">
                  <c:v>2.5478045125697062E-2</c:v>
                </c:pt>
                <c:pt idx="14">
                  <c:v>1.8921627988944027E-2</c:v>
                </c:pt>
                <c:pt idx="15">
                  <c:v>2.1415783691594532E-2</c:v>
                </c:pt>
                <c:pt idx="16">
                  <c:v>4.550873592363653E-2</c:v>
                </c:pt>
                <c:pt idx="17">
                  <c:v>9.4041484167674272E-2</c:v>
                </c:pt>
                <c:pt idx="18">
                  <c:v>4.1258535221987538E-2</c:v>
                </c:pt>
                <c:pt idx="19">
                  <c:v>2.23756207288868E-2</c:v>
                </c:pt>
                <c:pt idx="20">
                  <c:v>0.10822157067694302</c:v>
                </c:pt>
              </c:numCache>
            </c:numRef>
          </c:xVal>
          <c:yVal>
            <c:numRef>
              <c:f>WinlandR35!$K$3:$K$23</c:f>
              <c:numCache>
                <c:formatCode>0.000</c:formatCode>
                <c:ptCount val="21"/>
                <c:pt idx="0">
                  <c:v>4.0000000000000001E-3</c:v>
                </c:pt>
                <c:pt idx="1">
                  <c:v>3.0000000000000001E-3</c:v>
                </c:pt>
                <c:pt idx="2">
                  <c:v>1.9E-2</c:v>
                </c:pt>
                <c:pt idx="3">
                  <c:v>3.6999999999999998E-2</c:v>
                </c:pt>
                <c:pt idx="4">
                  <c:v>2.5999999999999999E-2</c:v>
                </c:pt>
                <c:pt idx="5">
                  <c:v>1.6E-2</c:v>
                </c:pt>
                <c:pt idx="6">
                  <c:v>4.3999999999999997E-2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7.2999999999999995E-2</c:v>
                </c:pt>
                <c:pt idx="10">
                  <c:v>6.5000000000000002E-2</c:v>
                </c:pt>
                <c:pt idx="11">
                  <c:v>9.6000000000000002E-2</c:v>
                </c:pt>
                <c:pt idx="12">
                  <c:v>3.5000000000000003E-2</c:v>
                </c:pt>
                <c:pt idx="13">
                  <c:v>2.8000000000000001E-2</c:v>
                </c:pt>
                <c:pt idx="14">
                  <c:v>1.7999999999999999E-2</c:v>
                </c:pt>
                <c:pt idx="15">
                  <c:v>2.3E-2</c:v>
                </c:pt>
                <c:pt idx="16">
                  <c:v>5.5E-2</c:v>
                </c:pt>
                <c:pt idx="17">
                  <c:v>9.7000000000000003E-2</c:v>
                </c:pt>
                <c:pt idx="18">
                  <c:v>5.3999999999999999E-2</c:v>
                </c:pt>
                <c:pt idx="19">
                  <c:v>2.7E-2</c:v>
                </c:pt>
                <c:pt idx="20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0-46E8-9EF5-987C771DEBB8}"/>
            </c:ext>
          </c:extLst>
        </c:ser>
        <c:ser>
          <c:idx val="1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WinlandR35!$R$24:$R$45</c:f>
              <c:numCache>
                <c:formatCode>General</c:formatCode>
                <c:ptCount val="22"/>
                <c:pt idx="0">
                  <c:v>5.5129010228689067E-2</c:v>
                </c:pt>
                <c:pt idx="1">
                  <c:v>6.6875506500967741E-2</c:v>
                </c:pt>
                <c:pt idx="2">
                  <c:v>6.7912640385883349E-2</c:v>
                </c:pt>
                <c:pt idx="3">
                  <c:v>4.8522275396708545E-2</c:v>
                </c:pt>
                <c:pt idx="4">
                  <c:v>0.16744792024934083</c:v>
                </c:pt>
                <c:pt idx="5">
                  <c:v>0.19947271878490677</c:v>
                </c:pt>
                <c:pt idx="6">
                  <c:v>9.0530632946907039E-2</c:v>
                </c:pt>
                <c:pt idx="7">
                  <c:v>0.26870133367219218</c:v>
                </c:pt>
                <c:pt idx="8">
                  <c:v>3.4267009838113129E-2</c:v>
                </c:pt>
                <c:pt idx="9">
                  <c:v>0.27179385122422822</c:v>
                </c:pt>
                <c:pt idx="10">
                  <c:v>7.6341834603293482E-2</c:v>
                </c:pt>
                <c:pt idx="11">
                  <c:v>0.153282401121065</c:v>
                </c:pt>
                <c:pt idx="12">
                  <c:v>9.9542986802565403E-2</c:v>
                </c:pt>
                <c:pt idx="13">
                  <c:v>0.14009393740045586</c:v>
                </c:pt>
                <c:pt idx="14">
                  <c:v>0.65640473910551167</c:v>
                </c:pt>
                <c:pt idx="15">
                  <c:v>0.45289317415621105</c:v>
                </c:pt>
                <c:pt idx="16">
                  <c:v>8.6719335843756185E-2</c:v>
                </c:pt>
                <c:pt idx="17">
                  <c:v>6.9800898280505633E-2</c:v>
                </c:pt>
                <c:pt idx="18">
                  <c:v>0.17213763822310987</c:v>
                </c:pt>
                <c:pt idx="19">
                  <c:v>0.3693143133021779</c:v>
                </c:pt>
                <c:pt idx="20">
                  <c:v>0.12680832304862846</c:v>
                </c:pt>
                <c:pt idx="21">
                  <c:v>0.15673819709425843</c:v>
                </c:pt>
              </c:numCache>
            </c:numRef>
          </c:xVal>
          <c:yVal>
            <c:numRef>
              <c:f>WinlandR35!$K$24:$K$45</c:f>
              <c:numCache>
                <c:formatCode>0.000</c:formatCode>
                <c:ptCount val="22"/>
                <c:pt idx="0">
                  <c:v>4.2000000000000003E-2</c:v>
                </c:pt>
                <c:pt idx="1">
                  <c:v>5.3999999999999999E-2</c:v>
                </c:pt>
                <c:pt idx="2">
                  <c:v>5.5E-2</c:v>
                </c:pt>
                <c:pt idx="3">
                  <c:v>3.5000000000000003E-2</c:v>
                </c:pt>
                <c:pt idx="4">
                  <c:v>0.127</c:v>
                </c:pt>
                <c:pt idx="5">
                  <c:v>0.14599999999999999</c:v>
                </c:pt>
                <c:pt idx="6">
                  <c:v>8.1000000000000003E-2</c:v>
                </c:pt>
                <c:pt idx="7">
                  <c:v>0.184</c:v>
                </c:pt>
                <c:pt idx="8">
                  <c:v>2.1000000000000001E-2</c:v>
                </c:pt>
                <c:pt idx="9">
                  <c:v>0.21</c:v>
                </c:pt>
                <c:pt idx="10">
                  <c:v>8.2000000000000003E-2</c:v>
                </c:pt>
                <c:pt idx="11">
                  <c:v>0.155</c:v>
                </c:pt>
                <c:pt idx="12">
                  <c:v>0.14000000000000001</c:v>
                </c:pt>
                <c:pt idx="13">
                  <c:v>0.19400000000000001</c:v>
                </c:pt>
                <c:pt idx="14">
                  <c:v>0.502</c:v>
                </c:pt>
                <c:pt idx="15">
                  <c:v>0.42799999999999999</c:v>
                </c:pt>
                <c:pt idx="16">
                  <c:v>0.14599999999999999</c:v>
                </c:pt>
                <c:pt idx="17">
                  <c:v>0.12</c:v>
                </c:pt>
                <c:pt idx="18">
                  <c:v>0.26600000000000001</c:v>
                </c:pt>
                <c:pt idx="19">
                  <c:v>0.42299999999999999</c:v>
                </c:pt>
                <c:pt idx="20">
                  <c:v>0.224</c:v>
                </c:pt>
                <c:pt idx="21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0-46E8-9EF5-987C771DEBB8}"/>
            </c:ext>
          </c:extLst>
        </c:ser>
        <c:ser>
          <c:idx val="2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WinlandR35!$R$46:$R$66</c:f>
              <c:numCache>
                <c:formatCode>General</c:formatCode>
                <c:ptCount val="21"/>
                <c:pt idx="0">
                  <c:v>0.72226178514765715</c:v>
                </c:pt>
                <c:pt idx="1">
                  <c:v>0.90051935363364477</c:v>
                </c:pt>
                <c:pt idx="2">
                  <c:v>0.22140660583496438</c:v>
                </c:pt>
                <c:pt idx="3">
                  <c:v>0.1181270401153314</c:v>
                </c:pt>
                <c:pt idx="4">
                  <c:v>0.47518407557064218</c:v>
                </c:pt>
                <c:pt idx="5">
                  <c:v>0.16478082482399925</c:v>
                </c:pt>
                <c:pt idx="6">
                  <c:v>0.80215869028773967</c:v>
                </c:pt>
                <c:pt idx="7">
                  <c:v>0.51967751538942331</c:v>
                </c:pt>
                <c:pt idx="8">
                  <c:v>1.6040835193360345</c:v>
                </c:pt>
                <c:pt idx="9">
                  <c:v>0.15578556159959017</c:v>
                </c:pt>
                <c:pt idx="10">
                  <c:v>0.19683307932265529</c:v>
                </c:pt>
                <c:pt idx="11">
                  <c:v>1.2885582755212597</c:v>
                </c:pt>
                <c:pt idx="12">
                  <c:v>8.5827378856390524E-2</c:v>
                </c:pt>
                <c:pt idx="13">
                  <c:v>0.46271858266861998</c:v>
                </c:pt>
                <c:pt idx="14">
                  <c:v>0.18213122731845494</c:v>
                </c:pt>
                <c:pt idx="15">
                  <c:v>0.57569733152190394</c:v>
                </c:pt>
                <c:pt idx="16">
                  <c:v>0.85715867785529753</c:v>
                </c:pt>
                <c:pt idx="17">
                  <c:v>0.1659734202370807</c:v>
                </c:pt>
                <c:pt idx="18">
                  <c:v>0.55163095145502783</c:v>
                </c:pt>
                <c:pt idx="19">
                  <c:v>0.16781410627188517</c:v>
                </c:pt>
                <c:pt idx="20">
                  <c:v>9.1027390568252528E-2</c:v>
                </c:pt>
              </c:numCache>
            </c:numRef>
          </c:xVal>
          <c:yVal>
            <c:numRef>
              <c:f>WinlandR35!$K$46:$K$83</c:f>
              <c:numCache>
                <c:formatCode>0.000</c:formatCode>
                <c:ptCount val="38"/>
                <c:pt idx="0">
                  <c:v>0.57299999999999995</c:v>
                </c:pt>
                <c:pt idx="1">
                  <c:v>0.65400000000000003</c:v>
                </c:pt>
                <c:pt idx="2">
                  <c:v>0.24</c:v>
                </c:pt>
                <c:pt idx="3">
                  <c:v>8.2000000000000003E-2</c:v>
                </c:pt>
                <c:pt idx="4">
                  <c:v>0.501</c:v>
                </c:pt>
                <c:pt idx="5">
                  <c:v>0.16300000000000001</c:v>
                </c:pt>
                <c:pt idx="6">
                  <c:v>0.73899999999999999</c:v>
                </c:pt>
                <c:pt idx="7">
                  <c:v>0.57299999999999995</c:v>
                </c:pt>
                <c:pt idx="8">
                  <c:v>1.091</c:v>
                </c:pt>
                <c:pt idx="9">
                  <c:v>0.191</c:v>
                </c:pt>
                <c:pt idx="10">
                  <c:v>0.29299999999999998</c:v>
                </c:pt>
                <c:pt idx="11">
                  <c:v>1.3879999999999999</c:v>
                </c:pt>
                <c:pt idx="12">
                  <c:v>0.04</c:v>
                </c:pt>
                <c:pt idx="13">
                  <c:v>0.82499999999999996</c:v>
                </c:pt>
                <c:pt idx="14">
                  <c:v>0.32500000000000001</c:v>
                </c:pt>
                <c:pt idx="15">
                  <c:v>1.002</c:v>
                </c:pt>
                <c:pt idx="16">
                  <c:v>1.341</c:v>
                </c:pt>
                <c:pt idx="17">
                  <c:v>0.308</c:v>
                </c:pt>
                <c:pt idx="18">
                  <c:v>1.07</c:v>
                </c:pt>
                <c:pt idx="19">
                  <c:v>0.318</c:v>
                </c:pt>
                <c:pt idx="20">
                  <c:v>7.0999999999999994E-2</c:v>
                </c:pt>
                <c:pt idx="21">
                  <c:v>0.44</c:v>
                </c:pt>
                <c:pt idx="22">
                  <c:v>0.42099999999999999</c:v>
                </c:pt>
                <c:pt idx="23">
                  <c:v>0.77200000000000002</c:v>
                </c:pt>
                <c:pt idx="24">
                  <c:v>0.42799999999999999</c:v>
                </c:pt>
                <c:pt idx="25">
                  <c:v>2.29</c:v>
                </c:pt>
                <c:pt idx="26">
                  <c:v>0.628</c:v>
                </c:pt>
                <c:pt idx="27">
                  <c:v>0.38200000000000001</c:v>
                </c:pt>
                <c:pt idx="28">
                  <c:v>0.91900000000000004</c:v>
                </c:pt>
                <c:pt idx="29">
                  <c:v>1.006</c:v>
                </c:pt>
                <c:pt idx="30">
                  <c:v>0.16300000000000001</c:v>
                </c:pt>
                <c:pt idx="31">
                  <c:v>1.77</c:v>
                </c:pt>
                <c:pt idx="32">
                  <c:v>0.72099999999999997</c:v>
                </c:pt>
                <c:pt idx="33">
                  <c:v>3.4390000000000001</c:v>
                </c:pt>
                <c:pt idx="34">
                  <c:v>1.46</c:v>
                </c:pt>
                <c:pt idx="35">
                  <c:v>2.2629999999999999</c:v>
                </c:pt>
                <c:pt idx="36">
                  <c:v>2.15</c:v>
                </c:pt>
                <c:pt idx="37">
                  <c:v>2.4550000000000001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0-46E8-9EF5-987C771DEBB8}"/>
            </c:ext>
          </c:extLst>
        </c:ser>
        <c:ser>
          <c:idx val="3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WinlandR35!$R$67:$R$85</c:f>
              <c:numCache>
                <c:formatCode>General</c:formatCode>
                <c:ptCount val="19"/>
                <c:pt idx="0">
                  <c:v>0.49515013362863369</c:v>
                </c:pt>
                <c:pt idx="1">
                  <c:v>0.40684652132518029</c:v>
                </c:pt>
                <c:pt idx="2">
                  <c:v>0.70948334130743629</c:v>
                </c:pt>
                <c:pt idx="3">
                  <c:v>0.38046326051901369</c:v>
                </c:pt>
                <c:pt idx="4">
                  <c:v>3.3570779499827177</c:v>
                </c:pt>
                <c:pt idx="5">
                  <c:v>0.49067491298870225</c:v>
                </c:pt>
                <c:pt idx="6">
                  <c:v>0.32366531931605813</c:v>
                </c:pt>
                <c:pt idx="7">
                  <c:v>0.66498229539968978</c:v>
                </c:pt>
                <c:pt idx="8">
                  <c:v>0.73060270503773483</c:v>
                </c:pt>
                <c:pt idx="9">
                  <c:v>0.20962185495661209</c:v>
                </c:pt>
                <c:pt idx="10">
                  <c:v>1.4152762445339884</c:v>
                </c:pt>
                <c:pt idx="11">
                  <c:v>0.45320239638675464</c:v>
                </c:pt>
                <c:pt idx="12">
                  <c:v>4.1663949347778386</c:v>
                </c:pt>
                <c:pt idx="13">
                  <c:v>0.88129306132038299</c:v>
                </c:pt>
                <c:pt idx="14">
                  <c:v>1.5527651943587228</c:v>
                </c:pt>
                <c:pt idx="15">
                  <c:v>1.4096041747627042</c:v>
                </c:pt>
                <c:pt idx="16">
                  <c:v>1.7027185789689292</c:v>
                </c:pt>
                <c:pt idx="17">
                  <c:v>1.7592302190965956</c:v>
                </c:pt>
                <c:pt idx="18">
                  <c:v>0.83107880080706487</c:v>
                </c:pt>
              </c:numCache>
            </c:numRef>
          </c:xVal>
          <c:yVal>
            <c:numRef>
              <c:f>WinlandR35!$K$67:$K$85</c:f>
              <c:numCache>
                <c:formatCode>0.000</c:formatCode>
                <c:ptCount val="19"/>
                <c:pt idx="0">
                  <c:v>0.44</c:v>
                </c:pt>
                <c:pt idx="1">
                  <c:v>0.42099999999999999</c:v>
                </c:pt>
                <c:pt idx="2">
                  <c:v>0.77200000000000002</c:v>
                </c:pt>
                <c:pt idx="3">
                  <c:v>0.42799999999999999</c:v>
                </c:pt>
                <c:pt idx="4">
                  <c:v>2.29</c:v>
                </c:pt>
                <c:pt idx="5">
                  <c:v>0.628</c:v>
                </c:pt>
                <c:pt idx="6">
                  <c:v>0.38200000000000001</c:v>
                </c:pt>
                <c:pt idx="7">
                  <c:v>0.91900000000000004</c:v>
                </c:pt>
                <c:pt idx="8">
                  <c:v>1.006</c:v>
                </c:pt>
                <c:pt idx="9">
                  <c:v>0.16300000000000001</c:v>
                </c:pt>
                <c:pt idx="10">
                  <c:v>1.77</c:v>
                </c:pt>
                <c:pt idx="11">
                  <c:v>0.72099999999999997</c:v>
                </c:pt>
                <c:pt idx="12">
                  <c:v>3.4390000000000001</c:v>
                </c:pt>
                <c:pt idx="13">
                  <c:v>1.46</c:v>
                </c:pt>
                <c:pt idx="14">
                  <c:v>2.2629999999999999</c:v>
                </c:pt>
                <c:pt idx="15">
                  <c:v>2.15</c:v>
                </c:pt>
                <c:pt idx="16">
                  <c:v>2.4550000000000001</c:v>
                </c:pt>
                <c:pt idx="17">
                  <c:v>2.742</c:v>
                </c:pt>
                <c:pt idx="18">
                  <c:v>1.663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0-46E8-9EF5-987C771DEBB8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WinlandR35!$R$86:$R$100</c:f>
              <c:numCache>
                <c:formatCode>General</c:formatCode>
                <c:ptCount val="15"/>
                <c:pt idx="0">
                  <c:v>5.0848933129864777</c:v>
                </c:pt>
                <c:pt idx="1">
                  <c:v>1.9159493588760594</c:v>
                </c:pt>
                <c:pt idx="2">
                  <c:v>1.6677157046459767</c:v>
                </c:pt>
                <c:pt idx="3">
                  <c:v>3.0683392323117165</c:v>
                </c:pt>
                <c:pt idx="4">
                  <c:v>3.9465194893798481</c:v>
                </c:pt>
                <c:pt idx="5">
                  <c:v>0.70084512450011172</c:v>
                </c:pt>
                <c:pt idx="6">
                  <c:v>0.85850914066534678</c:v>
                </c:pt>
                <c:pt idx="7">
                  <c:v>3.5172423122669678</c:v>
                </c:pt>
                <c:pt idx="8">
                  <c:v>1.480203603949322</c:v>
                </c:pt>
                <c:pt idx="9">
                  <c:v>3.2840914835307067</c:v>
                </c:pt>
                <c:pt idx="10">
                  <c:v>2.8599577401467711</c:v>
                </c:pt>
                <c:pt idx="11">
                  <c:v>1.7135054595925694</c:v>
                </c:pt>
                <c:pt idx="12">
                  <c:v>1.5549479129113353</c:v>
                </c:pt>
                <c:pt idx="13">
                  <c:v>1.2617661534204403</c:v>
                </c:pt>
                <c:pt idx="14">
                  <c:v>2.5440295183870796</c:v>
                </c:pt>
              </c:numCache>
            </c:numRef>
          </c:xVal>
          <c:yVal>
            <c:numRef>
              <c:f>WinlandR35!$K$86:$K$100</c:f>
              <c:numCache>
                <c:formatCode>0.000</c:formatCode>
                <c:ptCount val="15"/>
                <c:pt idx="0">
                  <c:v>2.9289999999999998</c:v>
                </c:pt>
                <c:pt idx="1">
                  <c:v>1.395</c:v>
                </c:pt>
                <c:pt idx="2">
                  <c:v>1.216</c:v>
                </c:pt>
                <c:pt idx="3">
                  <c:v>2.218</c:v>
                </c:pt>
                <c:pt idx="4">
                  <c:v>2.7189999999999999</c:v>
                </c:pt>
                <c:pt idx="5">
                  <c:v>0.318</c:v>
                </c:pt>
                <c:pt idx="6">
                  <c:v>0.55200000000000005</c:v>
                </c:pt>
                <c:pt idx="7">
                  <c:v>2.9729999999999999</c:v>
                </c:pt>
                <c:pt idx="8">
                  <c:v>1.5940000000000001</c:v>
                </c:pt>
                <c:pt idx="9">
                  <c:v>3.3719999999999999</c:v>
                </c:pt>
                <c:pt idx="10">
                  <c:v>3.548</c:v>
                </c:pt>
                <c:pt idx="11">
                  <c:v>2.4980000000000002</c:v>
                </c:pt>
                <c:pt idx="12">
                  <c:v>2.64</c:v>
                </c:pt>
                <c:pt idx="13">
                  <c:v>3.16</c:v>
                </c:pt>
                <c:pt idx="14">
                  <c:v>8.0220000000000002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A0-46E8-9EF5-987C771D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scatterChart>
        <c:scatterStyle val="smoothMarker"/>
        <c:varyColors val="0"/>
        <c:ser>
          <c:idx val="4"/>
          <c:order val="0"/>
          <c:tx>
            <c:v>45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'Corbett core'!$AN$4:$AN$6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xVal>
          <c:yVal>
            <c:numRef>
              <c:f>'Corbett core'!$AM$4:$AM$6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A0-46E8-9EF5-987C771D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Рассчитанная</a:t>
                </a:r>
                <a:r>
                  <a:rPr lang="ru-RU" baseline="0"/>
                  <a:t> проницаемость, мД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 керн,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WinlandR35!$J$3:$J$102</c:f>
              <c:numCache>
                <c:formatCode>0.00</c:formatCode>
                <c:ptCount val="100"/>
                <c:pt idx="0">
                  <c:v>1.9079999999999999</c:v>
                </c:pt>
                <c:pt idx="1">
                  <c:v>1.5629999999999999</c:v>
                </c:pt>
                <c:pt idx="2">
                  <c:v>4.2549999999999999</c:v>
                </c:pt>
                <c:pt idx="3">
                  <c:v>6.5739999999999998</c:v>
                </c:pt>
                <c:pt idx="4">
                  <c:v>5.1630000000000003</c:v>
                </c:pt>
                <c:pt idx="5">
                  <c:v>3.5</c:v>
                </c:pt>
                <c:pt idx="6">
                  <c:v>6.8140000000000001</c:v>
                </c:pt>
                <c:pt idx="7">
                  <c:v>4.0999999999999996</c:v>
                </c:pt>
                <c:pt idx="8">
                  <c:v>4.0730000000000004</c:v>
                </c:pt>
                <c:pt idx="9">
                  <c:v>9.2129999999999992</c:v>
                </c:pt>
                <c:pt idx="10">
                  <c:v>8.4979999999999993</c:v>
                </c:pt>
                <c:pt idx="11">
                  <c:v>11.006</c:v>
                </c:pt>
                <c:pt idx="12">
                  <c:v>5.48</c:v>
                </c:pt>
                <c:pt idx="13">
                  <c:v>4.6059999999999999</c:v>
                </c:pt>
                <c:pt idx="14">
                  <c:v>3.371</c:v>
                </c:pt>
                <c:pt idx="15">
                  <c:v>3.8849999999999998</c:v>
                </c:pt>
                <c:pt idx="16">
                  <c:v>7.0140000000000002</c:v>
                </c:pt>
                <c:pt idx="17">
                  <c:v>10.026999999999999</c:v>
                </c:pt>
                <c:pt idx="18">
                  <c:v>6.6070000000000002</c:v>
                </c:pt>
                <c:pt idx="19">
                  <c:v>4.0670000000000002</c:v>
                </c:pt>
                <c:pt idx="20">
                  <c:v>10.61</c:v>
                </c:pt>
                <c:pt idx="21">
                  <c:v>5.3460000000000001</c:v>
                </c:pt>
                <c:pt idx="22">
                  <c:v>6.3250000000000002</c:v>
                </c:pt>
                <c:pt idx="23">
                  <c:v>6.4029999999999996</c:v>
                </c:pt>
                <c:pt idx="24">
                  <c:v>4.6989999999999998</c:v>
                </c:pt>
                <c:pt idx="25">
                  <c:v>10.977</c:v>
                </c:pt>
                <c:pt idx="26">
                  <c:v>11.864000000000001</c:v>
                </c:pt>
                <c:pt idx="27">
                  <c:v>7.86</c:v>
                </c:pt>
                <c:pt idx="28">
                  <c:v>13.374000000000001</c:v>
                </c:pt>
                <c:pt idx="29">
                  <c:v>2.9359999999999999</c:v>
                </c:pt>
                <c:pt idx="30">
                  <c:v>13.432</c:v>
                </c:pt>
                <c:pt idx="31">
                  <c:v>6.9960000000000004</c:v>
                </c:pt>
                <c:pt idx="32">
                  <c:v>10.529</c:v>
                </c:pt>
                <c:pt idx="33">
                  <c:v>8.3409999999999993</c:v>
                </c:pt>
                <c:pt idx="34">
                  <c:v>10.073</c:v>
                </c:pt>
                <c:pt idx="35">
                  <c:v>17.901</c:v>
                </c:pt>
                <c:pt idx="36">
                  <c:v>16.02</c:v>
                </c:pt>
                <c:pt idx="37">
                  <c:v>7.6420000000000003</c:v>
                </c:pt>
                <c:pt idx="38">
                  <c:v>6.5419999999999998</c:v>
                </c:pt>
                <c:pt idx="39">
                  <c:v>11.117000000000001</c:v>
                </c:pt>
                <c:pt idx="40">
                  <c:v>14.986000000000001</c:v>
                </c:pt>
                <c:pt idx="41">
                  <c:v>9.5679999999999996</c:v>
                </c:pt>
                <c:pt idx="42">
                  <c:v>10.641999999999999</c:v>
                </c:pt>
                <c:pt idx="43">
                  <c:v>16.879000000000001</c:v>
                </c:pt>
                <c:pt idx="44">
                  <c:v>18.439</c:v>
                </c:pt>
                <c:pt idx="45">
                  <c:v>8.5169999999999995</c:v>
                </c:pt>
                <c:pt idx="46">
                  <c:v>4.0739999999999998</c:v>
                </c:pt>
                <c:pt idx="47">
                  <c:v>13.917999999999999</c:v>
                </c:pt>
                <c:pt idx="48">
                  <c:v>6.4279999999999999</c:v>
                </c:pt>
                <c:pt idx="49">
                  <c:v>17.620999999999999</c:v>
                </c:pt>
                <c:pt idx="50">
                  <c:v>14.551</c:v>
                </c:pt>
                <c:pt idx="51">
                  <c:v>22.521999999999998</c:v>
                </c:pt>
                <c:pt idx="52">
                  <c:v>6.0309999999999997</c:v>
                </c:pt>
                <c:pt idx="53">
                  <c:v>7.6849999999999996</c:v>
                </c:pt>
                <c:pt idx="54">
                  <c:v>20.972999999999999</c:v>
                </c:pt>
                <c:pt idx="55">
                  <c:v>1.8149999999999999</c:v>
                </c:pt>
                <c:pt idx="56">
                  <c:v>13.73</c:v>
                </c:pt>
                <c:pt idx="57">
                  <c:v>7.1360000000000001</c:v>
                </c:pt>
                <c:pt idx="58">
                  <c:v>15.275</c:v>
                </c:pt>
                <c:pt idx="59">
                  <c:v>18.09</c:v>
                </c:pt>
                <c:pt idx="60">
                  <c:v>6.4790000000000001</c:v>
                </c:pt>
                <c:pt idx="61">
                  <c:v>14.973000000000001</c:v>
                </c:pt>
                <c:pt idx="62">
                  <c:v>6.5570000000000004</c:v>
                </c:pt>
                <c:pt idx="63">
                  <c:v>2.2309999999999999</c:v>
                </c:pt>
                <c:pt idx="64">
                  <c:v>7.633</c:v>
                </c:pt>
                <c:pt idx="65">
                  <c:v>6.508</c:v>
                </c:pt>
                <c:pt idx="66">
                  <c:v>9.6929999999999996</c:v>
                </c:pt>
                <c:pt idx="67">
                  <c:v>6.1239999999999997</c:v>
                </c:pt>
                <c:pt idx="68">
                  <c:v>18.594999999999999</c:v>
                </c:pt>
                <c:pt idx="69">
                  <c:v>7.5810000000000004</c:v>
                </c:pt>
                <c:pt idx="70">
                  <c:v>5.1980000000000004</c:v>
                </c:pt>
                <c:pt idx="71">
                  <c:v>9.3219999999999992</c:v>
                </c:pt>
                <c:pt idx="72">
                  <c:v>9.8610000000000007</c:v>
                </c:pt>
                <c:pt idx="73">
                  <c:v>2.71</c:v>
                </c:pt>
                <c:pt idx="74">
                  <c:v>13.648</c:v>
                </c:pt>
                <c:pt idx="75">
                  <c:v>7.1260000000000003</c:v>
                </c:pt>
                <c:pt idx="76">
                  <c:v>19.832000000000001</c:v>
                </c:pt>
                <c:pt idx="77">
                  <c:v>10.935</c:v>
                </c:pt>
                <c:pt idx="78">
                  <c:v>14.179</c:v>
                </c:pt>
                <c:pt idx="79">
                  <c:v>13.625</c:v>
                </c:pt>
                <c:pt idx="80">
                  <c:v>14.707000000000001</c:v>
                </c:pt>
                <c:pt idx="81">
                  <c:v>14.894</c:v>
                </c:pt>
                <c:pt idx="82">
                  <c:v>10.599</c:v>
                </c:pt>
                <c:pt idx="83">
                  <c:v>15.554</c:v>
                </c:pt>
                <c:pt idx="84">
                  <c:v>9.3919999999999995</c:v>
                </c:pt>
                <c:pt idx="85">
                  <c:v>8.516</c:v>
                </c:pt>
                <c:pt idx="86">
                  <c:v>12.365</c:v>
                </c:pt>
                <c:pt idx="87">
                  <c:v>13.954000000000001</c:v>
                </c:pt>
                <c:pt idx="88">
                  <c:v>3.0430000000000001</c:v>
                </c:pt>
                <c:pt idx="89">
                  <c:v>4.3239999999999998</c:v>
                </c:pt>
                <c:pt idx="90">
                  <c:v>13.227</c:v>
                </c:pt>
                <c:pt idx="91">
                  <c:v>7.7629999999999999</c:v>
                </c:pt>
                <c:pt idx="92">
                  <c:v>12.794</c:v>
                </c:pt>
                <c:pt idx="93">
                  <c:v>11.920999999999999</c:v>
                </c:pt>
                <c:pt idx="94">
                  <c:v>8.6869999999999994</c:v>
                </c:pt>
                <c:pt idx="95">
                  <c:v>8.0739999999999998</c:v>
                </c:pt>
                <c:pt idx="96">
                  <c:v>6.7549999999999999</c:v>
                </c:pt>
                <c:pt idx="97">
                  <c:v>11.182</c:v>
                </c:pt>
                <c:pt idx="98">
                  <c:v>9.8650000000000002</c:v>
                </c:pt>
                <c:pt idx="99">
                  <c:v>6.0720000000000001</c:v>
                </c:pt>
              </c:numCache>
            </c:numRef>
          </c:xVal>
          <c:yVal>
            <c:numRef>
              <c:f>WinlandR35!$K$3:$K$102</c:f>
              <c:numCache>
                <c:formatCode>0.000</c:formatCode>
                <c:ptCount val="100"/>
                <c:pt idx="0">
                  <c:v>4.0000000000000001E-3</c:v>
                </c:pt>
                <c:pt idx="1">
                  <c:v>3.0000000000000001E-3</c:v>
                </c:pt>
                <c:pt idx="2">
                  <c:v>1.9E-2</c:v>
                </c:pt>
                <c:pt idx="3">
                  <c:v>3.6999999999999998E-2</c:v>
                </c:pt>
                <c:pt idx="4">
                  <c:v>2.5999999999999999E-2</c:v>
                </c:pt>
                <c:pt idx="5">
                  <c:v>1.6E-2</c:v>
                </c:pt>
                <c:pt idx="6">
                  <c:v>4.3999999999999997E-2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7.2999999999999995E-2</c:v>
                </c:pt>
                <c:pt idx="10">
                  <c:v>6.5000000000000002E-2</c:v>
                </c:pt>
                <c:pt idx="11">
                  <c:v>9.6000000000000002E-2</c:v>
                </c:pt>
                <c:pt idx="12">
                  <c:v>3.5000000000000003E-2</c:v>
                </c:pt>
                <c:pt idx="13">
                  <c:v>2.8000000000000001E-2</c:v>
                </c:pt>
                <c:pt idx="14">
                  <c:v>1.7999999999999999E-2</c:v>
                </c:pt>
                <c:pt idx="15">
                  <c:v>2.3E-2</c:v>
                </c:pt>
                <c:pt idx="16">
                  <c:v>5.5E-2</c:v>
                </c:pt>
                <c:pt idx="17">
                  <c:v>9.7000000000000003E-2</c:v>
                </c:pt>
                <c:pt idx="18">
                  <c:v>5.3999999999999999E-2</c:v>
                </c:pt>
                <c:pt idx="19">
                  <c:v>2.7E-2</c:v>
                </c:pt>
                <c:pt idx="20">
                  <c:v>0.112</c:v>
                </c:pt>
                <c:pt idx="21">
                  <c:v>4.2000000000000003E-2</c:v>
                </c:pt>
                <c:pt idx="22">
                  <c:v>5.3999999999999999E-2</c:v>
                </c:pt>
                <c:pt idx="23">
                  <c:v>5.5E-2</c:v>
                </c:pt>
                <c:pt idx="24">
                  <c:v>3.5000000000000003E-2</c:v>
                </c:pt>
                <c:pt idx="25">
                  <c:v>0.127</c:v>
                </c:pt>
                <c:pt idx="26">
                  <c:v>0.14599999999999999</c:v>
                </c:pt>
                <c:pt idx="27">
                  <c:v>8.1000000000000003E-2</c:v>
                </c:pt>
                <c:pt idx="28">
                  <c:v>0.184</c:v>
                </c:pt>
                <c:pt idx="29">
                  <c:v>2.1000000000000001E-2</c:v>
                </c:pt>
                <c:pt idx="30">
                  <c:v>0.21</c:v>
                </c:pt>
                <c:pt idx="31">
                  <c:v>8.2000000000000003E-2</c:v>
                </c:pt>
                <c:pt idx="32">
                  <c:v>0.155</c:v>
                </c:pt>
                <c:pt idx="33">
                  <c:v>0.14000000000000001</c:v>
                </c:pt>
                <c:pt idx="34">
                  <c:v>0.19400000000000001</c:v>
                </c:pt>
                <c:pt idx="35">
                  <c:v>0.502</c:v>
                </c:pt>
                <c:pt idx="36">
                  <c:v>0.42799999999999999</c:v>
                </c:pt>
                <c:pt idx="37">
                  <c:v>0.14599999999999999</c:v>
                </c:pt>
                <c:pt idx="38">
                  <c:v>0.12</c:v>
                </c:pt>
                <c:pt idx="39">
                  <c:v>0.26600000000000001</c:v>
                </c:pt>
                <c:pt idx="40">
                  <c:v>0.42299999999999999</c:v>
                </c:pt>
                <c:pt idx="41">
                  <c:v>0.224</c:v>
                </c:pt>
                <c:pt idx="42">
                  <c:v>0.27400000000000002</c:v>
                </c:pt>
                <c:pt idx="43">
                  <c:v>0.57299999999999995</c:v>
                </c:pt>
                <c:pt idx="44">
                  <c:v>0.65400000000000003</c:v>
                </c:pt>
                <c:pt idx="45">
                  <c:v>0.24</c:v>
                </c:pt>
                <c:pt idx="46">
                  <c:v>8.2000000000000003E-2</c:v>
                </c:pt>
                <c:pt idx="47">
                  <c:v>0.501</c:v>
                </c:pt>
                <c:pt idx="48">
                  <c:v>0.16300000000000001</c:v>
                </c:pt>
                <c:pt idx="49">
                  <c:v>0.73899999999999999</c:v>
                </c:pt>
                <c:pt idx="50">
                  <c:v>0.57299999999999995</c:v>
                </c:pt>
                <c:pt idx="51">
                  <c:v>1.091</c:v>
                </c:pt>
                <c:pt idx="52">
                  <c:v>0.191</c:v>
                </c:pt>
                <c:pt idx="53">
                  <c:v>0.29299999999999998</c:v>
                </c:pt>
                <c:pt idx="54">
                  <c:v>1.3879999999999999</c:v>
                </c:pt>
                <c:pt idx="55">
                  <c:v>0.04</c:v>
                </c:pt>
                <c:pt idx="56">
                  <c:v>0.82499999999999996</c:v>
                </c:pt>
                <c:pt idx="57">
                  <c:v>0.32500000000000001</c:v>
                </c:pt>
                <c:pt idx="58">
                  <c:v>1.002</c:v>
                </c:pt>
                <c:pt idx="59">
                  <c:v>1.341</c:v>
                </c:pt>
                <c:pt idx="60">
                  <c:v>0.308</c:v>
                </c:pt>
                <c:pt idx="61">
                  <c:v>1.07</c:v>
                </c:pt>
                <c:pt idx="62">
                  <c:v>0.318</c:v>
                </c:pt>
                <c:pt idx="63">
                  <c:v>7.0999999999999994E-2</c:v>
                </c:pt>
                <c:pt idx="64">
                  <c:v>0.44</c:v>
                </c:pt>
                <c:pt idx="65">
                  <c:v>0.42099999999999999</c:v>
                </c:pt>
                <c:pt idx="66">
                  <c:v>0.77200000000000002</c:v>
                </c:pt>
                <c:pt idx="67">
                  <c:v>0.42799999999999999</c:v>
                </c:pt>
                <c:pt idx="68">
                  <c:v>2.29</c:v>
                </c:pt>
                <c:pt idx="69">
                  <c:v>0.628</c:v>
                </c:pt>
                <c:pt idx="70">
                  <c:v>0.38200000000000001</c:v>
                </c:pt>
                <c:pt idx="71">
                  <c:v>0.91900000000000004</c:v>
                </c:pt>
                <c:pt idx="72">
                  <c:v>1.006</c:v>
                </c:pt>
                <c:pt idx="73">
                  <c:v>0.16300000000000001</c:v>
                </c:pt>
                <c:pt idx="74">
                  <c:v>1.77</c:v>
                </c:pt>
                <c:pt idx="75">
                  <c:v>0.72099999999999997</c:v>
                </c:pt>
                <c:pt idx="76">
                  <c:v>3.4390000000000001</c:v>
                </c:pt>
                <c:pt idx="77">
                  <c:v>1.46</c:v>
                </c:pt>
                <c:pt idx="78">
                  <c:v>2.2629999999999999</c:v>
                </c:pt>
                <c:pt idx="79">
                  <c:v>2.15</c:v>
                </c:pt>
                <c:pt idx="80">
                  <c:v>2.4550000000000001</c:v>
                </c:pt>
                <c:pt idx="81">
                  <c:v>2.742</c:v>
                </c:pt>
                <c:pt idx="82">
                  <c:v>1.663</c:v>
                </c:pt>
                <c:pt idx="83">
                  <c:v>2.9289999999999998</c:v>
                </c:pt>
                <c:pt idx="84">
                  <c:v>1.395</c:v>
                </c:pt>
                <c:pt idx="85">
                  <c:v>1.216</c:v>
                </c:pt>
                <c:pt idx="86">
                  <c:v>2.218</c:v>
                </c:pt>
                <c:pt idx="87">
                  <c:v>2.7189999999999999</c:v>
                </c:pt>
                <c:pt idx="88">
                  <c:v>0.318</c:v>
                </c:pt>
                <c:pt idx="89">
                  <c:v>0.55200000000000005</c:v>
                </c:pt>
                <c:pt idx="90">
                  <c:v>2.9729999999999999</c:v>
                </c:pt>
                <c:pt idx="91">
                  <c:v>1.5940000000000001</c:v>
                </c:pt>
                <c:pt idx="92">
                  <c:v>3.3719999999999999</c:v>
                </c:pt>
                <c:pt idx="93">
                  <c:v>3.548</c:v>
                </c:pt>
                <c:pt idx="94">
                  <c:v>2.4980000000000002</c:v>
                </c:pt>
                <c:pt idx="95">
                  <c:v>2.64</c:v>
                </c:pt>
                <c:pt idx="96">
                  <c:v>3.16</c:v>
                </c:pt>
                <c:pt idx="97">
                  <c:v>8.0220000000000002</c:v>
                </c:pt>
                <c:pt idx="98">
                  <c:v>21.283999999999999</c:v>
                </c:pt>
                <c:pt idx="99">
                  <c:v>30.890999999999998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C-462F-A3BD-C8BDC53C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49336"/>
        <c:axId val="667846056"/>
      </c:scatterChart>
      <c:scatterChart>
        <c:scatterStyle val="smoothMarker"/>
        <c:varyColors val="0"/>
        <c:ser>
          <c:idx val="1"/>
          <c:order val="1"/>
          <c:tx>
            <c:v>0,2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WinlandR35!$BF$2:$BF$101</c:f>
              <c:numCache>
                <c:formatCode>General</c:formatCode>
                <c:ptCount val="100"/>
                <c:pt idx="0">
                  <c:v>3.6844913701059253E-3</c:v>
                </c:pt>
                <c:pt idx="1">
                  <c:v>1.0202517143345028E-2</c:v>
                </c:pt>
                <c:pt idx="2">
                  <c:v>1.8512014127042273E-2</c:v>
                </c:pt>
                <c:pt idx="3">
                  <c:v>2.8251214510853002E-2</c:v>
                </c:pt>
                <c:pt idx="4">
                  <c:v>3.9213491171880464E-2</c:v>
                </c:pt>
                <c:pt idx="5">
                  <c:v>5.1260573717550682E-2</c:v>
                </c:pt>
                <c:pt idx="6">
                  <c:v>6.4291603181366785E-2</c:v>
                </c:pt>
                <c:pt idx="7">
                  <c:v>7.8228843933758146E-2</c:v>
                </c:pt>
                <c:pt idx="8">
                  <c:v>9.3010033846262163E-2</c:v>
                </c:pt>
                <c:pt idx="9">
                  <c:v>0.10858386565308127</c:v>
                </c:pt>
                <c:pt idx="10">
                  <c:v>0.12490712246842967</c:v>
                </c:pt>
                <c:pt idx="11">
                  <c:v>0.14194276213380763</c:v>
                </c:pt>
                <c:pt idx="12">
                  <c:v>0.15965858112378081</c:v>
                </c:pt>
                <c:pt idx="13">
                  <c:v>0.1780262505031116</c:v>
                </c:pt>
                <c:pt idx="14">
                  <c:v>0.19702060057305265</c:v>
                </c:pt>
                <c:pt idx="15">
                  <c:v>0.21661907741563932</c:v>
                </c:pt>
                <c:pt idx="16">
                  <c:v>0.23680132166605269</c:v>
                </c:pt>
                <c:pt idx="17">
                  <c:v>0.25754883632481135</c:v>
                </c:pt>
                <c:pt idx="18">
                  <c:v>0.27884472080688011</c:v>
                </c:pt>
                <c:pt idx="19">
                  <c:v>0.30067345517609001</c:v>
                </c:pt>
                <c:pt idx="20">
                  <c:v>0.32302072302301066</c:v>
                </c:pt>
                <c:pt idx="21">
                  <c:v>0.34587326452970174</c:v>
                </c:pt>
                <c:pt idx="22">
                  <c:v>0.36921875342069033</c:v>
                </c:pt>
                <c:pt idx="23">
                  <c:v>0.39304569303477122</c:v>
                </c:pt>
                <c:pt idx="24">
                  <c:v>0.41734332786425826</c:v>
                </c:pt>
                <c:pt idx="25">
                  <c:v>0.44210156772620868</c:v>
                </c:pt>
                <c:pt idx="26">
                  <c:v>0.4673109223401945</c:v>
                </c:pt>
                <c:pt idx="27">
                  <c:v>0.49296244454800148</c:v>
                </c:pt>
                <c:pt idx="28">
                  <c:v>0.51904768076283225</c:v>
                </c:pt>
                <c:pt idx="29">
                  <c:v>0.54555862750763129</c:v>
                </c:pt>
                <c:pt idx="30">
                  <c:v>0.57248769311440995</c:v>
                </c:pt>
                <c:pt idx="31">
                  <c:v>0.59982766382354291</c:v>
                </c:pt>
                <c:pt idx="32">
                  <c:v>0.62757167365472633</c:v>
                </c:pt>
                <c:pt idx="33">
                  <c:v>0.6557131775274605</c:v>
                </c:pt>
                <c:pt idx="34">
                  <c:v>0.68424592719458299</c:v>
                </c:pt>
                <c:pt idx="35">
                  <c:v>0.71316394962187346</c:v>
                </c:pt>
                <c:pt idx="36">
                  <c:v>0.74246152750358141</c:v>
                </c:pt>
                <c:pt idx="37">
                  <c:v>0.77213318165043321</c:v>
                </c:pt>
                <c:pt idx="38">
                  <c:v>0.8021736550252756</c:v>
                </c:pt>
                <c:pt idx="39">
                  <c:v>0.83257789823365691</c:v>
                </c:pt>
                <c:pt idx="40">
                  <c:v>0.86334105630343283</c:v>
                </c:pt>
                <c:pt idx="41">
                  <c:v>0.89445845661004375</c:v>
                </c:pt>
                <c:pt idx="42">
                  <c:v>0.92592559782309225</c:v>
                </c:pt>
                <c:pt idx="43">
                  <c:v>0.95773813976596267</c:v>
                </c:pt>
                <c:pt idx="44">
                  <c:v>0.98989189409387857</c:v>
                </c:pt>
                <c:pt idx="45">
                  <c:v>1.0223828157075514</c:v>
                </c:pt>
                <c:pt idx="46">
                  <c:v>1.0552069948295273</c:v>
                </c:pt>
                <c:pt idx="47">
                  <c:v>1.0883606496790073</c:v>
                </c:pt>
                <c:pt idx="48">
                  <c:v>1.1218401196883527</c:v>
                </c:pt>
                <c:pt idx="49">
                  <c:v>1.1556418592109075</c:v>
                </c:pt>
                <c:pt idx="50">
                  <c:v>1.1897624316753994</c:v>
                </c:pt>
                <c:pt idx="51">
                  <c:v>1.2241985041470413</c:v>
                </c:pt>
                <c:pt idx="52">
                  <c:v>1.2589468422597161</c:v>
                </c:pt>
                <c:pt idx="53">
                  <c:v>1.2940043054873929</c:v>
                </c:pt>
                <c:pt idx="54">
                  <c:v>1.3293678427261302</c:v>
                </c:pt>
                <c:pt idx="55">
                  <c:v>1.3650344881610241</c:v>
                </c:pt>
                <c:pt idx="56">
                  <c:v>1.4010013573948816</c:v>
                </c:pt>
                <c:pt idx="57">
                  <c:v>1.4372656438177585</c:v>
                </c:pt>
                <c:pt idx="58">
                  <c:v>1.4738246151984686</c:v>
                </c:pt>
                <c:pt idx="59">
                  <c:v>1.5106756104809043</c:v>
                </c:pt>
                <c:pt idx="60">
                  <c:v>1.5478160367696936</c:v>
                </c:pt>
                <c:pt idx="61">
                  <c:v>1.5852433664910162</c:v>
                </c:pt>
                <c:pt idx="62">
                  <c:v>1.622955134715778</c:v>
                </c:pt>
                <c:pt idx="63">
                  <c:v>1.6609489366333763</c:v>
                </c:pt>
                <c:pt idx="64">
                  <c:v>1.6992224251653896</c:v>
                </c:pt>
                <c:pt idx="65">
                  <c:v>1.7377733087093652</c:v>
                </c:pt>
                <c:pt idx="66">
                  <c:v>1.7765993490037733</c:v>
                </c:pt>
                <c:pt idx="67">
                  <c:v>1.8156983591058942</c:v>
                </c:pt>
                <c:pt idx="68">
                  <c:v>1.8550682014750546</c:v>
                </c:pt>
                <c:pt idx="69">
                  <c:v>1.8947067861543254</c:v>
                </c:pt>
                <c:pt idx="70">
                  <c:v>1.9346120690442361</c:v>
                </c:pt>
                <c:pt idx="71">
                  <c:v>1.9747820502626465</c:v>
                </c:pt>
                <c:pt idx="72">
                  <c:v>2.0152147725853102</c:v>
                </c:pt>
                <c:pt idx="73">
                  <c:v>2.0559083199621262</c:v>
                </c:pt>
                <c:pt idx="74">
                  <c:v>2.0968608161044155</c:v>
                </c:pt>
                <c:pt idx="75">
                  <c:v>2.1380704231389207</c:v>
                </c:pt>
                <c:pt idx="76">
                  <c:v>2.1795353403245445</c:v>
                </c:pt>
                <c:pt idx="77">
                  <c:v>2.221253802828103</c:v>
                </c:pt>
                <c:pt idx="78">
                  <c:v>2.2632240805556894</c:v>
                </c:pt>
                <c:pt idx="79">
                  <c:v>2.3054444770364193</c:v>
                </c:pt>
                <c:pt idx="80">
                  <c:v>2.3479133283555864</c:v>
                </c:pt>
                <c:pt idx="81">
                  <c:v>2.3906290021344652</c:v>
                </c:pt>
                <c:pt idx="82">
                  <c:v>2.4335898965541878</c:v>
                </c:pt>
                <c:pt idx="83">
                  <c:v>2.4767944394212389</c:v>
                </c:pt>
                <c:pt idx="84">
                  <c:v>2.5202410872723595</c:v>
                </c:pt>
                <c:pt idx="85">
                  <c:v>2.5639283245167452</c:v>
                </c:pt>
                <c:pt idx="86">
                  <c:v>2.6078546626135384</c:v>
                </c:pt>
                <c:pt idx="87">
                  <c:v>2.6520186392828178</c:v>
                </c:pt>
                <c:pt idx="88">
                  <c:v>2.6964188177483202</c:v>
                </c:pt>
                <c:pt idx="89">
                  <c:v>2.741053786010287</c:v>
                </c:pt>
                <c:pt idx="90">
                  <c:v>2.785922156146909</c:v>
                </c:pt>
                <c:pt idx="91">
                  <c:v>2.8310225636429638</c:v>
                </c:pt>
                <c:pt idx="92">
                  <c:v>2.8763536667442704</c:v>
                </c:pt>
                <c:pt idx="93">
                  <c:v>2.9219141458367224</c:v>
                </c:pt>
                <c:pt idx="94">
                  <c:v>2.9677027028487006</c:v>
                </c:pt>
                <c:pt idx="95">
                  <c:v>3.0137180606757568</c:v>
                </c:pt>
                <c:pt idx="96">
                  <c:v>3.0599589626265162</c:v>
                </c:pt>
                <c:pt idx="97">
                  <c:v>3.1064241718887797</c:v>
                </c:pt>
                <c:pt idx="98">
                  <c:v>3.153112471014925</c:v>
                </c:pt>
                <c:pt idx="99">
                  <c:v>3.2000226614257046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62F-A3BD-C8BDC53CA4DD}"/>
            </c:ext>
          </c:extLst>
        </c:ser>
        <c:ser>
          <c:idx val="2"/>
          <c:order val="2"/>
          <c:tx>
            <c:v>0,34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WinlandR35!$BG$2:$BG$101</c:f>
              <c:numCache>
                <c:formatCode>General</c:formatCode>
                <c:ptCount val="100"/>
                <c:pt idx="0">
                  <c:v>9.0844257149943416E-3</c:v>
                </c:pt>
                <c:pt idx="1">
                  <c:v>2.5155170628615053E-2</c:v>
                </c:pt>
                <c:pt idx="2">
                  <c:v>4.564293962973965E-2</c:v>
                </c:pt>
                <c:pt idx="3">
                  <c:v>6.9655763523972097E-2</c:v>
                </c:pt>
                <c:pt idx="4">
                  <c:v>9.6684185629207581E-2</c:v>
                </c:pt>
                <c:pt idx="5">
                  <c:v>0.12638728857483877</c:v>
                </c:pt>
                <c:pt idx="6">
                  <c:v>0.15851639603168069</c:v>
                </c:pt>
                <c:pt idx="7">
                  <c:v>0.19287984421732565</c:v>
                </c:pt>
                <c:pt idx="8">
                  <c:v>0.22932412057764898</c:v>
                </c:pt>
                <c:pt idx="9">
                  <c:v>0.2677227227007955</c:v>
                </c:pt>
                <c:pt idx="10">
                  <c:v>0.3079690956924479</c:v>
                </c:pt>
                <c:pt idx="11">
                  <c:v>0.34997190897168973</c:v>
                </c:pt>
                <c:pt idx="12">
                  <c:v>0.3936517620174767</c:v>
                </c:pt>
                <c:pt idx="13">
                  <c:v>0.43893880743924679</c:v>
                </c:pt>
                <c:pt idx="14">
                  <c:v>0.48577098721173362</c:v>
                </c:pt>
                <c:pt idx="15">
                  <c:v>0.53409269273886517</c:v>
                </c:pt>
                <c:pt idx="16">
                  <c:v>0.58385372628132692</c:v>
                </c:pt>
                <c:pt idx="17">
                  <c:v>0.63500848191937043</c:v>
                </c:pt>
                <c:pt idx="18">
                  <c:v>0.68751528982835264</c:v>
                </c:pt>
                <c:pt idx="19">
                  <c:v>0.74133588429041286</c:v>
                </c:pt>
                <c:pt idx="20">
                  <c:v>0.79643496698485694</c:v>
                </c:pt>
                <c:pt idx="21">
                  <c:v>0.85277984470685098</c:v>
                </c:pt>
                <c:pt idx="22">
                  <c:v>0.91034012597962644</c:v>
                </c:pt>
                <c:pt idx="23">
                  <c:v>0.96908746481069852</c:v>
                </c:pt>
                <c:pt idx="24">
                  <c:v>1.0289953425843921</c:v>
                </c:pt>
                <c:pt idx="25">
                  <c:v>1.0900388810995696</c:v>
                </c:pt>
                <c:pt idx="26">
                  <c:v>1.1521946812655828</c:v>
                </c:pt>
                <c:pt idx="27">
                  <c:v>1.2154406831056279</c:v>
                </c:pt>
                <c:pt idx="28">
                  <c:v>1.2797560435850577</c:v>
                </c:pt>
                <c:pt idx="29">
                  <c:v>1.3451210294529372</c:v>
                </c:pt>
                <c:pt idx="30">
                  <c:v>1.4115169228084852</c:v>
                </c:pt>
                <c:pt idx="31">
                  <c:v>1.4789259375160155</c:v>
                </c:pt>
                <c:pt idx="32">
                  <c:v>1.5473311449192326</c:v>
                </c:pt>
                <c:pt idx="33">
                  <c:v>1.6167164075675011</c:v>
                </c:pt>
                <c:pt idx="34">
                  <c:v>1.6870663198779356</c:v>
                </c:pt>
                <c:pt idx="35">
                  <c:v>1.758366154828481</c:v>
                </c:pt>
                <c:pt idx="36">
                  <c:v>1.8306018159172965</c:v>
                </c:pt>
                <c:pt idx="37">
                  <c:v>1.9037597937388944</c:v>
                </c:pt>
                <c:pt idx="38">
                  <c:v>1.9778271266226666</c:v>
                </c:pt>
                <c:pt idx="39">
                  <c:v>2.0527913648586811</c:v>
                </c:pt>
                <c:pt idx="40">
                  <c:v>2.1286405381016831</c:v>
                </c:pt>
                <c:pt idx="41">
                  <c:v>2.2053631255998378</c:v>
                </c:pt>
                <c:pt idx="42">
                  <c:v>2.2829480289415867</c:v>
                </c:pt>
                <c:pt idx="43">
                  <c:v>2.3613845470536754</c:v>
                </c:pt>
                <c:pt idx="44">
                  <c:v>2.4406623532171166</c:v>
                </c:pt>
                <c:pt idx="45">
                  <c:v>2.5207714738968132</c:v>
                </c:pt>
                <c:pt idx="46">
                  <c:v>2.6017022692051177</c:v>
                </c:pt>
                <c:pt idx="47">
                  <c:v>2.6834454148409841</c:v>
                </c:pt>
                <c:pt idx="48">
                  <c:v>2.7659918853646857</c:v>
                </c:pt>
                <c:pt idx="49">
                  <c:v>2.8493329386839141</c:v>
                </c:pt>
                <c:pt idx="50">
                  <c:v>2.9334601016409683</c:v>
                </c:pt>
                <c:pt idx="51">
                  <c:v>3.018365156602679</c:v>
                </c:pt>
                <c:pt idx="52">
                  <c:v>3.104040128965289</c:v>
                </c:pt>
                <c:pt idx="53">
                  <c:v>3.1904772754957254</c:v>
                </c:pt>
                <c:pt idx="54">
                  <c:v>3.2776690734386551</c:v>
                </c:pt>
                <c:pt idx="55">
                  <c:v>3.3656082103260951</c:v>
                </c:pt>
                <c:pt idx="56">
                  <c:v>3.4542875744323278</c:v>
                </c:pt>
                <c:pt idx="57">
                  <c:v>3.5437002458226892</c:v>
                </c:pt>
                <c:pt idx="58">
                  <c:v>3.633839487949647</c:v>
                </c:pt>
                <c:pt idx="59">
                  <c:v>3.7246987397538573</c:v>
                </c:pt>
                <c:pt idx="60">
                  <c:v>3.8162716082320447</c:v>
                </c:pt>
                <c:pt idx="61">
                  <c:v>3.9085518614367585</c:v>
                </c:pt>
                <c:pt idx="62">
                  <c:v>4.0015334218764247</c:v>
                </c:pt>
                <c:pt idx="63">
                  <c:v>4.0952103602867078</c:v>
                </c:pt>
                <c:pt idx="64">
                  <c:v>4.1895768897468555</c:v>
                </c:pt>
                <c:pt idx="65">
                  <c:v>4.2846273601168203</c:v>
                </c:pt>
                <c:pt idx="66">
                  <c:v>4.3803562527731188</c:v>
                </c:pt>
                <c:pt idx="67">
                  <c:v>4.476758175623142</c:v>
                </c:pt>
                <c:pt idx="68">
                  <c:v>4.573827858379218</c:v>
                </c:pt>
                <c:pt idx="69">
                  <c:v>4.671560148075419</c:v>
                </c:pt>
                <c:pt idx="70">
                  <c:v>4.7699500048112773</c:v>
                </c:pt>
                <c:pt idx="71">
                  <c:v>4.8689924977078958</c:v>
                </c:pt>
                <c:pt idx="72">
                  <c:v>4.9686828010630295</c:v>
                </c:pt>
                <c:pt idx="73">
                  <c:v>5.0690161906927775</c:v>
                </c:pt>
                <c:pt idx="74">
                  <c:v>5.1699880404484002</c:v>
                </c:pt>
                <c:pt idx="75">
                  <c:v>5.2715938188976272</c:v>
                </c:pt>
                <c:pt idx="76">
                  <c:v>5.3738290861606801</c:v>
                </c:pt>
                <c:pt idx="77">
                  <c:v>5.4766894908917836</c:v>
                </c:pt>
                <c:pt idx="78">
                  <c:v>5.5801707673977949</c:v>
                </c:pt>
                <c:pt idx="79">
                  <c:v>5.6842687328859789</c:v>
                </c:pt>
                <c:pt idx="80">
                  <c:v>5.7889792848336192</c:v>
                </c:pt>
                <c:pt idx="81">
                  <c:v>5.8942983984726354</c:v>
                </c:pt>
                <c:pt idx="82">
                  <c:v>6.0002221243828586</c:v>
                </c:pt>
                <c:pt idx="83">
                  <c:v>6.1067465861879446</c:v>
                </c:pt>
                <c:pt idx="84">
                  <c:v>6.2138679783484241</c:v>
                </c:pt>
                <c:pt idx="85">
                  <c:v>6.3215825640467331</c:v>
                </c:pt>
                <c:pt idx="86">
                  <c:v>6.429886673159241</c:v>
                </c:pt>
                <c:pt idx="87">
                  <c:v>6.538776700310879</c:v>
                </c:pt>
                <c:pt idx="88">
                  <c:v>6.6482491030080135</c:v>
                </c:pt>
                <c:pt idx="89">
                  <c:v>6.7583003998455746</c:v>
                </c:pt>
                <c:pt idx="90">
                  <c:v>6.8689271687847304</c:v>
                </c:pt>
                <c:pt idx="91">
                  <c:v>6.9801260454975562</c:v>
                </c:pt>
                <c:pt idx="92">
                  <c:v>7.0918937217754179</c:v>
                </c:pt>
                <c:pt idx="93">
                  <c:v>7.2042269439978996</c:v>
                </c:pt>
                <c:pt idx="94">
                  <c:v>7.3171225116594254</c:v>
                </c:pt>
                <c:pt idx="95">
                  <c:v>7.430577275950748</c:v>
                </c:pt>
                <c:pt idx="96">
                  <c:v>7.5445881383927835</c:v>
                </c:pt>
                <c:pt idx="97">
                  <c:v>7.6591520495202392</c:v>
                </c:pt>
                <c:pt idx="98">
                  <c:v>7.7742660076128338</c:v>
                </c:pt>
                <c:pt idx="99">
                  <c:v>7.8899270574718567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AC-462F-A3BD-C8BDC53CA4DD}"/>
            </c:ext>
          </c:extLst>
        </c:ser>
        <c:ser>
          <c:idx val="3"/>
          <c:order val="3"/>
          <c:tx>
            <c:v>0,57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WinlandR35!$BH$2:$BH$101</c:f>
              <c:numCache>
                <c:formatCode>General</c:formatCode>
                <c:ptCount val="100"/>
                <c:pt idx="0">
                  <c:v>2.1873748981347935E-2</c:v>
                </c:pt>
                <c:pt idx="1">
                  <c:v>6.0569364005597384E-2</c:v>
                </c:pt>
                <c:pt idx="2">
                  <c:v>0.10990042029666867</c:v>
                </c:pt>
                <c:pt idx="3">
                  <c:v>0.16771920804114873</c:v>
                </c:pt>
                <c:pt idx="4">
                  <c:v>0.2327990423685963</c:v>
                </c:pt>
                <c:pt idx="5">
                  <c:v>0.30431905234869655</c:v>
                </c:pt>
                <c:pt idx="6">
                  <c:v>0.38168046775943959</c:v>
                </c:pt>
                <c:pt idx="7">
                  <c:v>0.4644217948755503</c:v>
                </c:pt>
                <c:pt idx="8">
                  <c:v>0.55217340162784145</c:v>
                </c:pt>
                <c:pt idx="9">
                  <c:v>0.64463069176672427</c:v>
                </c:pt>
                <c:pt idx="10">
                  <c:v>0.74153709926544586</c:v>
                </c:pt>
                <c:pt idx="11">
                  <c:v>0.84267271564944046</c:v>
                </c:pt>
                <c:pt idx="12">
                  <c:v>0.94784635799523032</c:v>
                </c:pt>
                <c:pt idx="13">
                  <c:v>1.0568898456895228</c:v>
                </c:pt>
                <c:pt idx="14">
                  <c:v>1.1696537535832179</c:v>
                </c:pt>
                <c:pt idx="15">
                  <c:v>1.2860041856536228</c:v>
                </c:pt>
                <c:pt idx="16">
                  <c:v>1.4058202742990151</c:v>
                </c:pt>
                <c:pt idx="17">
                  <c:v>1.5289922082366636</c:v>
                </c:pt>
                <c:pt idx="18">
                  <c:v>1.6554196536300729</c:v>
                </c:pt>
                <c:pt idx="19">
                  <c:v>1.7850104731517631</c:v>
                </c:pt>
                <c:pt idx="20">
                  <c:v>1.9176796744609346</c:v>
                </c:pt>
                <c:pt idx="21">
                  <c:v>2.0533485378918255</c:v>
                </c:pt>
                <c:pt idx="22">
                  <c:v>2.1919438859476008</c:v>
                </c:pt>
                <c:pt idx="23">
                  <c:v>2.3333974663089943</c:v>
                </c:pt>
                <c:pt idx="24">
                  <c:v>2.4776454266686838</c:v>
                </c:pt>
                <c:pt idx="25">
                  <c:v>2.624627864557997</c:v>
                </c:pt>
                <c:pt idx="26">
                  <c:v>2.7742884389542559</c:v>
                </c:pt>
                <c:pt idx="27">
                  <c:v>2.9265740331927108</c:v>
                </c:pt>
                <c:pt idx="28">
                  <c:v>3.0814344607979391</c:v>
                </c:pt>
                <c:pt idx="29">
                  <c:v>3.2388222074645703</c:v>
                </c:pt>
                <c:pt idx="30">
                  <c:v>3.3986922036773688</c:v>
                </c:pt>
                <c:pt idx="31">
                  <c:v>3.5610016234526651</c:v>
                </c:pt>
                <c:pt idx="32">
                  <c:v>3.7257097054710284</c:v>
                </c:pt>
                <c:pt idx="33">
                  <c:v>3.8927775935014246</c:v>
                </c:pt>
                <c:pt idx="34">
                  <c:v>4.0621681935256371</c:v>
                </c:pt>
                <c:pt idx="35">
                  <c:v>4.2338460453842925</c:v>
                </c:pt>
                <c:pt idx="36">
                  <c:v>4.4077772071032442</c:v>
                </c:pt>
                <c:pt idx="37">
                  <c:v>4.5839291503363055</c:v>
                </c:pt>
                <c:pt idx="38">
                  <c:v>4.7622706655895453</c:v>
                </c:pt>
                <c:pt idx="39">
                  <c:v>4.9427717760830836</c:v>
                </c:pt>
                <c:pt idx="40">
                  <c:v>5.1254036592655003</c:v>
                </c:pt>
                <c:pt idx="41">
                  <c:v>5.3101385751297112</c:v>
                </c:pt>
                <c:pt idx="42">
                  <c:v>5.4969498005920361</c:v>
                </c:pt>
                <c:pt idx="43">
                  <c:v>5.6858115692917268</c:v>
                </c:pt>
                <c:pt idx="44">
                  <c:v>5.876699016249308</c:v>
                </c:pt>
                <c:pt idx="45">
                  <c:v>6.0695881268919267</c:v>
                </c:pt>
                <c:pt idx="46">
                  <c:v>6.2644556900129285</c:v>
                </c:pt>
                <c:pt idx="47">
                  <c:v>6.4612792542844124</c:v>
                </c:pt>
                <c:pt idx="48">
                  <c:v>6.6600370879856028</c:v>
                </c:pt>
                <c:pt idx="49">
                  <c:v>6.86070814164803</c:v>
                </c:pt>
                <c:pt idx="50">
                  <c:v>7.0632720133519111</c:v>
                </c:pt>
                <c:pt idx="51">
                  <c:v>7.2677089164370026</c:v>
                </c:pt>
                <c:pt idx="52">
                  <c:v>7.4739996494164629</c:v>
                </c:pt>
                <c:pt idx="53">
                  <c:v>7.6821255679046345</c:v>
                </c:pt>
                <c:pt idx="54">
                  <c:v>7.8920685583886776</c:v>
                </c:pt>
                <c:pt idx="55">
                  <c:v>8.1038110136918586</c:v>
                </c:pt>
                <c:pt idx="56">
                  <c:v>8.3173358099906096</c:v>
                </c:pt>
                <c:pt idx="57">
                  <c:v>8.5326262852615287</c:v>
                </c:pt>
                <c:pt idx="58">
                  <c:v>8.7496662190461905</c:v>
                </c:pt>
                <c:pt idx="59">
                  <c:v>8.9684398134318002</c:v>
                </c:pt>
                <c:pt idx="60">
                  <c:v>9.1889316751559509</c:v>
                </c:pt>
                <c:pt idx="61">
                  <c:v>9.4111267987512104</c:v>
                </c:pt>
                <c:pt idx="62">
                  <c:v>9.6350105506535808</c:v>
                </c:pt>
                <c:pt idx="63">
                  <c:v>9.8605686542049842</c:v>
                </c:pt>
                <c:pt idx="64">
                  <c:v>10.08778717548644</c:v>
                </c:pt>
                <c:pt idx="65">
                  <c:v>10.316652509923594</c:v>
                </c:pt>
                <c:pt idx="66">
                  <c:v>10.547151369611568</c:v>
                </c:pt>
                <c:pt idx="67">
                  <c:v>10.779270771310257</c:v>
                </c:pt>
                <c:pt idx="68">
                  <c:v>11.012998025065093</c:v>
                </c:pt>
                <c:pt idx="69">
                  <c:v>11.248320723412284</c:v>
                </c:pt>
                <c:pt idx="70">
                  <c:v>11.485226731130386</c:v>
                </c:pt>
                <c:pt idx="71">
                  <c:v>11.723704175503313</c:v>
                </c:pt>
                <c:pt idx="72">
                  <c:v>11.963741437062449</c:v>
                </c:pt>
                <c:pt idx="73">
                  <c:v>12.205327140778037</c:v>
                </c:pt>
                <c:pt idx="74">
                  <c:v>12.448450147672284</c:v>
                </c:pt>
                <c:pt idx="75">
                  <c:v>12.693099546828524</c:v>
                </c:pt>
                <c:pt idx="76">
                  <c:v>12.939264647772879</c:v>
                </c:pt>
                <c:pt idx="77">
                  <c:v>13.186934973206251</c:v>
                </c:pt>
                <c:pt idx="78">
                  <c:v>13.436100252066522</c:v>
                </c:pt>
                <c:pt idx="79">
                  <c:v>13.68675041290159</c:v>
                </c:pt>
                <c:pt idx="80">
                  <c:v>13.938875577535896</c:v>
                </c:pt>
                <c:pt idx="81">
                  <c:v>14.192466055013794</c:v>
                </c:pt>
                <c:pt idx="82">
                  <c:v>14.447512335804559</c:v>
                </c:pt>
                <c:pt idx="83">
                  <c:v>14.704005086254561</c:v>
                </c:pt>
                <c:pt idx="84">
                  <c:v>14.961935143273291</c:v>
                </c:pt>
                <c:pt idx="85">
                  <c:v>15.221293509240866</c:v>
                </c:pt>
                <c:pt idx="86">
                  <c:v>15.482071347125025</c:v>
                </c:pt>
                <c:pt idx="87">
                  <c:v>15.744259975797023</c:v>
                </c:pt>
                <c:pt idx="88">
                  <c:v>16.007850865535911</c:v>
                </c:pt>
                <c:pt idx="89">
                  <c:v>16.272835633711555</c:v>
                </c:pt>
                <c:pt idx="90">
                  <c:v>16.53920604063762</c:v>
                </c:pt>
                <c:pt idx="91">
                  <c:v>16.806953985585814</c:v>
                </c:pt>
                <c:pt idx="92">
                  <c:v>17.0760715029535</c:v>
                </c:pt>
                <c:pt idx="93">
                  <c:v>17.346550758577219</c:v>
                </c:pt>
                <c:pt idx="94">
                  <c:v>17.618384046184936</c:v>
                </c:pt>
                <c:pt idx="95">
                  <c:v>17.891563783980601</c:v>
                </c:pt>
                <c:pt idx="96">
                  <c:v>18.166082511354617</c:v>
                </c:pt>
                <c:pt idx="97">
                  <c:v>18.441932885714252</c:v>
                </c:pt>
                <c:pt idx="98">
                  <c:v>18.719107679428593</c:v>
                </c:pt>
                <c:pt idx="99">
                  <c:v>18.997599776882772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62F-A3BD-C8BDC53CA4DD}"/>
            </c:ext>
          </c:extLst>
        </c:ser>
        <c:ser>
          <c:idx val="4"/>
          <c:order val="4"/>
          <c:tx>
            <c:v>0,94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WinlandR35!$BI$2:$BI$101</c:f>
              <c:numCache>
                <c:formatCode>General</c:formatCode>
                <c:ptCount val="100"/>
                <c:pt idx="0">
                  <c:v>5.1215463986774755E-2</c:v>
                </c:pt>
                <c:pt idx="1">
                  <c:v>0.14181785132378177</c:v>
                </c:pt>
                <c:pt idx="2">
                  <c:v>0.25732219120897082</c:v>
                </c:pt>
                <c:pt idx="3">
                  <c:v>0.3926998095592345</c:v>
                </c:pt>
                <c:pt idx="4">
                  <c:v>0.54507853138258711</c:v>
                </c:pt>
                <c:pt idx="5">
                  <c:v>0.71253635942079974</c:v>
                </c:pt>
                <c:pt idx="6">
                  <c:v>0.89367132573651342</c:v>
                </c:pt>
                <c:pt idx="7">
                  <c:v>1.0874028832645168</c:v>
                </c:pt>
                <c:pt idx="8">
                  <c:v>1.2928655709471766</c:v>
                </c:pt>
                <c:pt idx="9">
                  <c:v>1.5093462033920557</c:v>
                </c:pt>
                <c:pt idx="10">
                  <c:v>1.7362440537592065</c:v>
                </c:pt>
                <c:pt idx="11">
                  <c:v>1.9730442256507077</c:v>
                </c:pt>
                <c:pt idx="12">
                  <c:v>2.2192990810260662</c:v>
                </c:pt>
                <c:pt idx="13">
                  <c:v>2.4746148397358105</c:v>
                </c:pt>
                <c:pt idx="14">
                  <c:v>2.73864163590423</c:v>
                </c:pt>
                <c:pt idx="15">
                  <c:v>3.0110659637425341</c:v>
                </c:pt>
                <c:pt idx="16">
                  <c:v>3.2916048223664918</c:v>
                </c:pt>
                <c:pt idx="17">
                  <c:v>3.5800010982926809</c:v>
                </c:pt>
                <c:pt idx="18">
                  <c:v>3.8760198686464715</c:v>
                </c:pt>
                <c:pt idx="19">
                  <c:v>4.1794454019599092</c:v>
                </c:pt>
                <c:pt idx="20">
                  <c:v>4.4900786961244341</c:v>
                </c:pt>
                <c:pt idx="21">
                  <c:v>4.8077354359497102</c:v>
                </c:pt>
                <c:pt idx="22">
                  <c:v>5.1322442827476618</c:v>
                </c:pt>
                <c:pt idx="23">
                  <c:v>5.4634454297013413</c:v>
                </c:pt>
                <c:pt idx="24">
                  <c:v>5.8011893722356991</c:v>
                </c:pt>
                <c:pt idx="25">
                  <c:v>6.1453358539763263</c:v>
                </c:pt>
                <c:pt idx="26">
                  <c:v>6.4957529573621065</c:v>
                </c:pt>
                <c:pt idx="27">
                  <c:v>6.8523163143831107</c:v>
                </c:pt>
                <c:pt idx="28">
                  <c:v>7.2149084178106113</c:v>
                </c:pt>
                <c:pt idx="29">
                  <c:v>7.5834180170675971</c:v>
                </c:pt>
                <c:pt idx="30">
                  <c:v>7.9577395858386533</c:v>
                </c:pt>
                <c:pt idx="31">
                  <c:v>8.3377728508406612</c:v>
                </c:pt>
                <c:pt idx="32">
                  <c:v>8.7234223730206644</c:v>
                </c:pt>
                <c:pt idx="33">
                  <c:v>9.1145971739230376</c:v>
                </c:pt>
                <c:pt idx="34">
                  <c:v>9.5112104011588414</c:v>
                </c:pt>
                <c:pt idx="35">
                  <c:v>9.9131790278762519</c:v>
                </c:pt>
                <c:pt idx="36">
                  <c:v>10.320423581920954</c:v>
                </c:pt>
                <c:pt idx="37">
                  <c:v>10.732867901024477</c:v>
                </c:pt>
                <c:pt idx="38">
                  <c:v>11.150438910895145</c:v>
                </c:pt>
                <c:pt idx="39">
                  <c:v>11.573066423533136</c:v>
                </c:pt>
                <c:pt idx="40">
                  <c:v>12.000682953463224</c:v>
                </c:pt>
                <c:pt idx="41">
                  <c:v>12.433223549892816</c:v>
                </c:pt>
                <c:pt idx="42">
                  <c:v>12.87062564306621</c:v>
                </c:pt>
                <c:pt idx="43">
                  <c:v>13.312828903310509</c:v>
                </c:pt>
                <c:pt idx="44">
                  <c:v>13.759775111457996</c:v>
                </c:pt>
                <c:pt idx="45">
                  <c:v>14.211408039493417</c:v>
                </c:pt>
                <c:pt idx="46">
                  <c:v>14.667673340413002</c:v>
                </c:pt>
                <c:pt idx="47">
                  <c:v>15.128518446402401</c:v>
                </c:pt>
                <c:pt idx="48">
                  <c:v>15.593892474544225</c:v>
                </c:pt>
                <c:pt idx="49">
                  <c:v>16.063746139354937</c:v>
                </c:pt>
                <c:pt idx="50">
                  <c:v>16.538031671529517</c:v>
                </c:pt>
                <c:pt idx="51">
                  <c:v>17.01670274233912</c:v>
                </c:pt>
                <c:pt idx="52">
                  <c:v>17.499714393187094</c:v>
                </c:pt>
                <c:pt idx="53">
                  <c:v>17.987022969880311</c:v>
                </c:pt>
                <c:pt idx="54">
                  <c:v>18.478586061217779</c:v>
                </c:pt>
                <c:pt idx="55">
                  <c:v>18.97436244154008</c:v>
                </c:pt>
                <c:pt idx="56">
                  <c:v>19.474312016916812</c:v>
                </c:pt>
                <c:pt idx="57">
                  <c:v>19.978395774682145</c:v>
                </c:pt>
                <c:pt idx="58">
                  <c:v>20.48657573605588</c:v>
                </c:pt>
                <c:pt idx="59">
                  <c:v>20.998814911611369</c:v>
                </c:pt>
                <c:pt idx="60">
                  <c:v>21.515077259375339</c:v>
                </c:pt>
                <c:pt idx="61">
                  <c:v>22.035327645362383</c:v>
                </c:pt>
                <c:pt idx="62">
                  <c:v>22.559531806366397</c:v>
                </c:pt>
                <c:pt idx="63">
                  <c:v>23.087656314845145</c:v>
                </c:pt>
                <c:pt idx="64">
                  <c:v>23.619668545749949</c:v>
                </c:pt>
                <c:pt idx="65">
                  <c:v>24.155536645163647</c:v>
                </c:pt>
                <c:pt idx="66">
                  <c:v>24.695229500622872</c:v>
                </c:pt>
                <c:pt idx="67">
                  <c:v>25.238716713010106</c:v>
                </c:pt>
                <c:pt idx="68">
                  <c:v>25.785968569910171</c:v>
                </c:pt>
                <c:pt idx="69">
                  <c:v>26.336956020335272</c:v>
                </c:pt>
                <c:pt idx="70">
                  <c:v>26.891650650729137</c:v>
                </c:pt>
                <c:pt idx="71">
                  <c:v>27.450024662168797</c:v>
                </c:pt>
                <c:pt idx="72">
                  <c:v>28.012050848688034</c:v>
                </c:pt>
                <c:pt idx="73">
                  <c:v>28.577702576652722</c:v>
                </c:pt>
                <c:pt idx="74">
                  <c:v>29.14695376512373</c:v>
                </c:pt>
                <c:pt idx="75">
                  <c:v>29.719778867147017</c:v>
                </c:pt>
                <c:pt idx="76">
                  <c:v>30.296152851916016</c:v>
                </c:pt>
                <c:pt idx="77">
                  <c:v>30.876051187754207</c:v>
                </c:pt>
                <c:pt idx="78">
                  <c:v>31.459449825870799</c:v>
                </c:pt>
                <c:pt idx="79">
                  <c:v>32.046325184844449</c:v>
                </c:pt>
                <c:pt idx="80">
                  <c:v>32.636654135793769</c:v>
                </c:pt>
                <c:pt idx="81">
                  <c:v>33.230413988196432</c:v>
                </c:pt>
                <c:pt idx="82">
                  <c:v>33.827582476320664</c:v>
                </c:pt>
                <c:pt idx="83">
                  <c:v>34.4281377462354</c:v>
                </c:pt>
                <c:pt idx="84">
                  <c:v>35.032058343368242</c:v>
                </c:pt>
                <c:pt idx="85">
                  <c:v>35.639323200581686</c:v>
                </c:pt>
                <c:pt idx="86">
                  <c:v>36.249911626740086</c:v>
                </c:pt>
                <c:pt idx="87">
                  <c:v>36.863803295742201</c:v>
                </c:pt>
                <c:pt idx="88">
                  <c:v>37.48097823599479</c:v>
                </c:pt>
                <c:pt idx="89">
                  <c:v>38.101416820304976</c:v>
                </c:pt>
                <c:pt idx="90">
                  <c:v>38.725099756170131</c:v>
                </c:pt>
                <c:pt idx="91">
                  <c:v>39.352008076445721</c:v>
                </c:pt>
                <c:pt idx="92">
                  <c:v>39.982123130372159</c:v>
                </c:pt>
                <c:pt idx="93">
                  <c:v>40.615426574943015</c:v>
                </c:pt>
                <c:pt idx="94">
                  <c:v>41.251900366598534</c:v>
                </c:pt>
                <c:pt idx="95">
                  <c:v>41.891526753228497</c:v>
                </c:pt>
                <c:pt idx="96">
                  <c:v>42.534288266470156</c:v>
                </c:pt>
                <c:pt idx="97">
                  <c:v>43.18016771428686</c:v>
                </c:pt>
                <c:pt idx="98">
                  <c:v>43.829148173815</c:v>
                </c:pt>
                <c:pt idx="99">
                  <c:v>44.481212984466715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AC-462F-A3BD-C8BDC53C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49336"/>
        <c:axId val="667846056"/>
      </c:scatterChart>
      <c:valAx>
        <c:axId val="667849336"/>
        <c:scaling>
          <c:logBase val="10"/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846056"/>
        <c:crossesAt val="1.0000000000000002E-3"/>
        <c:crossBetween val="midCat"/>
      </c:valAx>
      <c:valAx>
        <c:axId val="667846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84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WinlandR35!$J$5:$J$23</c:f>
              <c:numCache>
                <c:formatCode>0.00</c:formatCode>
                <c:ptCount val="19"/>
                <c:pt idx="0">
                  <c:v>4.2549999999999999</c:v>
                </c:pt>
                <c:pt idx="1">
                  <c:v>6.5739999999999998</c:v>
                </c:pt>
                <c:pt idx="2">
                  <c:v>5.1630000000000003</c:v>
                </c:pt>
                <c:pt idx="3">
                  <c:v>3.5</c:v>
                </c:pt>
                <c:pt idx="4">
                  <c:v>6.8140000000000001</c:v>
                </c:pt>
                <c:pt idx="5">
                  <c:v>4.0999999999999996</c:v>
                </c:pt>
                <c:pt idx="6">
                  <c:v>4.0730000000000004</c:v>
                </c:pt>
                <c:pt idx="7">
                  <c:v>9.2129999999999992</c:v>
                </c:pt>
                <c:pt idx="8">
                  <c:v>8.4979999999999993</c:v>
                </c:pt>
                <c:pt idx="9">
                  <c:v>11.006</c:v>
                </c:pt>
                <c:pt idx="10">
                  <c:v>5.48</c:v>
                </c:pt>
                <c:pt idx="11">
                  <c:v>4.6059999999999999</c:v>
                </c:pt>
                <c:pt idx="12">
                  <c:v>3.371</c:v>
                </c:pt>
                <c:pt idx="13">
                  <c:v>3.8849999999999998</c:v>
                </c:pt>
                <c:pt idx="14">
                  <c:v>7.0140000000000002</c:v>
                </c:pt>
                <c:pt idx="15">
                  <c:v>10.026999999999999</c:v>
                </c:pt>
                <c:pt idx="16">
                  <c:v>6.6070000000000002</c:v>
                </c:pt>
                <c:pt idx="17">
                  <c:v>4.0670000000000002</c:v>
                </c:pt>
                <c:pt idx="18">
                  <c:v>10.61</c:v>
                </c:pt>
              </c:numCache>
            </c:numRef>
          </c:xVal>
          <c:yVal>
            <c:numRef>
              <c:f>WinlandR35!$K$5:$K$23</c:f>
              <c:numCache>
                <c:formatCode>0.000</c:formatCode>
                <c:ptCount val="19"/>
                <c:pt idx="0">
                  <c:v>1.9E-2</c:v>
                </c:pt>
                <c:pt idx="1">
                  <c:v>3.6999999999999998E-2</c:v>
                </c:pt>
                <c:pt idx="2">
                  <c:v>2.5999999999999999E-2</c:v>
                </c:pt>
                <c:pt idx="3">
                  <c:v>1.6E-2</c:v>
                </c:pt>
                <c:pt idx="4">
                  <c:v>4.3999999999999997E-2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7.2999999999999995E-2</c:v>
                </c:pt>
                <c:pt idx="8">
                  <c:v>6.5000000000000002E-2</c:v>
                </c:pt>
                <c:pt idx="9">
                  <c:v>9.6000000000000002E-2</c:v>
                </c:pt>
                <c:pt idx="10">
                  <c:v>3.5000000000000003E-2</c:v>
                </c:pt>
                <c:pt idx="11">
                  <c:v>2.8000000000000001E-2</c:v>
                </c:pt>
                <c:pt idx="12">
                  <c:v>1.7999999999999999E-2</c:v>
                </c:pt>
                <c:pt idx="13">
                  <c:v>2.3E-2</c:v>
                </c:pt>
                <c:pt idx="14">
                  <c:v>5.5E-2</c:v>
                </c:pt>
                <c:pt idx="15">
                  <c:v>9.7000000000000003E-2</c:v>
                </c:pt>
                <c:pt idx="16">
                  <c:v>5.3999999999999999E-2</c:v>
                </c:pt>
                <c:pt idx="17">
                  <c:v>2.7E-2</c:v>
                </c:pt>
                <c:pt idx="18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0-46E9-A605-EC201B76CE00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WinlandR35!$J$23:$J$45</c:f>
              <c:numCache>
                <c:formatCode>0.00</c:formatCode>
                <c:ptCount val="23"/>
                <c:pt idx="0">
                  <c:v>10.61</c:v>
                </c:pt>
                <c:pt idx="1">
                  <c:v>5.3460000000000001</c:v>
                </c:pt>
                <c:pt idx="2">
                  <c:v>6.3250000000000002</c:v>
                </c:pt>
                <c:pt idx="3">
                  <c:v>6.4029999999999996</c:v>
                </c:pt>
                <c:pt idx="4">
                  <c:v>4.6989999999999998</c:v>
                </c:pt>
                <c:pt idx="5">
                  <c:v>10.977</c:v>
                </c:pt>
                <c:pt idx="6">
                  <c:v>11.864000000000001</c:v>
                </c:pt>
                <c:pt idx="7">
                  <c:v>7.86</c:v>
                </c:pt>
                <c:pt idx="8">
                  <c:v>13.374000000000001</c:v>
                </c:pt>
                <c:pt idx="9">
                  <c:v>2.9359999999999999</c:v>
                </c:pt>
                <c:pt idx="10">
                  <c:v>13.432</c:v>
                </c:pt>
                <c:pt idx="11">
                  <c:v>6.9960000000000004</c:v>
                </c:pt>
                <c:pt idx="12">
                  <c:v>10.529</c:v>
                </c:pt>
                <c:pt idx="13">
                  <c:v>8.3409999999999993</c:v>
                </c:pt>
                <c:pt idx="14">
                  <c:v>10.073</c:v>
                </c:pt>
                <c:pt idx="15">
                  <c:v>17.901</c:v>
                </c:pt>
                <c:pt idx="16">
                  <c:v>16.02</c:v>
                </c:pt>
                <c:pt idx="17">
                  <c:v>7.6420000000000003</c:v>
                </c:pt>
                <c:pt idx="18">
                  <c:v>6.5419999999999998</c:v>
                </c:pt>
                <c:pt idx="19">
                  <c:v>11.117000000000001</c:v>
                </c:pt>
                <c:pt idx="20">
                  <c:v>14.986000000000001</c:v>
                </c:pt>
                <c:pt idx="21">
                  <c:v>9.5679999999999996</c:v>
                </c:pt>
                <c:pt idx="22">
                  <c:v>10.641999999999999</c:v>
                </c:pt>
              </c:numCache>
            </c:numRef>
          </c:xVal>
          <c:yVal>
            <c:numRef>
              <c:f>WinlandR35!$K$23:$K$45</c:f>
              <c:numCache>
                <c:formatCode>0.000</c:formatCode>
                <c:ptCount val="23"/>
                <c:pt idx="0">
                  <c:v>0.112</c:v>
                </c:pt>
                <c:pt idx="1">
                  <c:v>4.2000000000000003E-2</c:v>
                </c:pt>
                <c:pt idx="2">
                  <c:v>5.3999999999999999E-2</c:v>
                </c:pt>
                <c:pt idx="3">
                  <c:v>5.5E-2</c:v>
                </c:pt>
                <c:pt idx="4">
                  <c:v>3.5000000000000003E-2</c:v>
                </c:pt>
                <c:pt idx="5">
                  <c:v>0.127</c:v>
                </c:pt>
                <c:pt idx="6">
                  <c:v>0.14599999999999999</c:v>
                </c:pt>
                <c:pt idx="7">
                  <c:v>8.1000000000000003E-2</c:v>
                </c:pt>
                <c:pt idx="8">
                  <c:v>0.184</c:v>
                </c:pt>
                <c:pt idx="9">
                  <c:v>2.1000000000000001E-2</c:v>
                </c:pt>
                <c:pt idx="10">
                  <c:v>0.21</c:v>
                </c:pt>
                <c:pt idx="11">
                  <c:v>8.2000000000000003E-2</c:v>
                </c:pt>
                <c:pt idx="12">
                  <c:v>0.155</c:v>
                </c:pt>
                <c:pt idx="13">
                  <c:v>0.14000000000000001</c:v>
                </c:pt>
                <c:pt idx="14">
                  <c:v>0.19400000000000001</c:v>
                </c:pt>
                <c:pt idx="15">
                  <c:v>0.502</c:v>
                </c:pt>
                <c:pt idx="16">
                  <c:v>0.42799999999999999</c:v>
                </c:pt>
                <c:pt idx="17">
                  <c:v>0.14599999999999999</c:v>
                </c:pt>
                <c:pt idx="18">
                  <c:v>0.12</c:v>
                </c:pt>
                <c:pt idx="19">
                  <c:v>0.26600000000000001</c:v>
                </c:pt>
                <c:pt idx="20">
                  <c:v>0.42299999999999999</c:v>
                </c:pt>
                <c:pt idx="21">
                  <c:v>0.224</c:v>
                </c:pt>
                <c:pt idx="2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0-46E9-A605-EC201B76CE00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WinlandR35!$J$37:$J$66</c:f>
              <c:numCache>
                <c:formatCode>0.00</c:formatCode>
                <c:ptCount val="30"/>
                <c:pt idx="0">
                  <c:v>10.073</c:v>
                </c:pt>
                <c:pt idx="1">
                  <c:v>17.901</c:v>
                </c:pt>
                <c:pt idx="2">
                  <c:v>16.02</c:v>
                </c:pt>
                <c:pt idx="3">
                  <c:v>7.6420000000000003</c:v>
                </c:pt>
                <c:pt idx="4">
                  <c:v>6.5419999999999998</c:v>
                </c:pt>
                <c:pt idx="5">
                  <c:v>11.117000000000001</c:v>
                </c:pt>
                <c:pt idx="6">
                  <c:v>14.986000000000001</c:v>
                </c:pt>
                <c:pt idx="7">
                  <c:v>9.5679999999999996</c:v>
                </c:pt>
                <c:pt idx="8">
                  <c:v>10.641999999999999</c:v>
                </c:pt>
                <c:pt idx="9">
                  <c:v>16.879000000000001</c:v>
                </c:pt>
                <c:pt idx="10">
                  <c:v>18.439</c:v>
                </c:pt>
                <c:pt idx="11">
                  <c:v>8.5169999999999995</c:v>
                </c:pt>
                <c:pt idx="12">
                  <c:v>4.0739999999999998</c:v>
                </c:pt>
                <c:pt idx="13">
                  <c:v>13.917999999999999</c:v>
                </c:pt>
                <c:pt idx="14">
                  <c:v>6.4279999999999999</c:v>
                </c:pt>
                <c:pt idx="15">
                  <c:v>17.620999999999999</c:v>
                </c:pt>
                <c:pt idx="16">
                  <c:v>14.551</c:v>
                </c:pt>
                <c:pt idx="17">
                  <c:v>22.521999999999998</c:v>
                </c:pt>
                <c:pt idx="18">
                  <c:v>6.0309999999999997</c:v>
                </c:pt>
                <c:pt idx="19">
                  <c:v>7.6849999999999996</c:v>
                </c:pt>
                <c:pt idx="20">
                  <c:v>20.972999999999999</c:v>
                </c:pt>
                <c:pt idx="21">
                  <c:v>1.8149999999999999</c:v>
                </c:pt>
                <c:pt idx="22">
                  <c:v>13.73</c:v>
                </c:pt>
                <c:pt idx="23">
                  <c:v>7.1360000000000001</c:v>
                </c:pt>
                <c:pt idx="24">
                  <c:v>15.275</c:v>
                </c:pt>
                <c:pt idx="25">
                  <c:v>18.09</c:v>
                </c:pt>
                <c:pt idx="26">
                  <c:v>6.4790000000000001</c:v>
                </c:pt>
                <c:pt idx="27">
                  <c:v>14.973000000000001</c:v>
                </c:pt>
                <c:pt idx="28">
                  <c:v>6.5570000000000004</c:v>
                </c:pt>
                <c:pt idx="29">
                  <c:v>2.2309999999999999</c:v>
                </c:pt>
              </c:numCache>
            </c:numRef>
          </c:xVal>
          <c:yVal>
            <c:numRef>
              <c:f>WinlandR35!$K$37:$K$66</c:f>
              <c:numCache>
                <c:formatCode>0.000</c:formatCode>
                <c:ptCount val="30"/>
                <c:pt idx="0">
                  <c:v>0.19400000000000001</c:v>
                </c:pt>
                <c:pt idx="1">
                  <c:v>0.502</c:v>
                </c:pt>
                <c:pt idx="2">
                  <c:v>0.42799999999999999</c:v>
                </c:pt>
                <c:pt idx="3">
                  <c:v>0.14599999999999999</c:v>
                </c:pt>
                <c:pt idx="4">
                  <c:v>0.12</c:v>
                </c:pt>
                <c:pt idx="5">
                  <c:v>0.26600000000000001</c:v>
                </c:pt>
                <c:pt idx="6">
                  <c:v>0.42299999999999999</c:v>
                </c:pt>
                <c:pt idx="7">
                  <c:v>0.224</c:v>
                </c:pt>
                <c:pt idx="8">
                  <c:v>0.27400000000000002</c:v>
                </c:pt>
                <c:pt idx="9">
                  <c:v>0.57299999999999995</c:v>
                </c:pt>
                <c:pt idx="10">
                  <c:v>0.65400000000000003</c:v>
                </c:pt>
                <c:pt idx="11">
                  <c:v>0.24</c:v>
                </c:pt>
                <c:pt idx="12">
                  <c:v>8.2000000000000003E-2</c:v>
                </c:pt>
                <c:pt idx="13">
                  <c:v>0.501</c:v>
                </c:pt>
                <c:pt idx="14">
                  <c:v>0.16300000000000001</c:v>
                </c:pt>
                <c:pt idx="15">
                  <c:v>0.73899999999999999</c:v>
                </c:pt>
                <c:pt idx="16">
                  <c:v>0.57299999999999995</c:v>
                </c:pt>
                <c:pt idx="17">
                  <c:v>1.091</c:v>
                </c:pt>
                <c:pt idx="18">
                  <c:v>0.191</c:v>
                </c:pt>
                <c:pt idx="19">
                  <c:v>0.29299999999999998</c:v>
                </c:pt>
                <c:pt idx="20">
                  <c:v>1.3879999999999999</c:v>
                </c:pt>
                <c:pt idx="21">
                  <c:v>0.04</c:v>
                </c:pt>
                <c:pt idx="22">
                  <c:v>0.82499999999999996</c:v>
                </c:pt>
                <c:pt idx="23">
                  <c:v>0.32500000000000001</c:v>
                </c:pt>
                <c:pt idx="24">
                  <c:v>1.002</c:v>
                </c:pt>
                <c:pt idx="25">
                  <c:v>1.341</c:v>
                </c:pt>
                <c:pt idx="26">
                  <c:v>0.308</c:v>
                </c:pt>
                <c:pt idx="27">
                  <c:v>1.07</c:v>
                </c:pt>
                <c:pt idx="28">
                  <c:v>0.318</c:v>
                </c:pt>
                <c:pt idx="29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0-46E9-A605-EC201B76CE00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WinlandR35!$J$60:$J$85</c:f>
              <c:numCache>
                <c:formatCode>0.00</c:formatCode>
                <c:ptCount val="26"/>
                <c:pt idx="0">
                  <c:v>7.1360000000000001</c:v>
                </c:pt>
                <c:pt idx="1">
                  <c:v>15.275</c:v>
                </c:pt>
                <c:pt idx="2">
                  <c:v>18.09</c:v>
                </c:pt>
                <c:pt idx="3">
                  <c:v>6.4790000000000001</c:v>
                </c:pt>
                <c:pt idx="4">
                  <c:v>14.973000000000001</c:v>
                </c:pt>
                <c:pt idx="5">
                  <c:v>6.5570000000000004</c:v>
                </c:pt>
                <c:pt idx="6">
                  <c:v>2.2309999999999999</c:v>
                </c:pt>
                <c:pt idx="7">
                  <c:v>7.633</c:v>
                </c:pt>
                <c:pt idx="8">
                  <c:v>6.508</c:v>
                </c:pt>
                <c:pt idx="9">
                  <c:v>9.6929999999999996</c:v>
                </c:pt>
                <c:pt idx="10">
                  <c:v>6.1239999999999997</c:v>
                </c:pt>
                <c:pt idx="11">
                  <c:v>18.594999999999999</c:v>
                </c:pt>
                <c:pt idx="12">
                  <c:v>7.5810000000000004</c:v>
                </c:pt>
                <c:pt idx="13">
                  <c:v>5.1980000000000004</c:v>
                </c:pt>
                <c:pt idx="14">
                  <c:v>9.3219999999999992</c:v>
                </c:pt>
                <c:pt idx="15">
                  <c:v>9.8610000000000007</c:v>
                </c:pt>
                <c:pt idx="16">
                  <c:v>2.71</c:v>
                </c:pt>
                <c:pt idx="17">
                  <c:v>13.648</c:v>
                </c:pt>
                <c:pt idx="18">
                  <c:v>7.1260000000000003</c:v>
                </c:pt>
                <c:pt idx="19">
                  <c:v>19.832000000000001</c:v>
                </c:pt>
                <c:pt idx="20">
                  <c:v>10.935</c:v>
                </c:pt>
                <c:pt idx="21">
                  <c:v>14.179</c:v>
                </c:pt>
                <c:pt idx="22">
                  <c:v>13.625</c:v>
                </c:pt>
                <c:pt idx="23">
                  <c:v>14.707000000000001</c:v>
                </c:pt>
                <c:pt idx="24">
                  <c:v>14.894</c:v>
                </c:pt>
                <c:pt idx="25">
                  <c:v>10.599</c:v>
                </c:pt>
              </c:numCache>
            </c:numRef>
          </c:xVal>
          <c:yVal>
            <c:numRef>
              <c:f>WinlandR35!$K$60:$K$85</c:f>
              <c:numCache>
                <c:formatCode>0.000</c:formatCode>
                <c:ptCount val="26"/>
                <c:pt idx="0">
                  <c:v>0.32500000000000001</c:v>
                </c:pt>
                <c:pt idx="1">
                  <c:v>1.002</c:v>
                </c:pt>
                <c:pt idx="2">
                  <c:v>1.341</c:v>
                </c:pt>
                <c:pt idx="3">
                  <c:v>0.308</c:v>
                </c:pt>
                <c:pt idx="4">
                  <c:v>1.07</c:v>
                </c:pt>
                <c:pt idx="5">
                  <c:v>0.318</c:v>
                </c:pt>
                <c:pt idx="6">
                  <c:v>7.0999999999999994E-2</c:v>
                </c:pt>
                <c:pt idx="7">
                  <c:v>0.44</c:v>
                </c:pt>
                <c:pt idx="8">
                  <c:v>0.42099999999999999</c:v>
                </c:pt>
                <c:pt idx="9">
                  <c:v>0.77200000000000002</c:v>
                </c:pt>
                <c:pt idx="10">
                  <c:v>0.42799999999999999</c:v>
                </c:pt>
                <c:pt idx="11">
                  <c:v>2.29</c:v>
                </c:pt>
                <c:pt idx="12">
                  <c:v>0.628</c:v>
                </c:pt>
                <c:pt idx="13">
                  <c:v>0.38200000000000001</c:v>
                </c:pt>
                <c:pt idx="14">
                  <c:v>0.91900000000000004</c:v>
                </c:pt>
                <c:pt idx="15">
                  <c:v>1.006</c:v>
                </c:pt>
                <c:pt idx="16">
                  <c:v>0.16300000000000001</c:v>
                </c:pt>
                <c:pt idx="17">
                  <c:v>1.77</c:v>
                </c:pt>
                <c:pt idx="18">
                  <c:v>0.72099999999999997</c:v>
                </c:pt>
                <c:pt idx="19">
                  <c:v>3.4390000000000001</c:v>
                </c:pt>
                <c:pt idx="20">
                  <c:v>1.46</c:v>
                </c:pt>
                <c:pt idx="21">
                  <c:v>2.2629999999999999</c:v>
                </c:pt>
                <c:pt idx="22">
                  <c:v>2.15</c:v>
                </c:pt>
                <c:pt idx="23">
                  <c:v>2.4550000000000001</c:v>
                </c:pt>
                <c:pt idx="24">
                  <c:v>2.742</c:v>
                </c:pt>
                <c:pt idx="25">
                  <c:v>1.663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0-46E9-A605-EC201B76CE00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WinlandR35!$J$86:$J$100</c:f>
              <c:numCache>
                <c:formatCode>0.00</c:formatCode>
                <c:ptCount val="15"/>
                <c:pt idx="0">
                  <c:v>15.554</c:v>
                </c:pt>
                <c:pt idx="1">
                  <c:v>9.3919999999999995</c:v>
                </c:pt>
                <c:pt idx="2">
                  <c:v>8.516</c:v>
                </c:pt>
                <c:pt idx="3">
                  <c:v>12.365</c:v>
                </c:pt>
                <c:pt idx="4">
                  <c:v>13.954000000000001</c:v>
                </c:pt>
                <c:pt idx="5">
                  <c:v>3.0430000000000001</c:v>
                </c:pt>
                <c:pt idx="6">
                  <c:v>4.3239999999999998</c:v>
                </c:pt>
                <c:pt idx="7">
                  <c:v>13.227</c:v>
                </c:pt>
                <c:pt idx="8">
                  <c:v>7.7629999999999999</c:v>
                </c:pt>
                <c:pt idx="9">
                  <c:v>12.794</c:v>
                </c:pt>
                <c:pt idx="10">
                  <c:v>11.920999999999999</c:v>
                </c:pt>
                <c:pt idx="11">
                  <c:v>8.6869999999999994</c:v>
                </c:pt>
                <c:pt idx="12">
                  <c:v>8.0739999999999998</c:v>
                </c:pt>
                <c:pt idx="13">
                  <c:v>6.7549999999999999</c:v>
                </c:pt>
                <c:pt idx="14">
                  <c:v>11.182</c:v>
                </c:pt>
              </c:numCache>
            </c:numRef>
          </c:xVal>
          <c:yVal>
            <c:numRef>
              <c:f>WinlandR35!$K$86:$K$100</c:f>
              <c:numCache>
                <c:formatCode>0.000</c:formatCode>
                <c:ptCount val="15"/>
                <c:pt idx="0">
                  <c:v>2.9289999999999998</c:v>
                </c:pt>
                <c:pt idx="1">
                  <c:v>1.395</c:v>
                </c:pt>
                <c:pt idx="2">
                  <c:v>1.216</c:v>
                </c:pt>
                <c:pt idx="3">
                  <c:v>2.218</c:v>
                </c:pt>
                <c:pt idx="4">
                  <c:v>2.7189999999999999</c:v>
                </c:pt>
                <c:pt idx="5">
                  <c:v>0.318</c:v>
                </c:pt>
                <c:pt idx="6">
                  <c:v>0.55200000000000005</c:v>
                </c:pt>
                <c:pt idx="7">
                  <c:v>2.9729999999999999</c:v>
                </c:pt>
                <c:pt idx="8">
                  <c:v>1.5940000000000001</c:v>
                </c:pt>
                <c:pt idx="9">
                  <c:v>3.3719999999999999</c:v>
                </c:pt>
                <c:pt idx="10">
                  <c:v>3.548</c:v>
                </c:pt>
                <c:pt idx="11">
                  <c:v>2.4980000000000002</c:v>
                </c:pt>
                <c:pt idx="12">
                  <c:v>2.64</c:v>
                </c:pt>
                <c:pt idx="13">
                  <c:v>3.16</c:v>
                </c:pt>
                <c:pt idx="14">
                  <c:v>8.0220000000000002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0-46E9-A605-EC201B76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scatterChart>
        <c:scatterStyle val="smoothMarker"/>
        <c:varyColors val="0"/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WinlandR35!$BF$2:$BF$101</c:f>
              <c:numCache>
                <c:formatCode>General</c:formatCode>
                <c:ptCount val="100"/>
                <c:pt idx="0">
                  <c:v>3.6844913701059253E-3</c:v>
                </c:pt>
                <c:pt idx="1">
                  <c:v>1.0202517143345028E-2</c:v>
                </c:pt>
                <c:pt idx="2">
                  <c:v>1.8512014127042273E-2</c:v>
                </c:pt>
                <c:pt idx="3">
                  <c:v>2.8251214510853002E-2</c:v>
                </c:pt>
                <c:pt idx="4">
                  <c:v>3.9213491171880464E-2</c:v>
                </c:pt>
                <c:pt idx="5">
                  <c:v>5.1260573717550682E-2</c:v>
                </c:pt>
                <c:pt idx="6">
                  <c:v>6.4291603181366785E-2</c:v>
                </c:pt>
                <c:pt idx="7">
                  <c:v>7.8228843933758146E-2</c:v>
                </c:pt>
                <c:pt idx="8">
                  <c:v>9.3010033846262163E-2</c:v>
                </c:pt>
                <c:pt idx="9">
                  <c:v>0.10858386565308127</c:v>
                </c:pt>
                <c:pt idx="10">
                  <c:v>0.12490712246842967</c:v>
                </c:pt>
                <c:pt idx="11">
                  <c:v>0.14194276213380763</c:v>
                </c:pt>
                <c:pt idx="12">
                  <c:v>0.15965858112378081</c:v>
                </c:pt>
                <c:pt idx="13">
                  <c:v>0.1780262505031116</c:v>
                </c:pt>
                <c:pt idx="14">
                  <c:v>0.19702060057305265</c:v>
                </c:pt>
                <c:pt idx="15">
                  <c:v>0.21661907741563932</c:v>
                </c:pt>
                <c:pt idx="16">
                  <c:v>0.23680132166605269</c:v>
                </c:pt>
                <c:pt idx="17">
                  <c:v>0.25754883632481135</c:v>
                </c:pt>
                <c:pt idx="18">
                  <c:v>0.27884472080688011</c:v>
                </c:pt>
                <c:pt idx="19">
                  <c:v>0.30067345517609001</c:v>
                </c:pt>
                <c:pt idx="20">
                  <c:v>0.32302072302301066</c:v>
                </c:pt>
                <c:pt idx="21">
                  <c:v>0.34587326452970174</c:v>
                </c:pt>
                <c:pt idx="22">
                  <c:v>0.36921875342069033</c:v>
                </c:pt>
                <c:pt idx="23">
                  <c:v>0.39304569303477122</c:v>
                </c:pt>
                <c:pt idx="24">
                  <c:v>0.41734332786425826</c:v>
                </c:pt>
                <c:pt idx="25">
                  <c:v>0.44210156772620868</c:v>
                </c:pt>
                <c:pt idx="26">
                  <c:v>0.4673109223401945</c:v>
                </c:pt>
                <c:pt idx="27">
                  <c:v>0.49296244454800148</c:v>
                </c:pt>
                <c:pt idx="28">
                  <c:v>0.51904768076283225</c:v>
                </c:pt>
                <c:pt idx="29">
                  <c:v>0.54555862750763129</c:v>
                </c:pt>
                <c:pt idx="30">
                  <c:v>0.57248769311440995</c:v>
                </c:pt>
                <c:pt idx="31">
                  <c:v>0.59982766382354291</c:v>
                </c:pt>
                <c:pt idx="32">
                  <c:v>0.62757167365472633</c:v>
                </c:pt>
                <c:pt idx="33">
                  <c:v>0.6557131775274605</c:v>
                </c:pt>
                <c:pt idx="34">
                  <c:v>0.68424592719458299</c:v>
                </c:pt>
                <c:pt idx="35">
                  <c:v>0.71316394962187346</c:v>
                </c:pt>
                <c:pt idx="36">
                  <c:v>0.74246152750358141</c:v>
                </c:pt>
                <c:pt idx="37">
                  <c:v>0.77213318165043321</c:v>
                </c:pt>
                <c:pt idx="38">
                  <c:v>0.8021736550252756</c:v>
                </c:pt>
                <c:pt idx="39">
                  <c:v>0.83257789823365691</c:v>
                </c:pt>
                <c:pt idx="40">
                  <c:v>0.86334105630343283</c:v>
                </c:pt>
                <c:pt idx="41">
                  <c:v>0.89445845661004375</c:v>
                </c:pt>
                <c:pt idx="42">
                  <c:v>0.92592559782309225</c:v>
                </c:pt>
                <c:pt idx="43">
                  <c:v>0.95773813976596267</c:v>
                </c:pt>
                <c:pt idx="44">
                  <c:v>0.98989189409387857</c:v>
                </c:pt>
                <c:pt idx="45">
                  <c:v>1.0223828157075514</c:v>
                </c:pt>
                <c:pt idx="46">
                  <c:v>1.0552069948295273</c:v>
                </c:pt>
                <c:pt idx="47">
                  <c:v>1.0883606496790073</c:v>
                </c:pt>
                <c:pt idx="48">
                  <c:v>1.1218401196883527</c:v>
                </c:pt>
                <c:pt idx="49">
                  <c:v>1.1556418592109075</c:v>
                </c:pt>
                <c:pt idx="50">
                  <c:v>1.1897624316753994</c:v>
                </c:pt>
                <c:pt idx="51">
                  <c:v>1.2241985041470413</c:v>
                </c:pt>
                <c:pt idx="52">
                  <c:v>1.2589468422597161</c:v>
                </c:pt>
                <c:pt idx="53">
                  <c:v>1.2940043054873929</c:v>
                </c:pt>
                <c:pt idx="54">
                  <c:v>1.3293678427261302</c:v>
                </c:pt>
                <c:pt idx="55">
                  <c:v>1.3650344881610241</c:v>
                </c:pt>
                <c:pt idx="56">
                  <c:v>1.4010013573948816</c:v>
                </c:pt>
                <c:pt idx="57">
                  <c:v>1.4372656438177585</c:v>
                </c:pt>
                <c:pt idx="58">
                  <c:v>1.4738246151984686</c:v>
                </c:pt>
                <c:pt idx="59">
                  <c:v>1.5106756104809043</c:v>
                </c:pt>
                <c:pt idx="60">
                  <c:v>1.5478160367696936</c:v>
                </c:pt>
                <c:pt idx="61">
                  <c:v>1.5852433664910162</c:v>
                </c:pt>
                <c:pt idx="62">
                  <c:v>1.622955134715778</c:v>
                </c:pt>
                <c:pt idx="63">
                  <c:v>1.6609489366333763</c:v>
                </c:pt>
                <c:pt idx="64">
                  <c:v>1.6992224251653896</c:v>
                </c:pt>
                <c:pt idx="65">
                  <c:v>1.7377733087093652</c:v>
                </c:pt>
                <c:pt idx="66">
                  <c:v>1.7765993490037733</c:v>
                </c:pt>
                <c:pt idx="67">
                  <c:v>1.8156983591058942</c:v>
                </c:pt>
                <c:pt idx="68">
                  <c:v>1.8550682014750546</c:v>
                </c:pt>
                <c:pt idx="69">
                  <c:v>1.8947067861543254</c:v>
                </c:pt>
                <c:pt idx="70">
                  <c:v>1.9346120690442361</c:v>
                </c:pt>
                <c:pt idx="71">
                  <c:v>1.9747820502626465</c:v>
                </c:pt>
                <c:pt idx="72">
                  <c:v>2.0152147725853102</c:v>
                </c:pt>
                <c:pt idx="73">
                  <c:v>2.0559083199621262</c:v>
                </c:pt>
                <c:pt idx="74">
                  <c:v>2.0968608161044155</c:v>
                </c:pt>
                <c:pt idx="75">
                  <c:v>2.1380704231389207</c:v>
                </c:pt>
                <c:pt idx="76">
                  <c:v>2.1795353403245445</c:v>
                </c:pt>
                <c:pt idx="77">
                  <c:v>2.221253802828103</c:v>
                </c:pt>
                <c:pt idx="78">
                  <c:v>2.2632240805556894</c:v>
                </c:pt>
                <c:pt idx="79">
                  <c:v>2.3054444770364193</c:v>
                </c:pt>
                <c:pt idx="80">
                  <c:v>2.3479133283555864</c:v>
                </c:pt>
                <c:pt idx="81">
                  <c:v>2.3906290021344652</c:v>
                </c:pt>
                <c:pt idx="82">
                  <c:v>2.4335898965541878</c:v>
                </c:pt>
                <c:pt idx="83">
                  <c:v>2.4767944394212389</c:v>
                </c:pt>
                <c:pt idx="84">
                  <c:v>2.5202410872723595</c:v>
                </c:pt>
                <c:pt idx="85">
                  <c:v>2.5639283245167452</c:v>
                </c:pt>
                <c:pt idx="86">
                  <c:v>2.6078546626135384</c:v>
                </c:pt>
                <c:pt idx="87">
                  <c:v>2.6520186392828178</c:v>
                </c:pt>
                <c:pt idx="88">
                  <c:v>2.6964188177483202</c:v>
                </c:pt>
                <c:pt idx="89">
                  <c:v>2.741053786010287</c:v>
                </c:pt>
                <c:pt idx="90">
                  <c:v>2.785922156146909</c:v>
                </c:pt>
                <c:pt idx="91">
                  <c:v>2.8310225636429638</c:v>
                </c:pt>
                <c:pt idx="92">
                  <c:v>2.8763536667442704</c:v>
                </c:pt>
                <c:pt idx="93">
                  <c:v>2.9219141458367224</c:v>
                </c:pt>
                <c:pt idx="94">
                  <c:v>2.9677027028487006</c:v>
                </c:pt>
                <c:pt idx="95">
                  <c:v>3.0137180606757568</c:v>
                </c:pt>
                <c:pt idx="96">
                  <c:v>3.0599589626265162</c:v>
                </c:pt>
                <c:pt idx="97">
                  <c:v>3.1064241718887797</c:v>
                </c:pt>
                <c:pt idx="98">
                  <c:v>3.153112471014925</c:v>
                </c:pt>
                <c:pt idx="99">
                  <c:v>3.2000226614257046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F0-46E9-A605-EC201B76CE00}"/>
            </c:ext>
          </c:extLst>
        </c:ser>
        <c:ser>
          <c:idx val="6"/>
          <c:order val="6"/>
          <c:tx>
            <c:v>34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WinlandR35!$BG$2:$BG$101</c:f>
              <c:numCache>
                <c:formatCode>General</c:formatCode>
                <c:ptCount val="100"/>
                <c:pt idx="0">
                  <c:v>9.0844257149943416E-3</c:v>
                </c:pt>
                <c:pt idx="1">
                  <c:v>2.5155170628615053E-2</c:v>
                </c:pt>
                <c:pt idx="2">
                  <c:v>4.564293962973965E-2</c:v>
                </c:pt>
                <c:pt idx="3">
                  <c:v>6.9655763523972097E-2</c:v>
                </c:pt>
                <c:pt idx="4">
                  <c:v>9.6684185629207581E-2</c:v>
                </c:pt>
                <c:pt idx="5">
                  <c:v>0.12638728857483877</c:v>
                </c:pt>
                <c:pt idx="6">
                  <c:v>0.15851639603168069</c:v>
                </c:pt>
                <c:pt idx="7">
                  <c:v>0.19287984421732565</c:v>
                </c:pt>
                <c:pt idx="8">
                  <c:v>0.22932412057764898</c:v>
                </c:pt>
                <c:pt idx="9">
                  <c:v>0.2677227227007955</c:v>
                </c:pt>
                <c:pt idx="10">
                  <c:v>0.3079690956924479</c:v>
                </c:pt>
                <c:pt idx="11">
                  <c:v>0.34997190897168973</c:v>
                </c:pt>
                <c:pt idx="12">
                  <c:v>0.3936517620174767</c:v>
                </c:pt>
                <c:pt idx="13">
                  <c:v>0.43893880743924679</c:v>
                </c:pt>
                <c:pt idx="14">
                  <c:v>0.48577098721173362</c:v>
                </c:pt>
                <c:pt idx="15">
                  <c:v>0.53409269273886517</c:v>
                </c:pt>
                <c:pt idx="16">
                  <c:v>0.58385372628132692</c:v>
                </c:pt>
                <c:pt idx="17">
                  <c:v>0.63500848191937043</c:v>
                </c:pt>
                <c:pt idx="18">
                  <c:v>0.68751528982835264</c:v>
                </c:pt>
                <c:pt idx="19">
                  <c:v>0.74133588429041286</c:v>
                </c:pt>
                <c:pt idx="20">
                  <c:v>0.79643496698485694</c:v>
                </c:pt>
                <c:pt idx="21">
                  <c:v>0.85277984470685098</c:v>
                </c:pt>
                <c:pt idx="22">
                  <c:v>0.91034012597962644</c:v>
                </c:pt>
                <c:pt idx="23">
                  <c:v>0.96908746481069852</c:v>
                </c:pt>
                <c:pt idx="24">
                  <c:v>1.0289953425843921</c:v>
                </c:pt>
                <c:pt idx="25">
                  <c:v>1.0900388810995696</c:v>
                </c:pt>
                <c:pt idx="26">
                  <c:v>1.1521946812655828</c:v>
                </c:pt>
                <c:pt idx="27">
                  <c:v>1.2154406831056279</c:v>
                </c:pt>
                <c:pt idx="28">
                  <c:v>1.2797560435850577</c:v>
                </c:pt>
                <c:pt idx="29">
                  <c:v>1.3451210294529372</c:v>
                </c:pt>
                <c:pt idx="30">
                  <c:v>1.4115169228084852</c:v>
                </c:pt>
                <c:pt idx="31">
                  <c:v>1.4789259375160155</c:v>
                </c:pt>
                <c:pt idx="32">
                  <c:v>1.5473311449192326</c:v>
                </c:pt>
                <c:pt idx="33">
                  <c:v>1.6167164075675011</c:v>
                </c:pt>
                <c:pt idx="34">
                  <c:v>1.6870663198779356</c:v>
                </c:pt>
                <c:pt idx="35">
                  <c:v>1.758366154828481</c:v>
                </c:pt>
                <c:pt idx="36">
                  <c:v>1.8306018159172965</c:v>
                </c:pt>
                <c:pt idx="37">
                  <c:v>1.9037597937388944</c:v>
                </c:pt>
                <c:pt idx="38">
                  <c:v>1.9778271266226666</c:v>
                </c:pt>
                <c:pt idx="39">
                  <c:v>2.0527913648586811</c:v>
                </c:pt>
                <c:pt idx="40">
                  <c:v>2.1286405381016831</c:v>
                </c:pt>
                <c:pt idx="41">
                  <c:v>2.2053631255998378</c:v>
                </c:pt>
                <c:pt idx="42">
                  <c:v>2.2829480289415867</c:v>
                </c:pt>
                <c:pt idx="43">
                  <c:v>2.3613845470536754</c:v>
                </c:pt>
                <c:pt idx="44">
                  <c:v>2.4406623532171166</c:v>
                </c:pt>
                <c:pt idx="45">
                  <c:v>2.5207714738968132</c:v>
                </c:pt>
                <c:pt idx="46">
                  <c:v>2.6017022692051177</c:v>
                </c:pt>
                <c:pt idx="47">
                  <c:v>2.6834454148409841</c:v>
                </c:pt>
                <c:pt idx="48">
                  <c:v>2.7659918853646857</c:v>
                </c:pt>
                <c:pt idx="49">
                  <c:v>2.8493329386839141</c:v>
                </c:pt>
                <c:pt idx="50">
                  <c:v>2.9334601016409683</c:v>
                </c:pt>
                <c:pt idx="51">
                  <c:v>3.018365156602679</c:v>
                </c:pt>
                <c:pt idx="52">
                  <c:v>3.104040128965289</c:v>
                </c:pt>
                <c:pt idx="53">
                  <c:v>3.1904772754957254</c:v>
                </c:pt>
                <c:pt idx="54">
                  <c:v>3.2776690734386551</c:v>
                </c:pt>
                <c:pt idx="55">
                  <c:v>3.3656082103260951</c:v>
                </c:pt>
                <c:pt idx="56">
                  <c:v>3.4542875744323278</c:v>
                </c:pt>
                <c:pt idx="57">
                  <c:v>3.5437002458226892</c:v>
                </c:pt>
                <c:pt idx="58">
                  <c:v>3.633839487949647</c:v>
                </c:pt>
                <c:pt idx="59">
                  <c:v>3.7246987397538573</c:v>
                </c:pt>
                <c:pt idx="60">
                  <c:v>3.8162716082320447</c:v>
                </c:pt>
                <c:pt idx="61">
                  <c:v>3.9085518614367585</c:v>
                </c:pt>
                <c:pt idx="62">
                  <c:v>4.0015334218764247</c:v>
                </c:pt>
                <c:pt idx="63">
                  <c:v>4.0952103602867078</c:v>
                </c:pt>
                <c:pt idx="64">
                  <c:v>4.1895768897468555</c:v>
                </c:pt>
                <c:pt idx="65">
                  <c:v>4.2846273601168203</c:v>
                </c:pt>
                <c:pt idx="66">
                  <c:v>4.3803562527731188</c:v>
                </c:pt>
                <c:pt idx="67">
                  <c:v>4.476758175623142</c:v>
                </c:pt>
                <c:pt idx="68">
                  <c:v>4.573827858379218</c:v>
                </c:pt>
                <c:pt idx="69">
                  <c:v>4.671560148075419</c:v>
                </c:pt>
                <c:pt idx="70">
                  <c:v>4.7699500048112773</c:v>
                </c:pt>
                <c:pt idx="71">
                  <c:v>4.8689924977078958</c:v>
                </c:pt>
                <c:pt idx="72">
                  <c:v>4.9686828010630295</c:v>
                </c:pt>
                <c:pt idx="73">
                  <c:v>5.0690161906927775</c:v>
                </c:pt>
                <c:pt idx="74">
                  <c:v>5.1699880404484002</c:v>
                </c:pt>
                <c:pt idx="75">
                  <c:v>5.2715938188976272</c:v>
                </c:pt>
                <c:pt idx="76">
                  <c:v>5.3738290861606801</c:v>
                </c:pt>
                <c:pt idx="77">
                  <c:v>5.4766894908917836</c:v>
                </c:pt>
                <c:pt idx="78">
                  <c:v>5.5801707673977949</c:v>
                </c:pt>
                <c:pt idx="79">
                  <c:v>5.6842687328859789</c:v>
                </c:pt>
                <c:pt idx="80">
                  <c:v>5.7889792848336192</c:v>
                </c:pt>
                <c:pt idx="81">
                  <c:v>5.8942983984726354</c:v>
                </c:pt>
                <c:pt idx="82">
                  <c:v>6.0002221243828586</c:v>
                </c:pt>
                <c:pt idx="83">
                  <c:v>6.1067465861879446</c:v>
                </c:pt>
                <c:pt idx="84">
                  <c:v>6.2138679783484241</c:v>
                </c:pt>
                <c:pt idx="85">
                  <c:v>6.3215825640467331</c:v>
                </c:pt>
                <c:pt idx="86">
                  <c:v>6.429886673159241</c:v>
                </c:pt>
                <c:pt idx="87">
                  <c:v>6.538776700310879</c:v>
                </c:pt>
                <c:pt idx="88">
                  <c:v>6.6482491030080135</c:v>
                </c:pt>
                <c:pt idx="89">
                  <c:v>6.7583003998455746</c:v>
                </c:pt>
                <c:pt idx="90">
                  <c:v>6.8689271687847304</c:v>
                </c:pt>
                <c:pt idx="91">
                  <c:v>6.9801260454975562</c:v>
                </c:pt>
                <c:pt idx="92">
                  <c:v>7.0918937217754179</c:v>
                </c:pt>
                <c:pt idx="93">
                  <c:v>7.2042269439978996</c:v>
                </c:pt>
                <c:pt idx="94">
                  <c:v>7.3171225116594254</c:v>
                </c:pt>
                <c:pt idx="95">
                  <c:v>7.430577275950748</c:v>
                </c:pt>
                <c:pt idx="96">
                  <c:v>7.5445881383927835</c:v>
                </c:pt>
                <c:pt idx="97">
                  <c:v>7.6591520495202392</c:v>
                </c:pt>
                <c:pt idx="98">
                  <c:v>7.7742660076128338</c:v>
                </c:pt>
                <c:pt idx="99">
                  <c:v>7.8899270574718567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F0-46E9-A605-EC201B76CE00}"/>
            </c:ext>
          </c:extLst>
        </c:ser>
        <c:ser>
          <c:idx val="7"/>
          <c:order val="7"/>
          <c:tx>
            <c:v>0,57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WinlandR35!$BH$2:$BH$101</c:f>
              <c:numCache>
                <c:formatCode>General</c:formatCode>
                <c:ptCount val="100"/>
                <c:pt idx="0">
                  <c:v>2.1873748981347935E-2</c:v>
                </c:pt>
                <c:pt idx="1">
                  <c:v>6.0569364005597384E-2</c:v>
                </c:pt>
                <c:pt idx="2">
                  <c:v>0.10990042029666867</c:v>
                </c:pt>
                <c:pt idx="3">
                  <c:v>0.16771920804114873</c:v>
                </c:pt>
                <c:pt idx="4">
                  <c:v>0.2327990423685963</c:v>
                </c:pt>
                <c:pt idx="5">
                  <c:v>0.30431905234869655</c:v>
                </c:pt>
                <c:pt idx="6">
                  <c:v>0.38168046775943959</c:v>
                </c:pt>
                <c:pt idx="7">
                  <c:v>0.4644217948755503</c:v>
                </c:pt>
                <c:pt idx="8">
                  <c:v>0.55217340162784145</c:v>
                </c:pt>
                <c:pt idx="9">
                  <c:v>0.64463069176672427</c:v>
                </c:pt>
                <c:pt idx="10">
                  <c:v>0.74153709926544586</c:v>
                </c:pt>
                <c:pt idx="11">
                  <c:v>0.84267271564944046</c:v>
                </c:pt>
                <c:pt idx="12">
                  <c:v>0.94784635799523032</c:v>
                </c:pt>
                <c:pt idx="13">
                  <c:v>1.0568898456895228</c:v>
                </c:pt>
                <c:pt idx="14">
                  <c:v>1.1696537535832179</c:v>
                </c:pt>
                <c:pt idx="15">
                  <c:v>1.2860041856536228</c:v>
                </c:pt>
                <c:pt idx="16">
                  <c:v>1.4058202742990151</c:v>
                </c:pt>
                <c:pt idx="17">
                  <c:v>1.5289922082366636</c:v>
                </c:pt>
                <c:pt idx="18">
                  <c:v>1.6554196536300729</c:v>
                </c:pt>
                <c:pt idx="19">
                  <c:v>1.7850104731517631</c:v>
                </c:pt>
                <c:pt idx="20">
                  <c:v>1.9176796744609346</c:v>
                </c:pt>
                <c:pt idx="21">
                  <c:v>2.0533485378918255</c:v>
                </c:pt>
                <c:pt idx="22">
                  <c:v>2.1919438859476008</c:v>
                </c:pt>
                <c:pt idx="23">
                  <c:v>2.3333974663089943</c:v>
                </c:pt>
                <c:pt idx="24">
                  <c:v>2.4776454266686838</c:v>
                </c:pt>
                <c:pt idx="25">
                  <c:v>2.624627864557997</c:v>
                </c:pt>
                <c:pt idx="26">
                  <c:v>2.7742884389542559</c:v>
                </c:pt>
                <c:pt idx="27">
                  <c:v>2.9265740331927108</c:v>
                </c:pt>
                <c:pt idx="28">
                  <c:v>3.0814344607979391</c:v>
                </c:pt>
                <c:pt idx="29">
                  <c:v>3.2388222074645703</c:v>
                </c:pt>
                <c:pt idx="30">
                  <c:v>3.3986922036773688</c:v>
                </c:pt>
                <c:pt idx="31">
                  <c:v>3.5610016234526651</c:v>
                </c:pt>
                <c:pt idx="32">
                  <c:v>3.7257097054710284</c:v>
                </c:pt>
                <c:pt idx="33">
                  <c:v>3.8927775935014246</c:v>
                </c:pt>
                <c:pt idx="34">
                  <c:v>4.0621681935256371</c:v>
                </c:pt>
                <c:pt idx="35">
                  <c:v>4.2338460453842925</c:v>
                </c:pt>
                <c:pt idx="36">
                  <c:v>4.4077772071032442</c:v>
                </c:pt>
                <c:pt idx="37">
                  <c:v>4.5839291503363055</c:v>
                </c:pt>
                <c:pt idx="38">
                  <c:v>4.7622706655895453</c:v>
                </c:pt>
                <c:pt idx="39">
                  <c:v>4.9427717760830836</c:v>
                </c:pt>
                <c:pt idx="40">
                  <c:v>5.1254036592655003</c:v>
                </c:pt>
                <c:pt idx="41">
                  <c:v>5.3101385751297112</c:v>
                </c:pt>
                <c:pt idx="42">
                  <c:v>5.4969498005920361</c:v>
                </c:pt>
                <c:pt idx="43">
                  <c:v>5.6858115692917268</c:v>
                </c:pt>
                <c:pt idx="44">
                  <c:v>5.876699016249308</c:v>
                </c:pt>
                <c:pt idx="45">
                  <c:v>6.0695881268919267</c:v>
                </c:pt>
                <c:pt idx="46">
                  <c:v>6.2644556900129285</c:v>
                </c:pt>
                <c:pt idx="47">
                  <c:v>6.4612792542844124</c:v>
                </c:pt>
                <c:pt idx="48">
                  <c:v>6.6600370879856028</c:v>
                </c:pt>
                <c:pt idx="49">
                  <c:v>6.86070814164803</c:v>
                </c:pt>
                <c:pt idx="50">
                  <c:v>7.0632720133519111</c:v>
                </c:pt>
                <c:pt idx="51">
                  <c:v>7.2677089164370026</c:v>
                </c:pt>
                <c:pt idx="52">
                  <c:v>7.4739996494164629</c:v>
                </c:pt>
                <c:pt idx="53">
                  <c:v>7.6821255679046345</c:v>
                </c:pt>
                <c:pt idx="54">
                  <c:v>7.8920685583886776</c:v>
                </c:pt>
                <c:pt idx="55">
                  <c:v>8.1038110136918586</c:v>
                </c:pt>
                <c:pt idx="56">
                  <c:v>8.3173358099906096</c:v>
                </c:pt>
                <c:pt idx="57">
                  <c:v>8.5326262852615287</c:v>
                </c:pt>
                <c:pt idx="58">
                  <c:v>8.7496662190461905</c:v>
                </c:pt>
                <c:pt idx="59">
                  <c:v>8.9684398134318002</c:v>
                </c:pt>
                <c:pt idx="60">
                  <c:v>9.1889316751559509</c:v>
                </c:pt>
                <c:pt idx="61">
                  <c:v>9.4111267987512104</c:v>
                </c:pt>
                <c:pt idx="62">
                  <c:v>9.6350105506535808</c:v>
                </c:pt>
                <c:pt idx="63">
                  <c:v>9.8605686542049842</c:v>
                </c:pt>
                <c:pt idx="64">
                  <c:v>10.08778717548644</c:v>
                </c:pt>
                <c:pt idx="65">
                  <c:v>10.316652509923594</c:v>
                </c:pt>
                <c:pt idx="66">
                  <c:v>10.547151369611568</c:v>
                </c:pt>
                <c:pt idx="67">
                  <c:v>10.779270771310257</c:v>
                </c:pt>
                <c:pt idx="68">
                  <c:v>11.012998025065093</c:v>
                </c:pt>
                <c:pt idx="69">
                  <c:v>11.248320723412284</c:v>
                </c:pt>
                <c:pt idx="70">
                  <c:v>11.485226731130386</c:v>
                </c:pt>
                <c:pt idx="71">
                  <c:v>11.723704175503313</c:v>
                </c:pt>
                <c:pt idx="72">
                  <c:v>11.963741437062449</c:v>
                </c:pt>
                <c:pt idx="73">
                  <c:v>12.205327140778037</c:v>
                </c:pt>
                <c:pt idx="74">
                  <c:v>12.448450147672284</c:v>
                </c:pt>
                <c:pt idx="75">
                  <c:v>12.693099546828524</c:v>
                </c:pt>
                <c:pt idx="76">
                  <c:v>12.939264647772879</c:v>
                </c:pt>
                <c:pt idx="77">
                  <c:v>13.186934973206251</c:v>
                </c:pt>
                <c:pt idx="78">
                  <c:v>13.436100252066522</c:v>
                </c:pt>
                <c:pt idx="79">
                  <c:v>13.68675041290159</c:v>
                </c:pt>
                <c:pt idx="80">
                  <c:v>13.938875577535896</c:v>
                </c:pt>
                <c:pt idx="81">
                  <c:v>14.192466055013794</c:v>
                </c:pt>
                <c:pt idx="82">
                  <c:v>14.447512335804559</c:v>
                </c:pt>
                <c:pt idx="83">
                  <c:v>14.704005086254561</c:v>
                </c:pt>
                <c:pt idx="84">
                  <c:v>14.961935143273291</c:v>
                </c:pt>
                <c:pt idx="85">
                  <c:v>15.221293509240866</c:v>
                </c:pt>
                <c:pt idx="86">
                  <c:v>15.482071347125025</c:v>
                </c:pt>
                <c:pt idx="87">
                  <c:v>15.744259975797023</c:v>
                </c:pt>
                <c:pt idx="88">
                  <c:v>16.007850865535911</c:v>
                </c:pt>
                <c:pt idx="89">
                  <c:v>16.272835633711555</c:v>
                </c:pt>
                <c:pt idx="90">
                  <c:v>16.53920604063762</c:v>
                </c:pt>
                <c:pt idx="91">
                  <c:v>16.806953985585814</c:v>
                </c:pt>
                <c:pt idx="92">
                  <c:v>17.0760715029535</c:v>
                </c:pt>
                <c:pt idx="93">
                  <c:v>17.346550758577219</c:v>
                </c:pt>
                <c:pt idx="94">
                  <c:v>17.618384046184936</c:v>
                </c:pt>
                <c:pt idx="95">
                  <c:v>17.891563783980601</c:v>
                </c:pt>
                <c:pt idx="96">
                  <c:v>18.166082511354617</c:v>
                </c:pt>
                <c:pt idx="97">
                  <c:v>18.441932885714252</c:v>
                </c:pt>
                <c:pt idx="98">
                  <c:v>18.719107679428593</c:v>
                </c:pt>
                <c:pt idx="99">
                  <c:v>18.997599776882772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F0-46E9-A605-EC201B76CE00}"/>
            </c:ext>
          </c:extLst>
        </c:ser>
        <c:ser>
          <c:idx val="8"/>
          <c:order val="8"/>
          <c:tx>
            <c:v>0,94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WinlandR35!$BI$2:$BI$101</c:f>
              <c:numCache>
                <c:formatCode>General</c:formatCode>
                <c:ptCount val="100"/>
                <c:pt idx="0">
                  <c:v>5.1215463986774755E-2</c:v>
                </c:pt>
                <c:pt idx="1">
                  <c:v>0.14181785132378177</c:v>
                </c:pt>
                <c:pt idx="2">
                  <c:v>0.25732219120897082</c:v>
                </c:pt>
                <c:pt idx="3">
                  <c:v>0.3926998095592345</c:v>
                </c:pt>
                <c:pt idx="4">
                  <c:v>0.54507853138258711</c:v>
                </c:pt>
                <c:pt idx="5">
                  <c:v>0.71253635942079974</c:v>
                </c:pt>
                <c:pt idx="6">
                  <c:v>0.89367132573651342</c:v>
                </c:pt>
                <c:pt idx="7">
                  <c:v>1.0874028832645168</c:v>
                </c:pt>
                <c:pt idx="8">
                  <c:v>1.2928655709471766</c:v>
                </c:pt>
                <c:pt idx="9">
                  <c:v>1.5093462033920557</c:v>
                </c:pt>
                <c:pt idx="10">
                  <c:v>1.7362440537592065</c:v>
                </c:pt>
                <c:pt idx="11">
                  <c:v>1.9730442256507077</c:v>
                </c:pt>
                <c:pt idx="12">
                  <c:v>2.2192990810260662</c:v>
                </c:pt>
                <c:pt idx="13">
                  <c:v>2.4746148397358105</c:v>
                </c:pt>
                <c:pt idx="14">
                  <c:v>2.73864163590423</c:v>
                </c:pt>
                <c:pt idx="15">
                  <c:v>3.0110659637425341</c:v>
                </c:pt>
                <c:pt idx="16">
                  <c:v>3.2916048223664918</c:v>
                </c:pt>
                <c:pt idx="17">
                  <c:v>3.5800010982926809</c:v>
                </c:pt>
                <c:pt idx="18">
                  <c:v>3.8760198686464715</c:v>
                </c:pt>
                <c:pt idx="19">
                  <c:v>4.1794454019599092</c:v>
                </c:pt>
                <c:pt idx="20">
                  <c:v>4.4900786961244341</c:v>
                </c:pt>
                <c:pt idx="21">
                  <c:v>4.8077354359497102</c:v>
                </c:pt>
                <c:pt idx="22">
                  <c:v>5.1322442827476618</c:v>
                </c:pt>
                <c:pt idx="23">
                  <c:v>5.4634454297013413</c:v>
                </c:pt>
                <c:pt idx="24">
                  <c:v>5.8011893722356991</c:v>
                </c:pt>
                <c:pt idx="25">
                  <c:v>6.1453358539763263</c:v>
                </c:pt>
                <c:pt idx="26">
                  <c:v>6.4957529573621065</c:v>
                </c:pt>
                <c:pt idx="27">
                  <c:v>6.8523163143831107</c:v>
                </c:pt>
                <c:pt idx="28">
                  <c:v>7.2149084178106113</c:v>
                </c:pt>
                <c:pt idx="29">
                  <c:v>7.5834180170675971</c:v>
                </c:pt>
                <c:pt idx="30">
                  <c:v>7.9577395858386533</c:v>
                </c:pt>
                <c:pt idx="31">
                  <c:v>8.3377728508406612</c:v>
                </c:pt>
                <c:pt idx="32">
                  <c:v>8.7234223730206644</c:v>
                </c:pt>
                <c:pt idx="33">
                  <c:v>9.1145971739230376</c:v>
                </c:pt>
                <c:pt idx="34">
                  <c:v>9.5112104011588414</c:v>
                </c:pt>
                <c:pt idx="35">
                  <c:v>9.9131790278762519</c:v>
                </c:pt>
                <c:pt idx="36">
                  <c:v>10.320423581920954</c:v>
                </c:pt>
                <c:pt idx="37">
                  <c:v>10.732867901024477</c:v>
                </c:pt>
                <c:pt idx="38">
                  <c:v>11.150438910895145</c:v>
                </c:pt>
                <c:pt idx="39">
                  <c:v>11.573066423533136</c:v>
                </c:pt>
                <c:pt idx="40">
                  <c:v>12.000682953463224</c:v>
                </c:pt>
                <c:pt idx="41">
                  <c:v>12.433223549892816</c:v>
                </c:pt>
                <c:pt idx="42">
                  <c:v>12.87062564306621</c:v>
                </c:pt>
                <c:pt idx="43">
                  <c:v>13.312828903310509</c:v>
                </c:pt>
                <c:pt idx="44">
                  <c:v>13.759775111457996</c:v>
                </c:pt>
                <c:pt idx="45">
                  <c:v>14.211408039493417</c:v>
                </c:pt>
                <c:pt idx="46">
                  <c:v>14.667673340413002</c:v>
                </c:pt>
                <c:pt idx="47">
                  <c:v>15.128518446402401</c:v>
                </c:pt>
                <c:pt idx="48">
                  <c:v>15.593892474544225</c:v>
                </c:pt>
                <c:pt idx="49">
                  <c:v>16.063746139354937</c:v>
                </c:pt>
                <c:pt idx="50">
                  <c:v>16.538031671529517</c:v>
                </c:pt>
                <c:pt idx="51">
                  <c:v>17.01670274233912</c:v>
                </c:pt>
                <c:pt idx="52">
                  <c:v>17.499714393187094</c:v>
                </c:pt>
                <c:pt idx="53">
                  <c:v>17.987022969880311</c:v>
                </c:pt>
                <c:pt idx="54">
                  <c:v>18.478586061217779</c:v>
                </c:pt>
                <c:pt idx="55">
                  <c:v>18.97436244154008</c:v>
                </c:pt>
                <c:pt idx="56">
                  <c:v>19.474312016916812</c:v>
                </c:pt>
                <c:pt idx="57">
                  <c:v>19.978395774682145</c:v>
                </c:pt>
                <c:pt idx="58">
                  <c:v>20.48657573605588</c:v>
                </c:pt>
                <c:pt idx="59">
                  <c:v>20.998814911611369</c:v>
                </c:pt>
                <c:pt idx="60">
                  <c:v>21.515077259375339</c:v>
                </c:pt>
                <c:pt idx="61">
                  <c:v>22.035327645362383</c:v>
                </c:pt>
                <c:pt idx="62">
                  <c:v>22.559531806366397</c:v>
                </c:pt>
                <c:pt idx="63">
                  <c:v>23.087656314845145</c:v>
                </c:pt>
                <c:pt idx="64">
                  <c:v>23.619668545749949</c:v>
                </c:pt>
                <c:pt idx="65">
                  <c:v>24.155536645163647</c:v>
                </c:pt>
                <c:pt idx="66">
                  <c:v>24.695229500622872</c:v>
                </c:pt>
                <c:pt idx="67">
                  <c:v>25.238716713010106</c:v>
                </c:pt>
                <c:pt idx="68">
                  <c:v>25.785968569910171</c:v>
                </c:pt>
                <c:pt idx="69">
                  <c:v>26.336956020335272</c:v>
                </c:pt>
                <c:pt idx="70">
                  <c:v>26.891650650729137</c:v>
                </c:pt>
                <c:pt idx="71">
                  <c:v>27.450024662168797</c:v>
                </c:pt>
                <c:pt idx="72">
                  <c:v>28.012050848688034</c:v>
                </c:pt>
                <c:pt idx="73">
                  <c:v>28.577702576652722</c:v>
                </c:pt>
                <c:pt idx="74">
                  <c:v>29.14695376512373</c:v>
                </c:pt>
                <c:pt idx="75">
                  <c:v>29.719778867147017</c:v>
                </c:pt>
                <c:pt idx="76">
                  <c:v>30.296152851916016</c:v>
                </c:pt>
                <c:pt idx="77">
                  <c:v>30.876051187754207</c:v>
                </c:pt>
                <c:pt idx="78">
                  <c:v>31.459449825870799</c:v>
                </c:pt>
                <c:pt idx="79">
                  <c:v>32.046325184844449</c:v>
                </c:pt>
                <c:pt idx="80">
                  <c:v>32.636654135793769</c:v>
                </c:pt>
                <c:pt idx="81">
                  <c:v>33.230413988196432</c:v>
                </c:pt>
                <c:pt idx="82">
                  <c:v>33.827582476320664</c:v>
                </c:pt>
                <c:pt idx="83">
                  <c:v>34.4281377462354</c:v>
                </c:pt>
                <c:pt idx="84">
                  <c:v>35.032058343368242</c:v>
                </c:pt>
                <c:pt idx="85">
                  <c:v>35.639323200581686</c:v>
                </c:pt>
                <c:pt idx="86">
                  <c:v>36.249911626740086</c:v>
                </c:pt>
                <c:pt idx="87">
                  <c:v>36.863803295742201</c:v>
                </c:pt>
                <c:pt idx="88">
                  <c:v>37.48097823599479</c:v>
                </c:pt>
                <c:pt idx="89">
                  <c:v>38.101416820304976</c:v>
                </c:pt>
                <c:pt idx="90">
                  <c:v>38.725099756170131</c:v>
                </c:pt>
                <c:pt idx="91">
                  <c:v>39.352008076445721</c:v>
                </c:pt>
                <c:pt idx="92">
                  <c:v>39.982123130372159</c:v>
                </c:pt>
                <c:pt idx="93">
                  <c:v>40.615426574943015</c:v>
                </c:pt>
                <c:pt idx="94">
                  <c:v>41.251900366598534</c:v>
                </c:pt>
                <c:pt idx="95">
                  <c:v>41.891526753228497</c:v>
                </c:pt>
                <c:pt idx="96">
                  <c:v>42.534288266470156</c:v>
                </c:pt>
                <c:pt idx="97">
                  <c:v>43.18016771428686</c:v>
                </c:pt>
                <c:pt idx="98">
                  <c:v>43.829148173815</c:v>
                </c:pt>
                <c:pt idx="99">
                  <c:v>44.481212984466715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F0-46E9-A605-EC201B76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'Pittman R35'!$O$3:$O$102</c:f>
              <c:numCache>
                <c:formatCode>0.00</c:formatCode>
                <c:ptCount val="100"/>
                <c:pt idx="0">
                  <c:v>0.78142341554075356</c:v>
                </c:pt>
                <c:pt idx="1">
                  <c:v>0.83561710828566782</c:v>
                </c:pt>
                <c:pt idx="2">
                  <c:v>1.3231034268090389</c:v>
                </c:pt>
                <c:pt idx="3">
                  <c:v>1.3373665859656858</c:v>
                </c:pt>
                <c:pt idx="4">
                  <c:v>1.4238004728470051</c:v>
                </c:pt>
                <c:pt idx="5">
                  <c:v>1.4262244013067229</c:v>
                </c:pt>
                <c:pt idx="6">
                  <c:v>1.4298569790559219</c:v>
                </c:pt>
                <c:pt idx="7">
                  <c:v>1.4521763374285139</c:v>
                </c:pt>
                <c:pt idx="8">
                  <c:v>1.5238715958033862</c:v>
                </c:pt>
                <c:pt idx="9">
                  <c:v>1.5747053436016667</c:v>
                </c:pt>
                <c:pt idx="10">
                  <c:v>1.5784703467932115</c:v>
                </c:pt>
                <c:pt idx="11">
                  <c:v>1.621898109691565</c:v>
                </c:pt>
                <c:pt idx="12">
                  <c:v>1.622225880429192</c:v>
                </c:pt>
                <c:pt idx="13">
                  <c:v>1.6466583743080863</c:v>
                </c:pt>
                <c:pt idx="14">
                  <c:v>1.6977217731699032</c:v>
                </c:pt>
                <c:pt idx="15">
                  <c:v>1.7470765152877732</c:v>
                </c:pt>
                <c:pt idx="16">
                  <c:v>1.8210987561886167</c:v>
                </c:pt>
                <c:pt idx="17">
                  <c:v>1.8770875385622476</c:v>
                </c:pt>
                <c:pt idx="18">
                  <c:v>1.8952641096969494</c:v>
                </c:pt>
                <c:pt idx="19">
                  <c:v>1.9032472974881387</c:v>
                </c:pt>
                <c:pt idx="20">
                  <c:v>1.935479500684095</c:v>
                </c:pt>
                <c:pt idx="21">
                  <c:v>1.944122813396495</c:v>
                </c:pt>
                <c:pt idx="22">
                  <c:v>1.9470047796648795</c:v>
                </c:pt>
                <c:pt idx="23">
                  <c:v>2.0850105449273091</c:v>
                </c:pt>
                <c:pt idx="24">
                  <c:v>2.1723761512481676</c:v>
                </c:pt>
                <c:pt idx="25">
                  <c:v>2.1802426406440532</c:v>
                </c:pt>
                <c:pt idx="26">
                  <c:v>2.2840656816844196</c:v>
                </c:pt>
                <c:pt idx="27">
                  <c:v>2.2942447833599147</c:v>
                </c:pt>
                <c:pt idx="28">
                  <c:v>2.4005770495510412</c:v>
                </c:pt>
                <c:pt idx="29">
                  <c:v>2.4980287923329509</c:v>
                </c:pt>
                <c:pt idx="30">
                  <c:v>2.6779243468613232</c:v>
                </c:pt>
                <c:pt idx="31">
                  <c:v>2.6937822899449682</c:v>
                </c:pt>
                <c:pt idx="32">
                  <c:v>2.694925759891702</c:v>
                </c:pt>
                <c:pt idx="33">
                  <c:v>2.8015284759218986</c:v>
                </c:pt>
                <c:pt idx="34">
                  <c:v>2.8251976198359254</c:v>
                </c:pt>
                <c:pt idx="35">
                  <c:v>2.8480136417538056</c:v>
                </c:pt>
                <c:pt idx="36">
                  <c:v>2.8561136469751274</c:v>
                </c:pt>
                <c:pt idx="37">
                  <c:v>2.9589778900209263</c:v>
                </c:pt>
                <c:pt idx="38">
                  <c:v>3.066794769570516</c:v>
                </c:pt>
                <c:pt idx="39">
                  <c:v>3.3147962571889011</c:v>
                </c:pt>
                <c:pt idx="40">
                  <c:v>3.3418318434691927</c:v>
                </c:pt>
                <c:pt idx="41">
                  <c:v>3.3613045239507553</c:v>
                </c:pt>
                <c:pt idx="42">
                  <c:v>3.4572882496698734</c:v>
                </c:pt>
                <c:pt idx="43">
                  <c:v>3.568381904718382</c:v>
                </c:pt>
                <c:pt idx="44">
                  <c:v>3.6386917128614855</c:v>
                </c:pt>
                <c:pt idx="45">
                  <c:v>3.7073773487396711</c:v>
                </c:pt>
                <c:pt idx="46">
                  <c:v>3.8100161579372545</c:v>
                </c:pt>
                <c:pt idx="47">
                  <c:v>3.886253966437839</c:v>
                </c:pt>
                <c:pt idx="48">
                  <c:v>3.9536124980102727</c:v>
                </c:pt>
                <c:pt idx="49">
                  <c:v>4.1827404809508213</c:v>
                </c:pt>
                <c:pt idx="50">
                  <c:v>4.3206474061344267</c:v>
                </c:pt>
                <c:pt idx="51">
                  <c:v>4.351528002083505</c:v>
                </c:pt>
                <c:pt idx="52">
                  <c:v>4.4614906678044539</c:v>
                </c:pt>
                <c:pt idx="53">
                  <c:v>4.5327479124777499</c:v>
                </c:pt>
                <c:pt idx="54">
                  <c:v>4.5747099876535859</c:v>
                </c:pt>
                <c:pt idx="55">
                  <c:v>4.5797817903389797</c:v>
                </c:pt>
                <c:pt idx="56">
                  <c:v>4.6321441321317263</c:v>
                </c:pt>
                <c:pt idx="57">
                  <c:v>4.6601578258338341</c:v>
                </c:pt>
                <c:pt idx="58">
                  <c:v>4.826146011024341</c:v>
                </c:pt>
                <c:pt idx="59">
                  <c:v>5.1391188582754719</c:v>
                </c:pt>
                <c:pt idx="60">
                  <c:v>5.3352981995725814</c:v>
                </c:pt>
                <c:pt idx="61">
                  <c:v>5.3451973370897523</c:v>
                </c:pt>
                <c:pt idx="62">
                  <c:v>5.5171315508361456</c:v>
                </c:pt>
                <c:pt idx="63">
                  <c:v>5.5518115430734412</c:v>
                </c:pt>
                <c:pt idx="64">
                  <c:v>5.6133719150545778</c:v>
                </c:pt>
                <c:pt idx="65">
                  <c:v>5.9374653952408893</c:v>
                </c:pt>
                <c:pt idx="66">
                  <c:v>6.1558087790343965</c:v>
                </c:pt>
                <c:pt idx="67">
                  <c:v>6.1829821310028477</c:v>
                </c:pt>
                <c:pt idx="68">
                  <c:v>6.1852238048805432</c:v>
                </c:pt>
                <c:pt idx="69">
                  <c:v>6.2090082695038493</c:v>
                </c:pt>
                <c:pt idx="70">
                  <c:v>6.2250423210287158</c:v>
                </c:pt>
                <c:pt idx="71">
                  <c:v>6.4357703807298234</c:v>
                </c:pt>
                <c:pt idx="72">
                  <c:v>6.754947724359849</c:v>
                </c:pt>
                <c:pt idx="73">
                  <c:v>6.8769640294490326</c:v>
                </c:pt>
                <c:pt idx="74">
                  <c:v>7.0410823097826176</c:v>
                </c:pt>
                <c:pt idx="75">
                  <c:v>7.1639665608512333</c:v>
                </c:pt>
                <c:pt idx="76">
                  <c:v>8.1513810371652227</c:v>
                </c:pt>
                <c:pt idx="77">
                  <c:v>8.1907950876705513</c:v>
                </c:pt>
                <c:pt idx="78">
                  <c:v>8.2410977006240991</c:v>
                </c:pt>
                <c:pt idx="79">
                  <c:v>8.3214730466049147</c:v>
                </c:pt>
                <c:pt idx="80">
                  <c:v>8.4484150492369174</c:v>
                </c:pt>
                <c:pt idx="81">
                  <c:v>8.8047928162489342</c:v>
                </c:pt>
                <c:pt idx="82">
                  <c:v>9.088656152468312</c:v>
                </c:pt>
                <c:pt idx="83">
                  <c:v>9.1824531248607855</c:v>
                </c:pt>
                <c:pt idx="84">
                  <c:v>9.4303752126806089</c:v>
                </c:pt>
                <c:pt idx="85">
                  <c:v>9.5826590095530353</c:v>
                </c:pt>
                <c:pt idx="86">
                  <c:v>9.7181314211141139</c:v>
                </c:pt>
                <c:pt idx="87">
                  <c:v>9.9180057483430222</c:v>
                </c:pt>
                <c:pt idx="88">
                  <c:v>9.9478672259390546</c:v>
                </c:pt>
                <c:pt idx="89">
                  <c:v>10.080927221850867</c:v>
                </c:pt>
                <c:pt idx="90">
                  <c:v>10.127344816453984</c:v>
                </c:pt>
                <c:pt idx="91">
                  <c:v>10.810227494029411</c:v>
                </c:pt>
                <c:pt idx="92">
                  <c:v>11.650145134829957</c:v>
                </c:pt>
                <c:pt idx="93">
                  <c:v>11.661283121736735</c:v>
                </c:pt>
                <c:pt idx="94">
                  <c:v>12.291684962680666</c:v>
                </c:pt>
                <c:pt idx="95">
                  <c:v>12.318924586431008</c:v>
                </c:pt>
                <c:pt idx="96">
                  <c:v>14.435697746741694</c:v>
                </c:pt>
                <c:pt idx="97">
                  <c:v>18.943548140963678</c:v>
                </c:pt>
                <c:pt idx="98">
                  <c:v>32.381670226450339</c:v>
                </c:pt>
                <c:pt idx="99">
                  <c:v>47.025481930564823</c:v>
                </c:pt>
              </c:numCache>
            </c:numRef>
          </c:xVal>
          <c:yVal>
            <c:numRef>
              <c:f>'Pittman R35'!$Q$3:$Q$102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3-4CC4-A898-21F7157D5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52872"/>
        <c:axId val="1529160416"/>
      </c:scatterChart>
      <c:valAx>
        <c:axId val="1529152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60416"/>
        <c:crosses val="autoZero"/>
        <c:crossBetween val="midCat"/>
      </c:valAx>
      <c:valAx>
        <c:axId val="1529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5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'Pittman R35'!$G$3:$G$102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'Pittman R35'!$R$3:$R$102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 formatCode="General">
                  <c:v>2</c:v>
                </c:pt>
                <c:pt idx="21" formatCode="General">
                  <c:v>2</c:v>
                </c:pt>
                <c:pt idx="22" formatCode="General">
                  <c:v>2</c:v>
                </c:pt>
                <c:pt idx="23" formatCode="General">
                  <c:v>2</c:v>
                </c:pt>
                <c:pt idx="24" formatCode="General">
                  <c:v>2</c:v>
                </c:pt>
                <c:pt idx="25" formatCode="General">
                  <c:v>2</c:v>
                </c:pt>
                <c:pt idx="26" formatCode="General">
                  <c:v>2</c:v>
                </c:pt>
                <c:pt idx="27" formatCode="General">
                  <c:v>2</c:v>
                </c:pt>
                <c:pt idx="28" formatCode="General">
                  <c:v>2</c:v>
                </c:pt>
                <c:pt idx="29" formatCode="General">
                  <c:v>2</c:v>
                </c:pt>
                <c:pt idx="30" formatCode="General">
                  <c:v>2</c:v>
                </c:pt>
                <c:pt idx="31" formatCode="General">
                  <c:v>3</c:v>
                </c:pt>
                <c:pt idx="32" formatCode="General">
                  <c:v>3</c:v>
                </c:pt>
                <c:pt idx="33" formatCode="General">
                  <c:v>3</c:v>
                </c:pt>
                <c:pt idx="34" formatCode="General">
                  <c:v>3</c:v>
                </c:pt>
                <c:pt idx="35" formatCode="General">
                  <c:v>3</c:v>
                </c:pt>
                <c:pt idx="36" formatCode="General">
                  <c:v>3</c:v>
                </c:pt>
                <c:pt idx="37" formatCode="General">
                  <c:v>3</c:v>
                </c:pt>
                <c:pt idx="38" formatCode="General">
                  <c:v>3</c:v>
                </c:pt>
                <c:pt idx="39" formatCode="General">
                  <c:v>3</c:v>
                </c:pt>
                <c:pt idx="40" formatCode="General">
                  <c:v>3</c:v>
                </c:pt>
                <c:pt idx="41" formatCode="General">
                  <c:v>3</c:v>
                </c:pt>
                <c:pt idx="42" formatCode="General">
                  <c:v>3</c:v>
                </c:pt>
                <c:pt idx="43" formatCode="General">
                  <c:v>3</c:v>
                </c:pt>
                <c:pt idx="44" formatCode="General">
                  <c:v>3</c:v>
                </c:pt>
                <c:pt idx="45" formatCode="General">
                  <c:v>3</c:v>
                </c:pt>
                <c:pt idx="46" formatCode="General">
                  <c:v>3</c:v>
                </c:pt>
                <c:pt idx="47" formatCode="General">
                  <c:v>4</c:v>
                </c:pt>
                <c:pt idx="48" formatCode="General">
                  <c:v>4</c:v>
                </c:pt>
                <c:pt idx="49" formatCode="General">
                  <c:v>4</c:v>
                </c:pt>
                <c:pt idx="50" formatCode="General">
                  <c:v>4</c:v>
                </c:pt>
                <c:pt idx="51" formatCode="General">
                  <c:v>4</c:v>
                </c:pt>
                <c:pt idx="52" formatCode="General">
                  <c:v>4</c:v>
                </c:pt>
                <c:pt idx="53" formatCode="General">
                  <c:v>4</c:v>
                </c:pt>
                <c:pt idx="54" formatCode="General">
                  <c:v>4</c:v>
                </c:pt>
                <c:pt idx="55" formatCode="General">
                  <c:v>4</c:v>
                </c:pt>
                <c:pt idx="56" formatCode="General">
                  <c:v>4</c:v>
                </c:pt>
                <c:pt idx="57" formatCode="General">
                  <c:v>4</c:v>
                </c:pt>
                <c:pt idx="58" formatCode="General">
                  <c:v>5</c:v>
                </c:pt>
                <c:pt idx="59" formatCode="General">
                  <c:v>5</c:v>
                </c:pt>
                <c:pt idx="60" formatCode="General">
                  <c:v>5</c:v>
                </c:pt>
                <c:pt idx="61" formatCode="General">
                  <c:v>5</c:v>
                </c:pt>
                <c:pt idx="62" formatCode="General">
                  <c:v>5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</c:v>
                </c:pt>
                <c:pt idx="66" formatCode="General">
                  <c:v>5</c:v>
                </c:pt>
                <c:pt idx="67" formatCode="General">
                  <c:v>5</c:v>
                </c:pt>
                <c:pt idx="68" formatCode="General">
                  <c:v>5</c:v>
                </c:pt>
                <c:pt idx="69" formatCode="General">
                  <c:v>5</c:v>
                </c:pt>
                <c:pt idx="70" formatCode="General">
                  <c:v>5</c:v>
                </c:pt>
                <c:pt idx="71" formatCode="General">
                  <c:v>5</c:v>
                </c:pt>
                <c:pt idx="72" formatCode="General">
                  <c:v>5</c:v>
                </c:pt>
                <c:pt idx="73" formatCode="General">
                  <c:v>5</c:v>
                </c:pt>
                <c:pt idx="74" formatCode="General">
                  <c:v>5</c:v>
                </c:pt>
                <c:pt idx="75" formatCode="General">
                  <c:v>5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6</c:v>
                </c:pt>
                <c:pt idx="79" formatCode="General">
                  <c:v>6</c:v>
                </c:pt>
                <c:pt idx="80" formatCode="General">
                  <c:v>6</c:v>
                </c:pt>
                <c:pt idx="81" formatCode="General">
                  <c:v>6</c:v>
                </c:pt>
                <c:pt idx="82" formatCode="General">
                  <c:v>6</c:v>
                </c:pt>
                <c:pt idx="83" formatCode="General">
                  <c:v>6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6</c:v>
                </c:pt>
                <c:pt idx="87" formatCode="General">
                  <c:v>6</c:v>
                </c:pt>
                <c:pt idx="88" formatCode="General">
                  <c:v>6</c:v>
                </c:pt>
                <c:pt idx="89" formatCode="General">
                  <c:v>6</c:v>
                </c:pt>
                <c:pt idx="90" formatCode="General">
                  <c:v>7</c:v>
                </c:pt>
                <c:pt idx="91" formatCode="General">
                  <c:v>7</c:v>
                </c:pt>
                <c:pt idx="92" formatCode="General">
                  <c:v>7</c:v>
                </c:pt>
                <c:pt idx="93" formatCode="General">
                  <c:v>7</c:v>
                </c:pt>
                <c:pt idx="94" formatCode="General">
                  <c:v>7</c:v>
                </c:pt>
                <c:pt idx="95" formatCode="General">
                  <c:v>7</c:v>
                </c:pt>
                <c:pt idx="96" formatCode="General">
                  <c:v>7</c:v>
                </c:pt>
                <c:pt idx="97" formatCode="General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81A-A1EF-D9ADA837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67872"/>
        <c:axId val="1572569512"/>
      </c:scatterChart>
      <c:valAx>
        <c:axId val="1572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9512"/>
        <c:crosses val="autoZero"/>
        <c:crossBetween val="midCat"/>
      </c:valAx>
      <c:valAx>
        <c:axId val="15725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521343304890235"/>
                  <c:y val="0.15113024541383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R35'!$M$3:$M$33</c:f>
              <c:numCache>
                <c:formatCode>0.00</c:formatCode>
                <c:ptCount val="31"/>
                <c:pt idx="0">
                  <c:v>1.5629999999999999</c:v>
                </c:pt>
                <c:pt idx="1">
                  <c:v>1.9079999999999999</c:v>
                </c:pt>
                <c:pt idx="2">
                  <c:v>3.5</c:v>
                </c:pt>
                <c:pt idx="3">
                  <c:v>4.2549999999999999</c:v>
                </c:pt>
                <c:pt idx="4">
                  <c:v>3.371</c:v>
                </c:pt>
                <c:pt idx="5">
                  <c:v>4.0999999999999996</c:v>
                </c:pt>
                <c:pt idx="6">
                  <c:v>4.0730000000000004</c:v>
                </c:pt>
                <c:pt idx="7">
                  <c:v>5.1630000000000003</c:v>
                </c:pt>
                <c:pt idx="8">
                  <c:v>3.8849999999999998</c:v>
                </c:pt>
                <c:pt idx="9">
                  <c:v>4.6059999999999999</c:v>
                </c:pt>
                <c:pt idx="10">
                  <c:v>6.5739999999999998</c:v>
                </c:pt>
                <c:pt idx="11">
                  <c:v>2.9359999999999999</c:v>
                </c:pt>
                <c:pt idx="12">
                  <c:v>4.0670000000000002</c:v>
                </c:pt>
                <c:pt idx="13">
                  <c:v>5.48</c:v>
                </c:pt>
                <c:pt idx="14">
                  <c:v>6.8140000000000001</c:v>
                </c:pt>
                <c:pt idx="15">
                  <c:v>4.6989999999999998</c:v>
                </c:pt>
                <c:pt idx="16">
                  <c:v>5.3460000000000001</c:v>
                </c:pt>
                <c:pt idx="17">
                  <c:v>7.0140000000000002</c:v>
                </c:pt>
                <c:pt idx="18">
                  <c:v>8.4979999999999993</c:v>
                </c:pt>
                <c:pt idx="19">
                  <c:v>6.6070000000000002</c:v>
                </c:pt>
                <c:pt idx="20">
                  <c:v>6.3250000000000002</c:v>
                </c:pt>
                <c:pt idx="21">
                  <c:v>6.4029999999999996</c:v>
                </c:pt>
                <c:pt idx="22">
                  <c:v>9.2129999999999992</c:v>
                </c:pt>
                <c:pt idx="23">
                  <c:v>11.006</c:v>
                </c:pt>
                <c:pt idx="24">
                  <c:v>10.026999999999999</c:v>
                </c:pt>
                <c:pt idx="25">
                  <c:v>7.86</c:v>
                </c:pt>
                <c:pt idx="26">
                  <c:v>10.61</c:v>
                </c:pt>
                <c:pt idx="27">
                  <c:v>6.9960000000000004</c:v>
                </c:pt>
                <c:pt idx="28">
                  <c:v>10.977</c:v>
                </c:pt>
                <c:pt idx="29">
                  <c:v>11.864000000000001</c:v>
                </c:pt>
                <c:pt idx="30">
                  <c:v>13.374000000000001</c:v>
                </c:pt>
              </c:numCache>
            </c:numRef>
          </c:xVal>
          <c:yVal>
            <c:numRef>
              <c:f>'Pittman R35'!$N$3:$N$33</c:f>
              <c:numCache>
                <c:formatCode>0.000</c:formatCode>
                <c:ptCount val="31"/>
                <c:pt idx="2">
                  <c:v>1.6E-2</c:v>
                </c:pt>
                <c:pt idx="3">
                  <c:v>1.9E-2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2.3E-2</c:v>
                </c:pt>
                <c:pt idx="9">
                  <c:v>2.8000000000000001E-2</c:v>
                </c:pt>
                <c:pt idx="10">
                  <c:v>3.6999999999999998E-2</c:v>
                </c:pt>
                <c:pt idx="11">
                  <c:v>2.1000000000000001E-2</c:v>
                </c:pt>
                <c:pt idx="12">
                  <c:v>2.7E-2</c:v>
                </c:pt>
                <c:pt idx="13">
                  <c:v>3.5000000000000003E-2</c:v>
                </c:pt>
                <c:pt idx="14">
                  <c:v>4.3999999999999997E-2</c:v>
                </c:pt>
                <c:pt idx="15">
                  <c:v>3.5000000000000003E-2</c:v>
                </c:pt>
                <c:pt idx="16">
                  <c:v>4.2000000000000003E-2</c:v>
                </c:pt>
                <c:pt idx="17">
                  <c:v>5.5E-2</c:v>
                </c:pt>
                <c:pt idx="18">
                  <c:v>6.5000000000000002E-2</c:v>
                </c:pt>
                <c:pt idx="19">
                  <c:v>5.3999999999999999E-2</c:v>
                </c:pt>
                <c:pt idx="20">
                  <c:v>5.3999999999999999E-2</c:v>
                </c:pt>
                <c:pt idx="21">
                  <c:v>5.5E-2</c:v>
                </c:pt>
                <c:pt idx="22">
                  <c:v>7.2999999999999995E-2</c:v>
                </c:pt>
                <c:pt idx="23">
                  <c:v>9.6000000000000002E-2</c:v>
                </c:pt>
                <c:pt idx="24">
                  <c:v>9.7000000000000003E-2</c:v>
                </c:pt>
                <c:pt idx="25">
                  <c:v>8.1000000000000003E-2</c:v>
                </c:pt>
                <c:pt idx="26">
                  <c:v>0.112</c:v>
                </c:pt>
                <c:pt idx="27">
                  <c:v>8.2000000000000003E-2</c:v>
                </c:pt>
                <c:pt idx="28">
                  <c:v>0.127</c:v>
                </c:pt>
                <c:pt idx="29">
                  <c:v>0.14599999999999999</c:v>
                </c:pt>
                <c:pt idx="30">
                  <c:v>0.184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47-433B-AD1F-C2957B8EFC44}"/>
            </c:ext>
          </c:extLst>
        </c:ser>
        <c:ser>
          <c:idx val="2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5425119977157665"/>
                  <c:y val="0.20621952432551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R35'!$M$34:$M$49</c:f>
              <c:numCache>
                <c:formatCode>0.00</c:formatCode>
                <c:ptCount val="16"/>
                <c:pt idx="0">
                  <c:v>1.8149999999999999</c:v>
                </c:pt>
                <c:pt idx="1">
                  <c:v>10.529</c:v>
                </c:pt>
                <c:pt idx="2">
                  <c:v>8.3409999999999993</c:v>
                </c:pt>
                <c:pt idx="3">
                  <c:v>4.0739999999999998</c:v>
                </c:pt>
                <c:pt idx="4">
                  <c:v>6.5419999999999998</c:v>
                </c:pt>
                <c:pt idx="5">
                  <c:v>13.432</c:v>
                </c:pt>
                <c:pt idx="6">
                  <c:v>7.6420000000000003</c:v>
                </c:pt>
                <c:pt idx="7">
                  <c:v>10.073</c:v>
                </c:pt>
                <c:pt idx="8">
                  <c:v>2.2309999999999999</c:v>
                </c:pt>
                <c:pt idx="9">
                  <c:v>6.4279999999999999</c:v>
                </c:pt>
                <c:pt idx="10">
                  <c:v>9.5679999999999996</c:v>
                </c:pt>
                <c:pt idx="11">
                  <c:v>11.117000000000001</c:v>
                </c:pt>
                <c:pt idx="12">
                  <c:v>10.641999999999999</c:v>
                </c:pt>
                <c:pt idx="13">
                  <c:v>8.5169999999999995</c:v>
                </c:pt>
                <c:pt idx="14">
                  <c:v>6.0309999999999997</c:v>
                </c:pt>
                <c:pt idx="15">
                  <c:v>16.02</c:v>
                </c:pt>
              </c:numCache>
            </c:numRef>
          </c:xVal>
          <c:yVal>
            <c:numRef>
              <c:f>'Pittman R35'!$N$34:$N$49</c:f>
              <c:numCache>
                <c:formatCode>0.000</c:formatCode>
                <c:ptCount val="16"/>
                <c:pt idx="0">
                  <c:v>0.04</c:v>
                </c:pt>
                <c:pt idx="1">
                  <c:v>0.155</c:v>
                </c:pt>
                <c:pt idx="2">
                  <c:v>0.14000000000000001</c:v>
                </c:pt>
                <c:pt idx="3">
                  <c:v>8.2000000000000003E-2</c:v>
                </c:pt>
                <c:pt idx="4">
                  <c:v>0.12</c:v>
                </c:pt>
                <c:pt idx="5">
                  <c:v>0.21</c:v>
                </c:pt>
                <c:pt idx="6">
                  <c:v>0.14599999999999999</c:v>
                </c:pt>
                <c:pt idx="7">
                  <c:v>0.19400000000000001</c:v>
                </c:pt>
                <c:pt idx="8">
                  <c:v>7.0999999999999994E-2</c:v>
                </c:pt>
                <c:pt idx="9">
                  <c:v>0.16300000000000001</c:v>
                </c:pt>
                <c:pt idx="10">
                  <c:v>0.224</c:v>
                </c:pt>
                <c:pt idx="11">
                  <c:v>0.26600000000000001</c:v>
                </c:pt>
                <c:pt idx="12">
                  <c:v>0.27400000000000002</c:v>
                </c:pt>
                <c:pt idx="13">
                  <c:v>0.24</c:v>
                </c:pt>
                <c:pt idx="14">
                  <c:v>0.191</c:v>
                </c:pt>
                <c:pt idx="15">
                  <c:v>0.42799999999999999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47-433B-AD1F-C2957B8EFC44}"/>
            </c:ext>
          </c:extLst>
        </c:ser>
        <c:ser>
          <c:idx val="3"/>
          <c:order val="2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144881889763781"/>
                  <c:y val="6.4282509502484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R35'!$M$50:$M$60</c:f>
              <c:numCache>
                <c:formatCode>0.00</c:formatCode>
                <c:ptCount val="11"/>
                <c:pt idx="0">
                  <c:v>14.986000000000001</c:v>
                </c:pt>
                <c:pt idx="1">
                  <c:v>17.901</c:v>
                </c:pt>
                <c:pt idx="2">
                  <c:v>7.6849999999999996</c:v>
                </c:pt>
                <c:pt idx="3">
                  <c:v>16.879000000000001</c:v>
                </c:pt>
                <c:pt idx="4">
                  <c:v>13.917999999999999</c:v>
                </c:pt>
                <c:pt idx="5">
                  <c:v>18.439</c:v>
                </c:pt>
                <c:pt idx="6">
                  <c:v>7.1360000000000001</c:v>
                </c:pt>
                <c:pt idx="7">
                  <c:v>14.551</c:v>
                </c:pt>
                <c:pt idx="8">
                  <c:v>6.4790000000000001</c:v>
                </c:pt>
                <c:pt idx="9">
                  <c:v>6.5570000000000004</c:v>
                </c:pt>
                <c:pt idx="10">
                  <c:v>2.71</c:v>
                </c:pt>
              </c:numCache>
            </c:numRef>
          </c:xVal>
          <c:yVal>
            <c:numRef>
              <c:f>'Pittman R35'!$N$50:$N$60</c:f>
              <c:numCache>
                <c:formatCode>0.000</c:formatCode>
                <c:ptCount val="11"/>
                <c:pt idx="0">
                  <c:v>0.42299999999999999</c:v>
                </c:pt>
                <c:pt idx="1">
                  <c:v>0.502</c:v>
                </c:pt>
                <c:pt idx="2">
                  <c:v>0.29299999999999998</c:v>
                </c:pt>
                <c:pt idx="3">
                  <c:v>0.57299999999999995</c:v>
                </c:pt>
                <c:pt idx="4">
                  <c:v>0.501</c:v>
                </c:pt>
                <c:pt idx="5">
                  <c:v>0.65400000000000003</c:v>
                </c:pt>
                <c:pt idx="6">
                  <c:v>0.32500000000000001</c:v>
                </c:pt>
                <c:pt idx="7">
                  <c:v>0.57299999999999995</c:v>
                </c:pt>
                <c:pt idx="8">
                  <c:v>0.308</c:v>
                </c:pt>
                <c:pt idx="9">
                  <c:v>0.318</c:v>
                </c:pt>
                <c:pt idx="10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47-433B-AD1F-C2957B8EFC44}"/>
            </c:ext>
          </c:extLst>
        </c:ser>
        <c:ser>
          <c:idx val="4"/>
          <c:order val="3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526460866031913"/>
                  <c:y val="1.5105828896018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R35'!$M$61:$M$79</c:f>
              <c:numCache>
                <c:formatCode>0.00</c:formatCode>
                <c:ptCount val="19"/>
                <c:pt idx="0">
                  <c:v>17.620999999999999</c:v>
                </c:pt>
                <c:pt idx="1">
                  <c:v>7.633</c:v>
                </c:pt>
                <c:pt idx="2">
                  <c:v>22.521999999999998</c:v>
                </c:pt>
                <c:pt idx="3">
                  <c:v>6.508</c:v>
                </c:pt>
                <c:pt idx="4">
                  <c:v>6.1239999999999997</c:v>
                </c:pt>
                <c:pt idx="5">
                  <c:v>5.1980000000000004</c:v>
                </c:pt>
                <c:pt idx="6">
                  <c:v>13.73</c:v>
                </c:pt>
                <c:pt idx="7">
                  <c:v>15.275</c:v>
                </c:pt>
                <c:pt idx="8">
                  <c:v>7.5810000000000004</c:v>
                </c:pt>
                <c:pt idx="9">
                  <c:v>14.973000000000001</c:v>
                </c:pt>
                <c:pt idx="10">
                  <c:v>20.972999999999999</c:v>
                </c:pt>
                <c:pt idx="11">
                  <c:v>9.6929999999999996</c:v>
                </c:pt>
                <c:pt idx="12">
                  <c:v>3.0430000000000001</c:v>
                </c:pt>
                <c:pt idx="13">
                  <c:v>18.09</c:v>
                </c:pt>
                <c:pt idx="14">
                  <c:v>7.1260000000000003</c:v>
                </c:pt>
                <c:pt idx="15">
                  <c:v>9.3219999999999992</c:v>
                </c:pt>
                <c:pt idx="16">
                  <c:v>9.8610000000000007</c:v>
                </c:pt>
                <c:pt idx="17">
                  <c:v>4.3239999999999998</c:v>
                </c:pt>
                <c:pt idx="18">
                  <c:v>10.935</c:v>
                </c:pt>
              </c:numCache>
            </c:numRef>
          </c:xVal>
          <c:yVal>
            <c:numRef>
              <c:f>'Pittman R35'!$N$61:$N$79</c:f>
              <c:numCache>
                <c:formatCode>0.000</c:formatCode>
                <c:ptCount val="19"/>
                <c:pt idx="0">
                  <c:v>0.73899999999999999</c:v>
                </c:pt>
                <c:pt idx="1">
                  <c:v>0.44</c:v>
                </c:pt>
                <c:pt idx="2">
                  <c:v>1.091</c:v>
                </c:pt>
                <c:pt idx="3">
                  <c:v>0.42099999999999999</c:v>
                </c:pt>
                <c:pt idx="4">
                  <c:v>0.42799999999999999</c:v>
                </c:pt>
                <c:pt idx="5">
                  <c:v>0.38200000000000001</c:v>
                </c:pt>
                <c:pt idx="6">
                  <c:v>0.82499999999999996</c:v>
                </c:pt>
                <c:pt idx="7">
                  <c:v>1.002</c:v>
                </c:pt>
                <c:pt idx="8">
                  <c:v>0.628</c:v>
                </c:pt>
                <c:pt idx="9">
                  <c:v>1.07</c:v>
                </c:pt>
                <c:pt idx="10">
                  <c:v>1.3879999999999999</c:v>
                </c:pt>
                <c:pt idx="11">
                  <c:v>0.77200000000000002</c:v>
                </c:pt>
                <c:pt idx="12">
                  <c:v>0.318</c:v>
                </c:pt>
                <c:pt idx="13">
                  <c:v>1.341</c:v>
                </c:pt>
                <c:pt idx="14">
                  <c:v>0.72099999999999997</c:v>
                </c:pt>
                <c:pt idx="15">
                  <c:v>0.91900000000000004</c:v>
                </c:pt>
                <c:pt idx="16">
                  <c:v>1.006</c:v>
                </c:pt>
                <c:pt idx="17">
                  <c:v>0.55200000000000005</c:v>
                </c:pt>
                <c:pt idx="18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47-433B-AD1F-C2957B8EFC44}"/>
            </c:ext>
          </c:extLst>
        </c:ser>
        <c:ser>
          <c:idx val="5"/>
          <c:order val="4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185804899387577"/>
                  <c:y val="-1.9005233773819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R35'!$M$80:$M$92</c:f>
              <c:numCache>
                <c:formatCode>0.00</c:formatCode>
                <c:ptCount val="13"/>
                <c:pt idx="0">
                  <c:v>8.516</c:v>
                </c:pt>
                <c:pt idx="1">
                  <c:v>13.648</c:v>
                </c:pt>
                <c:pt idx="2">
                  <c:v>18.594999999999999</c:v>
                </c:pt>
                <c:pt idx="3">
                  <c:v>9.3919999999999995</c:v>
                </c:pt>
                <c:pt idx="4">
                  <c:v>10.599</c:v>
                </c:pt>
                <c:pt idx="5">
                  <c:v>13.625</c:v>
                </c:pt>
                <c:pt idx="6">
                  <c:v>14.179</c:v>
                </c:pt>
                <c:pt idx="7">
                  <c:v>14.707000000000001</c:v>
                </c:pt>
                <c:pt idx="8">
                  <c:v>12.365</c:v>
                </c:pt>
                <c:pt idx="9">
                  <c:v>7.7629999999999999</c:v>
                </c:pt>
                <c:pt idx="10">
                  <c:v>14.894</c:v>
                </c:pt>
                <c:pt idx="11">
                  <c:v>19.832000000000001</c:v>
                </c:pt>
                <c:pt idx="12">
                  <c:v>15.554</c:v>
                </c:pt>
              </c:numCache>
            </c:numRef>
          </c:xVal>
          <c:yVal>
            <c:numRef>
              <c:f>'Pittman R35'!$N$80:$N$92</c:f>
              <c:numCache>
                <c:formatCode>0.000</c:formatCode>
                <c:ptCount val="13"/>
                <c:pt idx="0">
                  <c:v>1.216</c:v>
                </c:pt>
                <c:pt idx="1">
                  <c:v>1.77</c:v>
                </c:pt>
                <c:pt idx="2">
                  <c:v>2.29</c:v>
                </c:pt>
                <c:pt idx="3">
                  <c:v>1.395</c:v>
                </c:pt>
                <c:pt idx="4">
                  <c:v>1.663</c:v>
                </c:pt>
                <c:pt idx="5">
                  <c:v>2.15</c:v>
                </c:pt>
                <c:pt idx="6">
                  <c:v>2.2629999999999999</c:v>
                </c:pt>
                <c:pt idx="7">
                  <c:v>2.4550000000000001</c:v>
                </c:pt>
                <c:pt idx="8">
                  <c:v>2.218</c:v>
                </c:pt>
                <c:pt idx="9">
                  <c:v>1.5940000000000001</c:v>
                </c:pt>
                <c:pt idx="10">
                  <c:v>2.742</c:v>
                </c:pt>
                <c:pt idx="11">
                  <c:v>3.4390000000000001</c:v>
                </c:pt>
                <c:pt idx="12">
                  <c:v>2.9289999999999998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47-433B-AD1F-C2957B8EFC44}"/>
            </c:ext>
          </c:extLst>
        </c:ser>
        <c:ser>
          <c:idx val="6"/>
          <c:order val="5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783902012248469"/>
                  <c:y val="-3.9632662304130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R35'!$M$93:$M$100</c:f>
              <c:numCache>
                <c:formatCode>0.00</c:formatCode>
                <c:ptCount val="8"/>
                <c:pt idx="0">
                  <c:v>13.954000000000001</c:v>
                </c:pt>
                <c:pt idx="1">
                  <c:v>13.227</c:v>
                </c:pt>
                <c:pt idx="2">
                  <c:v>8.6869999999999994</c:v>
                </c:pt>
                <c:pt idx="3">
                  <c:v>12.794</c:v>
                </c:pt>
                <c:pt idx="4">
                  <c:v>11.920999999999999</c:v>
                </c:pt>
                <c:pt idx="5">
                  <c:v>8.0739999999999998</c:v>
                </c:pt>
                <c:pt idx="6">
                  <c:v>6.7549999999999999</c:v>
                </c:pt>
                <c:pt idx="7">
                  <c:v>11.182</c:v>
                </c:pt>
              </c:numCache>
            </c:numRef>
          </c:xVal>
          <c:yVal>
            <c:numRef>
              <c:f>'Pittman R35'!$N$93:$N$100</c:f>
              <c:numCache>
                <c:formatCode>0.000</c:formatCode>
                <c:ptCount val="8"/>
                <c:pt idx="0">
                  <c:v>2.7189999999999999</c:v>
                </c:pt>
                <c:pt idx="1">
                  <c:v>2.9729999999999999</c:v>
                </c:pt>
                <c:pt idx="2">
                  <c:v>2.4980000000000002</c:v>
                </c:pt>
                <c:pt idx="3">
                  <c:v>3.3719999999999999</c:v>
                </c:pt>
                <c:pt idx="4">
                  <c:v>3.548</c:v>
                </c:pt>
                <c:pt idx="5">
                  <c:v>2.64</c:v>
                </c:pt>
                <c:pt idx="6">
                  <c:v>3.16</c:v>
                </c:pt>
                <c:pt idx="7">
                  <c:v>8.0220000000000002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47-433B-AD1F-C2957B8EF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'Pittman R35'!$S$3:$S$23</c:f>
              <c:numCache>
                <c:formatCode>General</c:formatCode>
                <c:ptCount val="21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1-4E74-96E2-886C8B0BAD00}"/>
            </c:ext>
          </c:extLst>
        </c:ser>
        <c:ser>
          <c:idx val="1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'Pittman R35'!$S$24:$S$45</c:f>
              <c:numCache>
                <c:formatCode>General</c:formatCode>
                <c:ptCount val="22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1-4E74-96E2-886C8B0BAD00}"/>
            </c:ext>
          </c:extLst>
        </c:ser>
        <c:ser>
          <c:idx val="2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'Pittman R35'!$S$46:$S$66</c:f>
              <c:numCache>
                <c:formatCode>General</c:formatCode>
                <c:ptCount val="21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1-4E74-96E2-886C8B0BAD00}"/>
            </c:ext>
          </c:extLst>
        </c:ser>
        <c:ser>
          <c:idx val="3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'Pittman R35'!$S$67:$S$85</c:f>
              <c:numCache>
                <c:formatCode>General</c:formatCode>
                <c:ptCount val="19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1-4E74-96E2-886C8B0BAD00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'Pittman R35'!$S$86:$S$100</c:f>
              <c:numCache>
                <c:formatCode>General</c:formatCode>
                <c:ptCount val="15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1-4E74-96E2-886C8B0B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scatterChart>
        <c:scatterStyle val="smoothMarker"/>
        <c:varyColors val="0"/>
        <c:ser>
          <c:idx val="4"/>
          <c:order val="0"/>
          <c:tx>
            <c:v>45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'Corbett core'!$AN$4:$AN$6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xVal>
          <c:yVal>
            <c:numRef>
              <c:f>'Corbett core'!$AM$4:$AM$6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C1-4E74-96E2-886C8B0B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Рассчитанная</a:t>
                </a:r>
                <a:r>
                  <a:rPr lang="ru-RU" baseline="0"/>
                  <a:t> проницаемость, мД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 керн,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'Lucia RFN'!$O$3:$O$102</c:f>
              <c:numCache>
                <c:formatCode>0.00</c:formatCode>
                <c:ptCount val="100"/>
                <c:pt idx="0">
                  <c:v>0</c:v>
                </c:pt>
                <c:pt idx="1">
                  <c:v>4.7532727063601754E-3</c:v>
                </c:pt>
                <c:pt idx="2">
                  <c:v>7.3985643528961973E-3</c:v>
                </c:pt>
                <c:pt idx="3">
                  <c:v>7.7927812476920773E-3</c:v>
                </c:pt>
                <c:pt idx="4">
                  <c:v>5.2794639870520015E-2</c:v>
                </c:pt>
                <c:pt idx="5">
                  <c:v>7.4354354601652517E-2</c:v>
                </c:pt>
                <c:pt idx="6">
                  <c:v>8.7993728566338358E-2</c:v>
                </c:pt>
                <c:pt idx="7">
                  <c:v>0.10764108681440379</c:v>
                </c:pt>
                <c:pt idx="8">
                  <c:v>0.22668455629143536</c:v>
                </c:pt>
                <c:pt idx="9">
                  <c:v>0.29880463407152796</c:v>
                </c:pt>
                <c:pt idx="10">
                  <c:v>0.43778707360629338</c:v>
                </c:pt>
                <c:pt idx="11">
                  <c:v>0.56753501973366993</c:v>
                </c:pt>
                <c:pt idx="12">
                  <c:v>0.57272202739961753</c:v>
                </c:pt>
                <c:pt idx="13">
                  <c:v>0.6695612446051753</c:v>
                </c:pt>
                <c:pt idx="14">
                  <c:v>0.85581217727330161</c:v>
                </c:pt>
                <c:pt idx="15">
                  <c:v>0.88814557536026772</c:v>
                </c:pt>
                <c:pt idx="16">
                  <c:v>0.92603278745556938</c:v>
                </c:pt>
                <c:pt idx="17">
                  <c:v>0.9335407490682569</c:v>
                </c:pt>
                <c:pt idx="18">
                  <c:v>0.97673285716374703</c:v>
                </c:pt>
                <c:pt idx="19">
                  <c:v>0.9935294342887826</c:v>
                </c:pt>
                <c:pt idx="20">
                  <c:v>1.0038642385935861</c:v>
                </c:pt>
                <c:pt idx="21">
                  <c:v>1.0361537692211416</c:v>
                </c:pt>
                <c:pt idx="22">
                  <c:v>1.1501184135024842</c:v>
                </c:pt>
                <c:pt idx="23">
                  <c:v>1.2446365159754345</c:v>
                </c:pt>
                <c:pt idx="24">
                  <c:v>1.266476141523609</c:v>
                </c:pt>
                <c:pt idx="25">
                  <c:v>1.3008335731591341</c:v>
                </c:pt>
                <c:pt idx="26">
                  <c:v>1.3614360759537341</c:v>
                </c:pt>
                <c:pt idx="27">
                  <c:v>1.3686552344981611</c:v>
                </c:pt>
                <c:pt idx="28">
                  <c:v>1.424369988107665</c:v>
                </c:pt>
                <c:pt idx="29">
                  <c:v>1.4406305107695956</c:v>
                </c:pt>
                <c:pt idx="30">
                  <c:v>1.4649737308276369</c:v>
                </c:pt>
                <c:pt idx="31">
                  <c:v>1.5719686570740932</c:v>
                </c:pt>
                <c:pt idx="32">
                  <c:v>1.5825516698727216</c:v>
                </c:pt>
                <c:pt idx="33">
                  <c:v>1.620509717240884</c:v>
                </c:pt>
                <c:pt idx="34">
                  <c:v>1.7206929180827901</c:v>
                </c:pt>
                <c:pt idx="35">
                  <c:v>1.797253387122014</c:v>
                </c:pt>
                <c:pt idx="36">
                  <c:v>1.9071276510467761</c:v>
                </c:pt>
                <c:pt idx="37">
                  <c:v>1.9128518882883478</c:v>
                </c:pt>
                <c:pt idx="38">
                  <c:v>1.9363047908058337</c:v>
                </c:pt>
                <c:pt idx="39">
                  <c:v>2.0207172205099031</c:v>
                </c:pt>
                <c:pt idx="40">
                  <c:v>2.0593322968917098</c:v>
                </c:pt>
                <c:pt idx="41">
                  <c:v>2.0718655446852603</c:v>
                </c:pt>
                <c:pt idx="42">
                  <c:v>2.1130064021140527</c:v>
                </c:pt>
                <c:pt idx="43">
                  <c:v>2.1222573126644009</c:v>
                </c:pt>
                <c:pt idx="44">
                  <c:v>2.1745069326235678</c:v>
                </c:pt>
                <c:pt idx="45">
                  <c:v>2.2252874402411096</c:v>
                </c:pt>
                <c:pt idx="46">
                  <c:v>2.2258392753512339</c:v>
                </c:pt>
                <c:pt idx="47">
                  <c:v>2.2708707028497428</c:v>
                </c:pt>
                <c:pt idx="48">
                  <c:v>2.2712594843494047</c:v>
                </c:pt>
                <c:pt idx="49">
                  <c:v>2.3116092019508283</c:v>
                </c:pt>
                <c:pt idx="50">
                  <c:v>2.4582317316981261</c:v>
                </c:pt>
                <c:pt idx="51">
                  <c:v>2.5116134384405906</c:v>
                </c:pt>
                <c:pt idx="52">
                  <c:v>2.5936861714577311</c:v>
                </c:pt>
                <c:pt idx="53">
                  <c:v>2.5971145401836311</c:v>
                </c:pt>
                <c:pt idx="54">
                  <c:v>2.6180311597716783</c:v>
                </c:pt>
                <c:pt idx="55">
                  <c:v>2.6259653325391588</c:v>
                </c:pt>
                <c:pt idx="56">
                  <c:v>2.6265166040381258</c:v>
                </c:pt>
                <c:pt idx="57">
                  <c:v>2.6494432195679374</c:v>
                </c:pt>
                <c:pt idx="58">
                  <c:v>2.6962417533660195</c:v>
                </c:pt>
                <c:pt idx="59">
                  <c:v>2.7054369209764726</c:v>
                </c:pt>
                <c:pt idx="60">
                  <c:v>2.7069310053950231</c:v>
                </c:pt>
                <c:pt idx="61">
                  <c:v>2.7810918037352477</c:v>
                </c:pt>
                <c:pt idx="62">
                  <c:v>2.8164305356895949</c:v>
                </c:pt>
                <c:pt idx="63">
                  <c:v>3.0189504894773243</c:v>
                </c:pt>
                <c:pt idx="64">
                  <c:v>3.0762648707093039</c:v>
                </c:pt>
                <c:pt idx="65">
                  <c:v>3.0891299081642822</c:v>
                </c:pt>
                <c:pt idx="66">
                  <c:v>3.1599290836076683</c:v>
                </c:pt>
                <c:pt idx="67">
                  <c:v>3.1937346185975342</c:v>
                </c:pt>
                <c:pt idx="68">
                  <c:v>3.213139323292217</c:v>
                </c:pt>
                <c:pt idx="69">
                  <c:v>3.2541571237446085</c:v>
                </c:pt>
                <c:pt idx="70">
                  <c:v>3.2773212990304921</c:v>
                </c:pt>
                <c:pt idx="71">
                  <c:v>3.4037585346046253</c:v>
                </c:pt>
                <c:pt idx="72">
                  <c:v>3.4411858320255466</c:v>
                </c:pt>
                <c:pt idx="73">
                  <c:v>3.4439185961121521</c:v>
                </c:pt>
                <c:pt idx="74">
                  <c:v>3.4797907913551382</c:v>
                </c:pt>
                <c:pt idx="75">
                  <c:v>3.5148243284437708</c:v>
                </c:pt>
                <c:pt idx="76">
                  <c:v>3.633538991354524</c:v>
                </c:pt>
                <c:pt idx="77">
                  <c:v>3.6878742213950546</c:v>
                </c:pt>
                <c:pt idx="78">
                  <c:v>3.7629147159296279</c:v>
                </c:pt>
                <c:pt idx="79">
                  <c:v>3.7691376324117107</c:v>
                </c:pt>
                <c:pt idx="80">
                  <c:v>3.7748542993161869</c:v>
                </c:pt>
                <c:pt idx="81">
                  <c:v>3.8213659639172839</c:v>
                </c:pt>
                <c:pt idx="82">
                  <c:v>3.8442541392726208</c:v>
                </c:pt>
                <c:pt idx="83">
                  <c:v>3.881944140159411</c:v>
                </c:pt>
                <c:pt idx="84">
                  <c:v>3.9112979617642414</c:v>
                </c:pt>
                <c:pt idx="85">
                  <c:v>3.9491641252952654</c:v>
                </c:pt>
                <c:pt idx="86">
                  <c:v>3.9951885771855582</c:v>
                </c:pt>
                <c:pt idx="87">
                  <c:v>4.0153148213765988</c:v>
                </c:pt>
                <c:pt idx="88">
                  <c:v>4.0434713096218662</c:v>
                </c:pt>
                <c:pt idx="89">
                  <c:v>4.0924820711214389</c:v>
                </c:pt>
                <c:pt idx="90">
                  <c:v>4.1232781695224849</c:v>
                </c:pt>
                <c:pt idx="91">
                  <c:v>4.1496783555235348</c:v>
                </c:pt>
                <c:pt idx="92">
                  <c:v>14.134576148384387</c:v>
                </c:pt>
                <c:pt idx="93">
                  <c:v>17.459997466003266</c:v>
                </c:pt>
                <c:pt idx="94">
                  <c:v>44.661793360692563</c:v>
                </c:pt>
                <c:pt idx="95">
                  <c:v>120.50624718383224</c:v>
                </c:pt>
                <c:pt idx="96">
                  <c:v>734.02135228298971</c:v>
                </c:pt>
                <c:pt idx="97">
                  <c:v>1827.2314821112343</c:v>
                </c:pt>
                <c:pt idx="98">
                  <c:v>478267.83267864329</c:v>
                </c:pt>
              </c:numCache>
            </c:numRef>
          </c:xVal>
          <c:yVal>
            <c:numRef>
              <c:f>'Lucia RFN'!$Q$3:$Q$102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6-4835-8498-2589B7682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52872"/>
        <c:axId val="1529160416"/>
      </c:scatterChart>
      <c:valAx>
        <c:axId val="1529152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60416"/>
        <c:crosses val="autoZero"/>
        <c:crossBetween val="midCat"/>
      </c:valAx>
      <c:valAx>
        <c:axId val="1529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5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'Lucia RFN'!$G$3:$G$102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'Lucia RFN'!$R$3:$R$102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C-4F5E-B725-5851AB03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67872"/>
        <c:axId val="1572569512"/>
      </c:scatterChart>
      <c:valAx>
        <c:axId val="1572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9512"/>
        <c:crosses val="autoZero"/>
        <c:crossBetween val="midCat"/>
      </c:valAx>
      <c:valAx>
        <c:axId val="15725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'Lucia RFN'!$M$3:$M$33</c:f>
              <c:numCache>
                <c:formatCode>0.00</c:formatCode>
                <c:ptCount val="31"/>
                <c:pt idx="0">
                  <c:v>3.5</c:v>
                </c:pt>
                <c:pt idx="1">
                  <c:v>4.3239999999999998</c:v>
                </c:pt>
                <c:pt idx="2">
                  <c:v>4.0739999999999998</c:v>
                </c:pt>
                <c:pt idx="3">
                  <c:v>3.8849999999999998</c:v>
                </c:pt>
                <c:pt idx="4">
                  <c:v>4.0670000000000002</c:v>
                </c:pt>
                <c:pt idx="5">
                  <c:v>6.0720000000000001</c:v>
                </c:pt>
                <c:pt idx="6">
                  <c:v>4.0730000000000004</c:v>
                </c:pt>
                <c:pt idx="7">
                  <c:v>4.0999999999999996</c:v>
                </c:pt>
                <c:pt idx="8">
                  <c:v>5.1980000000000004</c:v>
                </c:pt>
                <c:pt idx="9">
                  <c:v>4.2549999999999999</c:v>
                </c:pt>
                <c:pt idx="10">
                  <c:v>6.7549999999999999</c:v>
                </c:pt>
                <c:pt idx="11">
                  <c:v>4.6989999999999998</c:v>
                </c:pt>
                <c:pt idx="12">
                  <c:v>4.6059999999999999</c:v>
                </c:pt>
                <c:pt idx="13">
                  <c:v>6.1239999999999997</c:v>
                </c:pt>
                <c:pt idx="14">
                  <c:v>9.8650000000000002</c:v>
                </c:pt>
                <c:pt idx="15">
                  <c:v>6.508</c:v>
                </c:pt>
                <c:pt idx="16">
                  <c:v>8.0739999999999998</c:v>
                </c:pt>
                <c:pt idx="17">
                  <c:v>6.0309999999999997</c:v>
                </c:pt>
                <c:pt idx="18">
                  <c:v>7.7629999999999999</c:v>
                </c:pt>
                <c:pt idx="19">
                  <c:v>7.1260000000000003</c:v>
                </c:pt>
                <c:pt idx="20">
                  <c:v>6.4790000000000001</c:v>
                </c:pt>
                <c:pt idx="21">
                  <c:v>6.5570000000000004</c:v>
                </c:pt>
                <c:pt idx="22">
                  <c:v>8.6869999999999994</c:v>
                </c:pt>
                <c:pt idx="23">
                  <c:v>5.3460000000000001</c:v>
                </c:pt>
                <c:pt idx="24">
                  <c:v>7.5810000000000004</c:v>
                </c:pt>
                <c:pt idx="25">
                  <c:v>6.4279999999999999</c:v>
                </c:pt>
                <c:pt idx="26">
                  <c:v>7.1360000000000001</c:v>
                </c:pt>
                <c:pt idx="27">
                  <c:v>8.516</c:v>
                </c:pt>
                <c:pt idx="28">
                  <c:v>11.182</c:v>
                </c:pt>
                <c:pt idx="29">
                  <c:v>5.1630000000000003</c:v>
                </c:pt>
                <c:pt idx="30">
                  <c:v>7.633</c:v>
                </c:pt>
              </c:numCache>
            </c:numRef>
          </c:xVal>
          <c:yVal>
            <c:numRef>
              <c:f>'Lucia RFN'!$N$3:$N$33</c:f>
              <c:numCache>
                <c:formatCode>0.000</c:formatCode>
                <c:ptCount val="31"/>
                <c:pt idx="0">
                  <c:v>1.6E-2</c:v>
                </c:pt>
                <c:pt idx="1">
                  <c:v>0.55200000000000005</c:v>
                </c:pt>
                <c:pt idx="2">
                  <c:v>8.2000000000000003E-2</c:v>
                </c:pt>
                <c:pt idx="3">
                  <c:v>2.3E-2</c:v>
                </c:pt>
                <c:pt idx="4">
                  <c:v>2.7E-2</c:v>
                </c:pt>
                <c:pt idx="5">
                  <c:v>30.890999999999998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0.38200000000000001</c:v>
                </c:pt>
                <c:pt idx="9">
                  <c:v>1.9E-2</c:v>
                </c:pt>
                <c:pt idx="10">
                  <c:v>3.16</c:v>
                </c:pt>
                <c:pt idx="11">
                  <c:v>3.5000000000000003E-2</c:v>
                </c:pt>
                <c:pt idx="12">
                  <c:v>2.8000000000000001E-2</c:v>
                </c:pt>
                <c:pt idx="13">
                  <c:v>0.42799999999999999</c:v>
                </c:pt>
                <c:pt idx="14">
                  <c:v>21.283999999999999</c:v>
                </c:pt>
                <c:pt idx="15">
                  <c:v>0.42099999999999999</c:v>
                </c:pt>
                <c:pt idx="16">
                  <c:v>2.64</c:v>
                </c:pt>
                <c:pt idx="17">
                  <c:v>0.191</c:v>
                </c:pt>
                <c:pt idx="18">
                  <c:v>1.5940000000000001</c:v>
                </c:pt>
                <c:pt idx="19">
                  <c:v>0.72099999999999997</c:v>
                </c:pt>
                <c:pt idx="20">
                  <c:v>0.308</c:v>
                </c:pt>
                <c:pt idx="21">
                  <c:v>0.318</c:v>
                </c:pt>
                <c:pt idx="22">
                  <c:v>2.4980000000000002</c:v>
                </c:pt>
                <c:pt idx="23">
                  <c:v>4.2000000000000003E-2</c:v>
                </c:pt>
                <c:pt idx="24">
                  <c:v>0.628</c:v>
                </c:pt>
                <c:pt idx="25">
                  <c:v>0.16300000000000001</c:v>
                </c:pt>
                <c:pt idx="26">
                  <c:v>0.32500000000000001</c:v>
                </c:pt>
                <c:pt idx="27">
                  <c:v>1.216</c:v>
                </c:pt>
                <c:pt idx="28">
                  <c:v>8.0220000000000002</c:v>
                </c:pt>
                <c:pt idx="29">
                  <c:v>2.5999999999999999E-2</c:v>
                </c:pt>
                <c:pt idx="30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B-476D-9608-5726738BCE7B}"/>
            </c:ext>
          </c:extLst>
        </c:ser>
        <c:ser>
          <c:idx val="2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'Lucia RFN'!$M$34:$M$49</c:f>
              <c:numCache>
                <c:formatCode>0.00</c:formatCode>
                <c:ptCount val="16"/>
                <c:pt idx="0">
                  <c:v>5.48</c:v>
                </c:pt>
                <c:pt idx="1">
                  <c:v>6.5419999999999998</c:v>
                </c:pt>
                <c:pt idx="2">
                  <c:v>9.3919999999999995</c:v>
                </c:pt>
                <c:pt idx="3">
                  <c:v>7.6849999999999996</c:v>
                </c:pt>
                <c:pt idx="4">
                  <c:v>9.3219999999999992</c:v>
                </c:pt>
                <c:pt idx="5">
                  <c:v>11.920999999999999</c:v>
                </c:pt>
                <c:pt idx="6">
                  <c:v>10.599</c:v>
                </c:pt>
                <c:pt idx="7">
                  <c:v>9.8610000000000007</c:v>
                </c:pt>
                <c:pt idx="8">
                  <c:v>9.6929999999999996</c:v>
                </c:pt>
                <c:pt idx="9">
                  <c:v>6.3250000000000002</c:v>
                </c:pt>
                <c:pt idx="10">
                  <c:v>10.935</c:v>
                </c:pt>
                <c:pt idx="11">
                  <c:v>6.4029999999999996</c:v>
                </c:pt>
                <c:pt idx="12">
                  <c:v>12.794</c:v>
                </c:pt>
                <c:pt idx="13">
                  <c:v>7.6420000000000003</c:v>
                </c:pt>
                <c:pt idx="14">
                  <c:v>12.365</c:v>
                </c:pt>
                <c:pt idx="15">
                  <c:v>6.9960000000000004</c:v>
                </c:pt>
              </c:numCache>
            </c:numRef>
          </c:xVal>
          <c:yVal>
            <c:numRef>
              <c:f>'Lucia RFN'!$N$34:$N$49</c:f>
              <c:numCache>
                <c:formatCode>0.000</c:formatCode>
                <c:ptCount val="16"/>
                <c:pt idx="0">
                  <c:v>3.5000000000000003E-2</c:v>
                </c:pt>
                <c:pt idx="1">
                  <c:v>0.12</c:v>
                </c:pt>
                <c:pt idx="2">
                  <c:v>1.395</c:v>
                </c:pt>
                <c:pt idx="3">
                  <c:v>0.29299999999999998</c:v>
                </c:pt>
                <c:pt idx="4">
                  <c:v>0.91900000000000004</c:v>
                </c:pt>
                <c:pt idx="5">
                  <c:v>3.548</c:v>
                </c:pt>
                <c:pt idx="6">
                  <c:v>1.663</c:v>
                </c:pt>
                <c:pt idx="7">
                  <c:v>1.006</c:v>
                </c:pt>
                <c:pt idx="8">
                  <c:v>0.77200000000000002</c:v>
                </c:pt>
                <c:pt idx="9">
                  <c:v>5.3999999999999999E-2</c:v>
                </c:pt>
                <c:pt idx="10">
                  <c:v>1.46</c:v>
                </c:pt>
                <c:pt idx="11">
                  <c:v>5.5E-2</c:v>
                </c:pt>
                <c:pt idx="12">
                  <c:v>3.3719999999999999</c:v>
                </c:pt>
                <c:pt idx="13">
                  <c:v>0.14599999999999999</c:v>
                </c:pt>
                <c:pt idx="14">
                  <c:v>2.218</c:v>
                </c:pt>
                <c:pt idx="15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B-476D-9608-5726738BCE7B}"/>
            </c:ext>
          </c:extLst>
        </c:ser>
        <c:ser>
          <c:idx val="3"/>
          <c:order val="2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'Lucia RFN'!$M$50:$M$60</c:f>
              <c:numCache>
                <c:formatCode>0.00</c:formatCode>
                <c:ptCount val="11"/>
                <c:pt idx="0">
                  <c:v>13.227</c:v>
                </c:pt>
                <c:pt idx="1">
                  <c:v>8.5169999999999995</c:v>
                </c:pt>
                <c:pt idx="2">
                  <c:v>6.6070000000000002</c:v>
                </c:pt>
                <c:pt idx="3">
                  <c:v>13.954000000000001</c:v>
                </c:pt>
                <c:pt idx="4">
                  <c:v>13.625</c:v>
                </c:pt>
                <c:pt idx="5">
                  <c:v>14.179</c:v>
                </c:pt>
                <c:pt idx="6">
                  <c:v>8.3409999999999993</c:v>
                </c:pt>
                <c:pt idx="7">
                  <c:v>13.648</c:v>
                </c:pt>
                <c:pt idx="8">
                  <c:v>7.0140000000000002</c:v>
                </c:pt>
                <c:pt idx="9">
                  <c:v>14.894</c:v>
                </c:pt>
                <c:pt idx="10">
                  <c:v>14.707000000000001</c:v>
                </c:pt>
              </c:numCache>
            </c:numRef>
          </c:xVal>
          <c:yVal>
            <c:numRef>
              <c:f>'Lucia RFN'!$N$50:$N$60</c:f>
              <c:numCache>
                <c:formatCode>0.000</c:formatCode>
                <c:ptCount val="11"/>
                <c:pt idx="0">
                  <c:v>2.9729999999999999</c:v>
                </c:pt>
                <c:pt idx="1">
                  <c:v>0.24</c:v>
                </c:pt>
                <c:pt idx="2">
                  <c:v>5.3999999999999999E-2</c:v>
                </c:pt>
                <c:pt idx="3">
                  <c:v>2.7189999999999999</c:v>
                </c:pt>
                <c:pt idx="4">
                  <c:v>2.15</c:v>
                </c:pt>
                <c:pt idx="5">
                  <c:v>2.2629999999999999</c:v>
                </c:pt>
                <c:pt idx="6">
                  <c:v>0.14000000000000001</c:v>
                </c:pt>
                <c:pt idx="7">
                  <c:v>1.77</c:v>
                </c:pt>
                <c:pt idx="8">
                  <c:v>5.5E-2</c:v>
                </c:pt>
                <c:pt idx="9">
                  <c:v>2.742</c:v>
                </c:pt>
                <c:pt idx="10">
                  <c:v>2.4550000000000001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B-476D-9608-5726738BCE7B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'Lucia RFN'!$M$54:$M$77</c:f>
              <c:numCache>
                <c:formatCode>0.00</c:formatCode>
                <c:ptCount val="24"/>
                <c:pt idx="0">
                  <c:v>13.625</c:v>
                </c:pt>
                <c:pt idx="1">
                  <c:v>14.179</c:v>
                </c:pt>
                <c:pt idx="2">
                  <c:v>8.3409999999999993</c:v>
                </c:pt>
                <c:pt idx="3">
                  <c:v>13.648</c:v>
                </c:pt>
                <c:pt idx="4">
                  <c:v>7.0140000000000002</c:v>
                </c:pt>
                <c:pt idx="5">
                  <c:v>14.894</c:v>
                </c:pt>
                <c:pt idx="6">
                  <c:v>14.707000000000001</c:v>
                </c:pt>
                <c:pt idx="7">
                  <c:v>6.5739999999999998</c:v>
                </c:pt>
                <c:pt idx="8">
                  <c:v>15.554</c:v>
                </c:pt>
                <c:pt idx="9">
                  <c:v>6.8140000000000001</c:v>
                </c:pt>
                <c:pt idx="10">
                  <c:v>9.5679999999999996</c:v>
                </c:pt>
                <c:pt idx="11">
                  <c:v>7.86</c:v>
                </c:pt>
                <c:pt idx="12">
                  <c:v>10.641999999999999</c:v>
                </c:pt>
                <c:pt idx="13">
                  <c:v>13.73</c:v>
                </c:pt>
                <c:pt idx="14">
                  <c:v>10.073</c:v>
                </c:pt>
                <c:pt idx="15">
                  <c:v>14.973000000000001</c:v>
                </c:pt>
                <c:pt idx="16">
                  <c:v>11.117000000000001</c:v>
                </c:pt>
                <c:pt idx="17">
                  <c:v>19.832000000000001</c:v>
                </c:pt>
                <c:pt idx="18">
                  <c:v>15.275</c:v>
                </c:pt>
                <c:pt idx="19">
                  <c:v>18.594999999999999</c:v>
                </c:pt>
                <c:pt idx="20">
                  <c:v>8.4979999999999993</c:v>
                </c:pt>
                <c:pt idx="21">
                  <c:v>10.529</c:v>
                </c:pt>
                <c:pt idx="22">
                  <c:v>13.917999999999999</c:v>
                </c:pt>
                <c:pt idx="23">
                  <c:v>14.551</c:v>
                </c:pt>
              </c:numCache>
            </c:numRef>
          </c:xVal>
          <c:yVal>
            <c:numRef>
              <c:f>'Lucia RFN'!$N$54:$N$77</c:f>
              <c:numCache>
                <c:formatCode>0.000</c:formatCode>
                <c:ptCount val="24"/>
                <c:pt idx="0">
                  <c:v>2.15</c:v>
                </c:pt>
                <c:pt idx="1">
                  <c:v>2.2629999999999999</c:v>
                </c:pt>
                <c:pt idx="2">
                  <c:v>0.14000000000000001</c:v>
                </c:pt>
                <c:pt idx="3">
                  <c:v>1.77</c:v>
                </c:pt>
                <c:pt idx="4">
                  <c:v>5.5E-2</c:v>
                </c:pt>
                <c:pt idx="5">
                  <c:v>2.742</c:v>
                </c:pt>
                <c:pt idx="6">
                  <c:v>2.4550000000000001</c:v>
                </c:pt>
                <c:pt idx="7">
                  <c:v>3.6999999999999998E-2</c:v>
                </c:pt>
                <c:pt idx="8">
                  <c:v>2.9289999999999998</c:v>
                </c:pt>
                <c:pt idx="9">
                  <c:v>4.3999999999999997E-2</c:v>
                </c:pt>
                <c:pt idx="10">
                  <c:v>0.224</c:v>
                </c:pt>
                <c:pt idx="11">
                  <c:v>8.1000000000000003E-2</c:v>
                </c:pt>
                <c:pt idx="12">
                  <c:v>0.27400000000000002</c:v>
                </c:pt>
                <c:pt idx="13">
                  <c:v>0.82499999999999996</c:v>
                </c:pt>
                <c:pt idx="14">
                  <c:v>0.19400000000000001</c:v>
                </c:pt>
                <c:pt idx="15">
                  <c:v>1.07</c:v>
                </c:pt>
                <c:pt idx="16">
                  <c:v>0.26600000000000001</c:v>
                </c:pt>
                <c:pt idx="17">
                  <c:v>3.4390000000000001</c:v>
                </c:pt>
                <c:pt idx="18">
                  <c:v>1.002</c:v>
                </c:pt>
                <c:pt idx="19">
                  <c:v>2.29</c:v>
                </c:pt>
                <c:pt idx="20">
                  <c:v>6.5000000000000002E-2</c:v>
                </c:pt>
                <c:pt idx="21">
                  <c:v>0.155</c:v>
                </c:pt>
                <c:pt idx="22">
                  <c:v>0.501</c:v>
                </c:pt>
                <c:pt idx="23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B-476D-9608-5726738BCE7B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'Lucia RFN'!$M$34:$M$53</c:f>
              <c:numCache>
                <c:formatCode>0.00</c:formatCode>
                <c:ptCount val="20"/>
                <c:pt idx="0">
                  <c:v>5.48</c:v>
                </c:pt>
                <c:pt idx="1">
                  <c:v>6.5419999999999998</c:v>
                </c:pt>
                <c:pt idx="2">
                  <c:v>9.3919999999999995</c:v>
                </c:pt>
                <c:pt idx="3">
                  <c:v>7.6849999999999996</c:v>
                </c:pt>
                <c:pt idx="4">
                  <c:v>9.3219999999999992</c:v>
                </c:pt>
                <c:pt idx="5">
                  <c:v>11.920999999999999</c:v>
                </c:pt>
                <c:pt idx="6">
                  <c:v>10.599</c:v>
                </c:pt>
                <c:pt idx="7">
                  <c:v>9.8610000000000007</c:v>
                </c:pt>
                <c:pt idx="8">
                  <c:v>9.6929999999999996</c:v>
                </c:pt>
                <c:pt idx="9">
                  <c:v>6.3250000000000002</c:v>
                </c:pt>
                <c:pt idx="10">
                  <c:v>10.935</c:v>
                </c:pt>
                <c:pt idx="11">
                  <c:v>6.4029999999999996</c:v>
                </c:pt>
                <c:pt idx="12">
                  <c:v>12.794</c:v>
                </c:pt>
                <c:pt idx="13">
                  <c:v>7.6420000000000003</c:v>
                </c:pt>
                <c:pt idx="14">
                  <c:v>12.365</c:v>
                </c:pt>
                <c:pt idx="15">
                  <c:v>6.9960000000000004</c:v>
                </c:pt>
                <c:pt idx="16">
                  <c:v>13.227</c:v>
                </c:pt>
                <c:pt idx="17">
                  <c:v>8.5169999999999995</c:v>
                </c:pt>
                <c:pt idx="18">
                  <c:v>6.6070000000000002</c:v>
                </c:pt>
                <c:pt idx="19">
                  <c:v>13.954000000000001</c:v>
                </c:pt>
              </c:numCache>
            </c:numRef>
          </c:xVal>
          <c:yVal>
            <c:numRef>
              <c:f>'Lucia RFN'!$N$34:$N$53</c:f>
              <c:numCache>
                <c:formatCode>0.000</c:formatCode>
                <c:ptCount val="20"/>
                <c:pt idx="0">
                  <c:v>3.5000000000000003E-2</c:v>
                </c:pt>
                <c:pt idx="1">
                  <c:v>0.12</c:v>
                </c:pt>
                <c:pt idx="2">
                  <c:v>1.395</c:v>
                </c:pt>
                <c:pt idx="3">
                  <c:v>0.29299999999999998</c:v>
                </c:pt>
                <c:pt idx="4">
                  <c:v>0.91900000000000004</c:v>
                </c:pt>
                <c:pt idx="5">
                  <c:v>3.548</c:v>
                </c:pt>
                <c:pt idx="6">
                  <c:v>1.663</c:v>
                </c:pt>
                <c:pt idx="7">
                  <c:v>1.006</c:v>
                </c:pt>
                <c:pt idx="8">
                  <c:v>0.77200000000000002</c:v>
                </c:pt>
                <c:pt idx="9">
                  <c:v>5.3999999999999999E-2</c:v>
                </c:pt>
                <c:pt idx="10">
                  <c:v>1.46</c:v>
                </c:pt>
                <c:pt idx="11">
                  <c:v>5.5E-2</c:v>
                </c:pt>
                <c:pt idx="12">
                  <c:v>3.3719999999999999</c:v>
                </c:pt>
                <c:pt idx="13">
                  <c:v>0.14599999999999999</c:v>
                </c:pt>
                <c:pt idx="14">
                  <c:v>2.218</c:v>
                </c:pt>
                <c:pt idx="15">
                  <c:v>8.2000000000000003E-2</c:v>
                </c:pt>
                <c:pt idx="16">
                  <c:v>2.9729999999999999</c:v>
                </c:pt>
                <c:pt idx="17">
                  <c:v>0.24</c:v>
                </c:pt>
                <c:pt idx="18">
                  <c:v>5.3999999999999999E-2</c:v>
                </c:pt>
                <c:pt idx="19">
                  <c:v>2.7189999999999999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3B-476D-9608-5726738BCE7B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'Lucia RFN'!$M$78:$M$100</c:f>
              <c:numCache>
                <c:formatCode>0.00</c:formatCode>
                <c:ptCount val="23"/>
                <c:pt idx="0">
                  <c:v>18.09</c:v>
                </c:pt>
                <c:pt idx="1">
                  <c:v>9.2129999999999992</c:v>
                </c:pt>
                <c:pt idx="2">
                  <c:v>10.026999999999999</c:v>
                </c:pt>
                <c:pt idx="3">
                  <c:v>10.61</c:v>
                </c:pt>
                <c:pt idx="4">
                  <c:v>10.977</c:v>
                </c:pt>
                <c:pt idx="5">
                  <c:v>14.986000000000001</c:v>
                </c:pt>
                <c:pt idx="6">
                  <c:v>17.620999999999999</c:v>
                </c:pt>
                <c:pt idx="7">
                  <c:v>20.972999999999999</c:v>
                </c:pt>
                <c:pt idx="8">
                  <c:v>16.879000000000001</c:v>
                </c:pt>
                <c:pt idx="9">
                  <c:v>11.864000000000001</c:v>
                </c:pt>
                <c:pt idx="10">
                  <c:v>16.02</c:v>
                </c:pt>
                <c:pt idx="11">
                  <c:v>13.432</c:v>
                </c:pt>
                <c:pt idx="12">
                  <c:v>18.439</c:v>
                </c:pt>
                <c:pt idx="13">
                  <c:v>11.006</c:v>
                </c:pt>
                <c:pt idx="14">
                  <c:v>13.374000000000001</c:v>
                </c:pt>
                <c:pt idx="15">
                  <c:v>17.901</c:v>
                </c:pt>
                <c:pt idx="16">
                  <c:v>22.521999999999998</c:v>
                </c:pt>
                <c:pt idx="17">
                  <c:v>1.5629999999999999</c:v>
                </c:pt>
                <c:pt idx="18">
                  <c:v>1.9079999999999999</c:v>
                </c:pt>
                <c:pt idx="19">
                  <c:v>1.8149999999999999</c:v>
                </c:pt>
                <c:pt idx="20">
                  <c:v>2.2309999999999999</c:v>
                </c:pt>
                <c:pt idx="21">
                  <c:v>2.9359999999999999</c:v>
                </c:pt>
                <c:pt idx="22">
                  <c:v>2.71</c:v>
                </c:pt>
              </c:numCache>
            </c:numRef>
          </c:xVal>
          <c:yVal>
            <c:numRef>
              <c:f>'Lucia RFN'!$N$78:$N$100</c:f>
              <c:numCache>
                <c:formatCode>0.000</c:formatCode>
                <c:ptCount val="23"/>
                <c:pt idx="0">
                  <c:v>1.341</c:v>
                </c:pt>
                <c:pt idx="1">
                  <c:v>7.2999999999999995E-2</c:v>
                </c:pt>
                <c:pt idx="2">
                  <c:v>9.7000000000000003E-2</c:v>
                </c:pt>
                <c:pt idx="3">
                  <c:v>0.112</c:v>
                </c:pt>
                <c:pt idx="4">
                  <c:v>0.127</c:v>
                </c:pt>
                <c:pt idx="5">
                  <c:v>0.42299999999999999</c:v>
                </c:pt>
                <c:pt idx="6">
                  <c:v>0.73899999999999999</c:v>
                </c:pt>
                <c:pt idx="7">
                  <c:v>1.3879999999999999</c:v>
                </c:pt>
                <c:pt idx="8">
                  <c:v>0.57299999999999995</c:v>
                </c:pt>
                <c:pt idx="9">
                  <c:v>0.14599999999999999</c:v>
                </c:pt>
                <c:pt idx="10">
                  <c:v>0.42799999999999999</c:v>
                </c:pt>
                <c:pt idx="11">
                  <c:v>0.21</c:v>
                </c:pt>
                <c:pt idx="12">
                  <c:v>0.65400000000000003</c:v>
                </c:pt>
                <c:pt idx="13">
                  <c:v>9.6000000000000002E-2</c:v>
                </c:pt>
                <c:pt idx="14">
                  <c:v>0.184</c:v>
                </c:pt>
                <c:pt idx="15">
                  <c:v>0.502</c:v>
                </c:pt>
                <c:pt idx="16">
                  <c:v>1.091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0.04</c:v>
                </c:pt>
                <c:pt idx="20">
                  <c:v>7.0999999999999994E-2</c:v>
                </c:pt>
                <c:pt idx="21">
                  <c:v>2.1000000000000001E-2</c:v>
                </c:pt>
                <c:pt idx="22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3B-476D-9608-572673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core'!$F$1</c:f>
              <c:strCache>
                <c:ptCount val="1"/>
                <c:pt idx="0">
                  <c:v>Saturation Water
(%PV)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'Cuddy core'!$F$3:$F$333</c:f>
              <c:numCache>
                <c:formatCode>0.0</c:formatCode>
                <c:ptCount val="331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'Cuddy core'!$H$1:$H$332</c:f>
              <c:numCache>
                <c:formatCode>General</c:formatCode>
                <c:ptCount val="332"/>
                <c:pt idx="0">
                  <c:v>0</c:v>
                </c:pt>
                <c:pt idx="2" formatCode="0.0">
                  <c:v>59.974799999999959</c:v>
                </c:pt>
                <c:pt idx="3" formatCode="0.0">
                  <c:v>59.924799999999777</c:v>
                </c:pt>
                <c:pt idx="4" formatCode="0.0">
                  <c:v>59.334800000000087</c:v>
                </c:pt>
                <c:pt idx="5" formatCode="0.0">
                  <c:v>59.274800000000141</c:v>
                </c:pt>
                <c:pt idx="6" formatCode="0.0">
                  <c:v>58.474799999999959</c:v>
                </c:pt>
                <c:pt idx="7" formatCode="0.0">
                  <c:v>58.12480000000005</c:v>
                </c:pt>
                <c:pt idx="8" formatCode="0.0">
                  <c:v>57.894800000000032</c:v>
                </c:pt>
                <c:pt idx="9" formatCode="0.0">
                  <c:v>57.834800000000087</c:v>
                </c:pt>
                <c:pt idx="10" formatCode="0.0">
                  <c:v>57.584800000000087</c:v>
                </c:pt>
                <c:pt idx="11" formatCode="0.0">
                  <c:v>57.534799999999905</c:v>
                </c:pt>
                <c:pt idx="12" formatCode="0.0">
                  <c:v>57.224799999999959</c:v>
                </c:pt>
                <c:pt idx="13" formatCode="0.0">
                  <c:v>57.184799999999996</c:v>
                </c:pt>
                <c:pt idx="14" formatCode="0.0">
                  <c:v>56.994799999999941</c:v>
                </c:pt>
                <c:pt idx="15" formatCode="0.0">
                  <c:v>56.934799999999996</c:v>
                </c:pt>
                <c:pt idx="16" formatCode="0.0">
                  <c:v>56.834800000000087</c:v>
                </c:pt>
                <c:pt idx="17" formatCode="0.0">
                  <c:v>56.774800000000141</c:v>
                </c:pt>
                <c:pt idx="18" formatCode="0.0">
                  <c:v>56.614799999999832</c:v>
                </c:pt>
                <c:pt idx="19" formatCode="0.0">
                  <c:v>56.564800000000105</c:v>
                </c:pt>
                <c:pt idx="20" formatCode="0.0">
                  <c:v>55.994799999999941</c:v>
                </c:pt>
                <c:pt idx="21" formatCode="0.0">
                  <c:v>55.934799999999996</c:v>
                </c:pt>
                <c:pt idx="22" formatCode="0.0">
                  <c:v>55.464799999999741</c:v>
                </c:pt>
                <c:pt idx="23" formatCode="0.0">
                  <c:v>55.404799999999796</c:v>
                </c:pt>
                <c:pt idx="24" formatCode="0.0">
                  <c:v>55.104800000000068</c:v>
                </c:pt>
                <c:pt idx="25" formatCode="0.0">
                  <c:v>54.794800000000123</c:v>
                </c:pt>
                <c:pt idx="26" formatCode="0.0">
                  <c:v>54.654799999999796</c:v>
                </c:pt>
                <c:pt idx="27" formatCode="0.0">
                  <c:v>54.284799999999905</c:v>
                </c:pt>
                <c:pt idx="28" formatCode="0.0">
                  <c:v>53.784799999999905</c:v>
                </c:pt>
                <c:pt idx="29" formatCode="0.0">
                  <c:v>53.674799999999777</c:v>
                </c:pt>
                <c:pt idx="30" formatCode="0.0">
                  <c:v>53.354800000000068</c:v>
                </c:pt>
                <c:pt idx="31" formatCode="0.0">
                  <c:v>53.194799999999759</c:v>
                </c:pt>
                <c:pt idx="32" formatCode="0.0">
                  <c:v>52.794800000000123</c:v>
                </c:pt>
                <c:pt idx="33" formatCode="0.0">
                  <c:v>52.404799999999796</c:v>
                </c:pt>
                <c:pt idx="34" formatCode="0.0">
                  <c:v>51.894800000000032</c:v>
                </c:pt>
                <c:pt idx="35" formatCode="0.0">
                  <c:v>51.544800000000123</c:v>
                </c:pt>
                <c:pt idx="36" formatCode="0.0">
                  <c:v>51.464799999999741</c:v>
                </c:pt>
                <c:pt idx="37" formatCode="0.0">
                  <c:v>50.894800000000032</c:v>
                </c:pt>
                <c:pt idx="38" formatCode="0.0">
                  <c:v>50.664800000000014</c:v>
                </c:pt>
                <c:pt idx="39" formatCode="0.0">
                  <c:v>50.37480000000005</c:v>
                </c:pt>
                <c:pt idx="40" formatCode="0.0">
                  <c:v>49.834800000000087</c:v>
                </c:pt>
                <c:pt idx="41" formatCode="0.0">
                  <c:v>49.604800000000068</c:v>
                </c:pt>
                <c:pt idx="42" formatCode="0.0">
                  <c:v>49.334800000000087</c:v>
                </c:pt>
                <c:pt idx="43" formatCode="0.0">
                  <c:v>49.184799999999996</c:v>
                </c:pt>
                <c:pt idx="44" formatCode="0.0">
                  <c:v>48.294800000000123</c:v>
                </c:pt>
                <c:pt idx="45" formatCode="0.0">
                  <c:v>47.944799999999759</c:v>
                </c:pt>
                <c:pt idx="46" formatCode="0.0">
                  <c:v>47.59479999999985</c:v>
                </c:pt>
                <c:pt idx="47" formatCode="0.0">
                  <c:v>47.444799999999759</c:v>
                </c:pt>
                <c:pt idx="48" formatCode="0.0">
                  <c:v>47.174799999999777</c:v>
                </c:pt>
                <c:pt idx="49" formatCode="0.0">
                  <c:v>46.974799999999959</c:v>
                </c:pt>
                <c:pt idx="50" formatCode="0.0">
                  <c:v>46.694799999999759</c:v>
                </c:pt>
                <c:pt idx="51" formatCode="0.0">
                  <c:v>46.214799999999741</c:v>
                </c:pt>
                <c:pt idx="52" formatCode="0.0">
                  <c:v>45.814800000000105</c:v>
                </c:pt>
                <c:pt idx="53" formatCode="0.0">
                  <c:v>45.554799999999886</c:v>
                </c:pt>
                <c:pt idx="54" formatCode="0.0">
                  <c:v>45.354800000000068</c:v>
                </c:pt>
                <c:pt idx="55" formatCode="0.0">
                  <c:v>44.634799999999814</c:v>
                </c:pt>
                <c:pt idx="56" formatCode="0.0">
                  <c:v>44.424799999999777</c:v>
                </c:pt>
                <c:pt idx="57" formatCode="0.0">
                  <c:v>44.164800000000014</c:v>
                </c:pt>
                <c:pt idx="58" formatCode="0.0">
                  <c:v>43.194799999999759</c:v>
                </c:pt>
                <c:pt idx="59" formatCode="0.0">
                  <c:v>42.424799999999777</c:v>
                </c:pt>
                <c:pt idx="60" formatCode="0.0">
                  <c:v>42.204799999999977</c:v>
                </c:pt>
                <c:pt idx="61" formatCode="0.0">
                  <c:v>41.864799999999832</c:v>
                </c:pt>
                <c:pt idx="62" formatCode="0.0">
                  <c:v>41.334800000000087</c:v>
                </c:pt>
                <c:pt idx="63" formatCode="0.0">
                  <c:v>40.994799999999941</c:v>
                </c:pt>
                <c:pt idx="64" formatCode="0.0">
                  <c:v>40.654799999999796</c:v>
                </c:pt>
                <c:pt idx="65" formatCode="0.0">
                  <c:v>40.12480000000005</c:v>
                </c:pt>
                <c:pt idx="66" formatCode="0.0">
                  <c:v>39.09479999999985</c:v>
                </c:pt>
                <c:pt idx="67" formatCode="0.0">
                  <c:v>38.684799999999996</c:v>
                </c:pt>
                <c:pt idx="68" formatCode="0.0">
                  <c:v>38.224799999999959</c:v>
                </c:pt>
                <c:pt idx="69" formatCode="0.0">
                  <c:v>37.724799999999959</c:v>
                </c:pt>
                <c:pt idx="70" formatCode="0.0">
                  <c:v>37.014799999999923</c:v>
                </c:pt>
                <c:pt idx="71" formatCode="0.0">
                  <c:v>36.704799999999977</c:v>
                </c:pt>
                <c:pt idx="72" formatCode="0.0">
                  <c:v>36.204799999999977</c:v>
                </c:pt>
                <c:pt idx="73" formatCode="0.0">
                  <c:v>35.894800000000032</c:v>
                </c:pt>
                <c:pt idx="74" formatCode="0.0">
                  <c:v>35.574799999999868</c:v>
                </c:pt>
                <c:pt idx="75" formatCode="0.0">
                  <c:v>35.394800000000032</c:v>
                </c:pt>
                <c:pt idx="76" formatCode="0.0">
                  <c:v>34.774800000000141</c:v>
                </c:pt>
                <c:pt idx="77" formatCode="0.0">
                  <c:v>34.264799999999923</c:v>
                </c:pt>
                <c:pt idx="78" formatCode="0.0">
                  <c:v>33.964799999999741</c:v>
                </c:pt>
                <c:pt idx="79" formatCode="0.0">
                  <c:v>33.684799999999996</c:v>
                </c:pt>
                <c:pt idx="80" formatCode="0.0">
                  <c:v>33.134799999999814</c:v>
                </c:pt>
                <c:pt idx="81" formatCode="0.0">
                  <c:v>32.734799999999723</c:v>
                </c:pt>
                <c:pt idx="82" formatCode="0.0">
                  <c:v>28.34479999999985</c:v>
                </c:pt>
                <c:pt idx="83" formatCode="0.0">
                  <c:v>27.914800000000014</c:v>
                </c:pt>
                <c:pt idx="84" formatCode="0.0">
                  <c:v>27.404799999999796</c:v>
                </c:pt>
                <c:pt idx="85" formatCode="0.0">
                  <c:v>26.924799999999777</c:v>
                </c:pt>
                <c:pt idx="86" formatCode="0.0">
                  <c:v>26.194799999999759</c:v>
                </c:pt>
                <c:pt idx="87" formatCode="0.0">
                  <c:v>25.954799999999977</c:v>
                </c:pt>
                <c:pt idx="88" formatCode="0.0">
                  <c:v>25.62480000000005</c:v>
                </c:pt>
                <c:pt idx="89" formatCode="0.0">
                  <c:v>25.334800000000087</c:v>
                </c:pt>
                <c:pt idx="90" formatCode="0.0">
                  <c:v>25.014799999999923</c:v>
                </c:pt>
                <c:pt idx="91" formatCode="0.0">
                  <c:v>24.704799999999977</c:v>
                </c:pt>
                <c:pt idx="92" formatCode="0.0">
                  <c:v>24.284799999999905</c:v>
                </c:pt>
                <c:pt idx="93" formatCode="0.0">
                  <c:v>23.924799999999777</c:v>
                </c:pt>
                <c:pt idx="94" formatCode="0.0">
                  <c:v>23.37480000000005</c:v>
                </c:pt>
                <c:pt idx="95" formatCode="0.0">
                  <c:v>22.924799999999777</c:v>
                </c:pt>
                <c:pt idx="96" formatCode="0.0">
                  <c:v>14.254799999999705</c:v>
                </c:pt>
                <c:pt idx="97" formatCode="0.0">
                  <c:v>13.934799999999996</c:v>
                </c:pt>
                <c:pt idx="98" formatCode="0.0">
                  <c:v>13.714799999999741</c:v>
                </c:pt>
                <c:pt idx="99" formatCode="0.0">
                  <c:v>13.434799999999996</c:v>
                </c:pt>
                <c:pt idx="100" formatCode="0.0">
                  <c:v>13.054799999999886</c:v>
                </c:pt>
                <c:pt idx="101" formatCode="0.0">
                  <c:v>12.684799999999996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8-4730-8596-09529619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max"/>
        <c:crossBetween val="midCat"/>
      </c:valAx>
      <c:valAx>
        <c:axId val="52124320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'Lucia RFN'!$S$3:$S$23</c:f>
              <c:numCache>
                <c:formatCode>General</c:formatCode>
                <c:ptCount val="21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7-45CF-9DC2-27F134F13599}"/>
            </c:ext>
          </c:extLst>
        </c:ser>
        <c:ser>
          <c:idx val="1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'Lucia RFN'!$S$24:$S$45</c:f>
              <c:numCache>
                <c:formatCode>General</c:formatCode>
                <c:ptCount val="22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7-45CF-9DC2-27F134F13599}"/>
            </c:ext>
          </c:extLst>
        </c:ser>
        <c:ser>
          <c:idx val="2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'Lucia RFN'!$S$46:$S$66</c:f>
              <c:numCache>
                <c:formatCode>General</c:formatCode>
                <c:ptCount val="21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7-45CF-9DC2-27F134F13599}"/>
            </c:ext>
          </c:extLst>
        </c:ser>
        <c:ser>
          <c:idx val="3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'Lucia RFN'!$S$67:$S$85</c:f>
              <c:numCache>
                <c:formatCode>General</c:formatCode>
                <c:ptCount val="19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7-45CF-9DC2-27F134F13599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'Lucia RFN'!$S$86:$S$100</c:f>
              <c:numCache>
                <c:formatCode>General</c:formatCode>
                <c:ptCount val="15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7-45CF-9DC2-27F134F1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scatterChart>
        <c:scatterStyle val="smoothMarker"/>
        <c:varyColors val="0"/>
        <c:ser>
          <c:idx val="4"/>
          <c:order val="0"/>
          <c:tx>
            <c:v>45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'Corbett core'!$AN$4:$AN$6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xVal>
          <c:yVal>
            <c:numRef>
              <c:f>'Corbett core'!$AM$4:$AM$6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67-45CF-9DC2-27F134F1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Рассчитанная</a:t>
                </a:r>
                <a:r>
                  <a:rPr lang="ru-RU" baseline="0"/>
                  <a:t> проницаемость, мД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 керн,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'Cuddy core'!$F$3:$F$102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'Cuddy core'!$H$3:$H$102</c:f>
              <c:numCache>
                <c:formatCode>0.0</c:formatCode>
                <c:ptCount val="100"/>
                <c:pt idx="0">
                  <c:v>59.974799999999959</c:v>
                </c:pt>
                <c:pt idx="1">
                  <c:v>59.924799999999777</c:v>
                </c:pt>
                <c:pt idx="2">
                  <c:v>59.334800000000087</c:v>
                </c:pt>
                <c:pt idx="3">
                  <c:v>59.274800000000141</c:v>
                </c:pt>
                <c:pt idx="4">
                  <c:v>58.474799999999959</c:v>
                </c:pt>
                <c:pt idx="5">
                  <c:v>58.12480000000005</c:v>
                </c:pt>
                <c:pt idx="6">
                  <c:v>57.894800000000032</c:v>
                </c:pt>
                <c:pt idx="7">
                  <c:v>57.834800000000087</c:v>
                </c:pt>
                <c:pt idx="8">
                  <c:v>57.584800000000087</c:v>
                </c:pt>
                <c:pt idx="9">
                  <c:v>57.534799999999905</c:v>
                </c:pt>
                <c:pt idx="10">
                  <c:v>57.224799999999959</c:v>
                </c:pt>
                <c:pt idx="11">
                  <c:v>57.184799999999996</c:v>
                </c:pt>
                <c:pt idx="12">
                  <c:v>56.994799999999941</c:v>
                </c:pt>
                <c:pt idx="13">
                  <c:v>56.934799999999996</c:v>
                </c:pt>
                <c:pt idx="14">
                  <c:v>56.834800000000087</c:v>
                </c:pt>
                <c:pt idx="15">
                  <c:v>56.774800000000141</c:v>
                </c:pt>
                <c:pt idx="16">
                  <c:v>56.614799999999832</c:v>
                </c:pt>
                <c:pt idx="17">
                  <c:v>56.564800000000105</c:v>
                </c:pt>
                <c:pt idx="18">
                  <c:v>55.994799999999941</c:v>
                </c:pt>
                <c:pt idx="19">
                  <c:v>55.934799999999996</c:v>
                </c:pt>
                <c:pt idx="20">
                  <c:v>55.464799999999741</c:v>
                </c:pt>
                <c:pt idx="21">
                  <c:v>55.404799999999796</c:v>
                </c:pt>
                <c:pt idx="22">
                  <c:v>55.104800000000068</c:v>
                </c:pt>
                <c:pt idx="23">
                  <c:v>54.794800000000123</c:v>
                </c:pt>
                <c:pt idx="24">
                  <c:v>54.654799999999796</c:v>
                </c:pt>
                <c:pt idx="25">
                  <c:v>54.284799999999905</c:v>
                </c:pt>
                <c:pt idx="26">
                  <c:v>53.784799999999905</c:v>
                </c:pt>
                <c:pt idx="27">
                  <c:v>53.674799999999777</c:v>
                </c:pt>
                <c:pt idx="28">
                  <c:v>53.354800000000068</c:v>
                </c:pt>
                <c:pt idx="29">
                  <c:v>53.194799999999759</c:v>
                </c:pt>
                <c:pt idx="30">
                  <c:v>52.794800000000123</c:v>
                </c:pt>
                <c:pt idx="31">
                  <c:v>52.404799999999796</c:v>
                </c:pt>
                <c:pt idx="32">
                  <c:v>51.894800000000032</c:v>
                </c:pt>
                <c:pt idx="33">
                  <c:v>51.544800000000123</c:v>
                </c:pt>
                <c:pt idx="34">
                  <c:v>51.464799999999741</c:v>
                </c:pt>
                <c:pt idx="35">
                  <c:v>50.894800000000032</c:v>
                </c:pt>
                <c:pt idx="36">
                  <c:v>50.664800000000014</c:v>
                </c:pt>
                <c:pt idx="37">
                  <c:v>50.37480000000005</c:v>
                </c:pt>
                <c:pt idx="38">
                  <c:v>49.834800000000087</c:v>
                </c:pt>
                <c:pt idx="39">
                  <c:v>49.604800000000068</c:v>
                </c:pt>
                <c:pt idx="40">
                  <c:v>49.334800000000087</c:v>
                </c:pt>
                <c:pt idx="41">
                  <c:v>49.184799999999996</c:v>
                </c:pt>
                <c:pt idx="42">
                  <c:v>48.294800000000123</c:v>
                </c:pt>
                <c:pt idx="43">
                  <c:v>47.944799999999759</c:v>
                </c:pt>
                <c:pt idx="44">
                  <c:v>47.59479999999985</c:v>
                </c:pt>
                <c:pt idx="45">
                  <c:v>47.444799999999759</c:v>
                </c:pt>
                <c:pt idx="46">
                  <c:v>47.174799999999777</c:v>
                </c:pt>
                <c:pt idx="47">
                  <c:v>46.974799999999959</c:v>
                </c:pt>
                <c:pt idx="48">
                  <c:v>46.694799999999759</c:v>
                </c:pt>
                <c:pt idx="49">
                  <c:v>46.214799999999741</c:v>
                </c:pt>
                <c:pt idx="50">
                  <c:v>45.814800000000105</c:v>
                </c:pt>
                <c:pt idx="51">
                  <c:v>45.554799999999886</c:v>
                </c:pt>
                <c:pt idx="52">
                  <c:v>45.354800000000068</c:v>
                </c:pt>
                <c:pt idx="53">
                  <c:v>44.634799999999814</c:v>
                </c:pt>
                <c:pt idx="54">
                  <c:v>44.424799999999777</c:v>
                </c:pt>
                <c:pt idx="55">
                  <c:v>44.164800000000014</c:v>
                </c:pt>
                <c:pt idx="56">
                  <c:v>43.194799999999759</c:v>
                </c:pt>
                <c:pt idx="57">
                  <c:v>42.424799999999777</c:v>
                </c:pt>
                <c:pt idx="58">
                  <c:v>42.204799999999977</c:v>
                </c:pt>
                <c:pt idx="59">
                  <c:v>41.864799999999832</c:v>
                </c:pt>
                <c:pt idx="60">
                  <c:v>41.334800000000087</c:v>
                </c:pt>
                <c:pt idx="61">
                  <c:v>40.994799999999941</c:v>
                </c:pt>
                <c:pt idx="62">
                  <c:v>40.654799999999796</c:v>
                </c:pt>
                <c:pt idx="63">
                  <c:v>40.12480000000005</c:v>
                </c:pt>
                <c:pt idx="64">
                  <c:v>39.09479999999985</c:v>
                </c:pt>
                <c:pt idx="65">
                  <c:v>38.684799999999996</c:v>
                </c:pt>
                <c:pt idx="66">
                  <c:v>38.224799999999959</c:v>
                </c:pt>
                <c:pt idx="67">
                  <c:v>37.724799999999959</c:v>
                </c:pt>
                <c:pt idx="68">
                  <c:v>37.014799999999923</c:v>
                </c:pt>
                <c:pt idx="69">
                  <c:v>36.704799999999977</c:v>
                </c:pt>
                <c:pt idx="70">
                  <c:v>36.204799999999977</c:v>
                </c:pt>
                <c:pt idx="71">
                  <c:v>35.894800000000032</c:v>
                </c:pt>
                <c:pt idx="72">
                  <c:v>35.574799999999868</c:v>
                </c:pt>
                <c:pt idx="73">
                  <c:v>35.394800000000032</c:v>
                </c:pt>
                <c:pt idx="74">
                  <c:v>34.774800000000141</c:v>
                </c:pt>
                <c:pt idx="75">
                  <c:v>34.264799999999923</c:v>
                </c:pt>
                <c:pt idx="76">
                  <c:v>33.964799999999741</c:v>
                </c:pt>
                <c:pt idx="77">
                  <c:v>33.684799999999996</c:v>
                </c:pt>
                <c:pt idx="78">
                  <c:v>33.134799999999814</c:v>
                </c:pt>
                <c:pt idx="79">
                  <c:v>32.734799999999723</c:v>
                </c:pt>
                <c:pt idx="80">
                  <c:v>28.34479999999985</c:v>
                </c:pt>
                <c:pt idx="81">
                  <c:v>27.914800000000014</c:v>
                </c:pt>
                <c:pt idx="82">
                  <c:v>27.404799999999796</c:v>
                </c:pt>
                <c:pt idx="83">
                  <c:v>26.924799999999777</c:v>
                </c:pt>
                <c:pt idx="84">
                  <c:v>26.194799999999759</c:v>
                </c:pt>
                <c:pt idx="85">
                  <c:v>25.954799999999977</c:v>
                </c:pt>
                <c:pt idx="86">
                  <c:v>25.62480000000005</c:v>
                </c:pt>
                <c:pt idx="87">
                  <c:v>25.334800000000087</c:v>
                </c:pt>
                <c:pt idx="88">
                  <c:v>25.014799999999923</c:v>
                </c:pt>
                <c:pt idx="89">
                  <c:v>24.704799999999977</c:v>
                </c:pt>
                <c:pt idx="90">
                  <c:v>24.284799999999905</c:v>
                </c:pt>
                <c:pt idx="91">
                  <c:v>23.924799999999777</c:v>
                </c:pt>
                <c:pt idx="92">
                  <c:v>23.37480000000005</c:v>
                </c:pt>
                <c:pt idx="93">
                  <c:v>22.924799999999777</c:v>
                </c:pt>
                <c:pt idx="94">
                  <c:v>14.254799999999705</c:v>
                </c:pt>
                <c:pt idx="95">
                  <c:v>13.934799999999996</c:v>
                </c:pt>
                <c:pt idx="96">
                  <c:v>13.714799999999741</c:v>
                </c:pt>
                <c:pt idx="97">
                  <c:v>13.434799999999996</c:v>
                </c:pt>
                <c:pt idx="98">
                  <c:v>13.054799999999886</c:v>
                </c:pt>
                <c:pt idx="99">
                  <c:v>12.684799999999996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B5-476A-A0FA-BFEF3DBDAD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'Cuddy core'!$H$3:$H$102</c:f>
              <c:numCache>
                <c:formatCode>0.0</c:formatCode>
                <c:ptCount val="100"/>
                <c:pt idx="0">
                  <c:v>59.974799999999959</c:v>
                </c:pt>
                <c:pt idx="1">
                  <c:v>59.924799999999777</c:v>
                </c:pt>
                <c:pt idx="2">
                  <c:v>59.334800000000087</c:v>
                </c:pt>
                <c:pt idx="3">
                  <c:v>59.274800000000141</c:v>
                </c:pt>
                <c:pt idx="4">
                  <c:v>58.474799999999959</c:v>
                </c:pt>
                <c:pt idx="5">
                  <c:v>58.12480000000005</c:v>
                </c:pt>
                <c:pt idx="6">
                  <c:v>57.894800000000032</c:v>
                </c:pt>
                <c:pt idx="7">
                  <c:v>57.834800000000087</c:v>
                </c:pt>
                <c:pt idx="8">
                  <c:v>57.584800000000087</c:v>
                </c:pt>
                <c:pt idx="9">
                  <c:v>57.534799999999905</c:v>
                </c:pt>
                <c:pt idx="10">
                  <c:v>57.224799999999959</c:v>
                </c:pt>
                <c:pt idx="11">
                  <c:v>57.184799999999996</c:v>
                </c:pt>
                <c:pt idx="12">
                  <c:v>56.994799999999941</c:v>
                </c:pt>
                <c:pt idx="13">
                  <c:v>56.934799999999996</c:v>
                </c:pt>
                <c:pt idx="14">
                  <c:v>56.834800000000087</c:v>
                </c:pt>
                <c:pt idx="15">
                  <c:v>56.774800000000141</c:v>
                </c:pt>
                <c:pt idx="16">
                  <c:v>56.614799999999832</c:v>
                </c:pt>
                <c:pt idx="17">
                  <c:v>56.564800000000105</c:v>
                </c:pt>
                <c:pt idx="18">
                  <c:v>55.994799999999941</c:v>
                </c:pt>
                <c:pt idx="19">
                  <c:v>55.934799999999996</c:v>
                </c:pt>
                <c:pt idx="20">
                  <c:v>55.464799999999741</c:v>
                </c:pt>
                <c:pt idx="21">
                  <c:v>55.404799999999796</c:v>
                </c:pt>
                <c:pt idx="22">
                  <c:v>55.104800000000068</c:v>
                </c:pt>
                <c:pt idx="23">
                  <c:v>54.794800000000123</c:v>
                </c:pt>
                <c:pt idx="24">
                  <c:v>54.654799999999796</c:v>
                </c:pt>
                <c:pt idx="25">
                  <c:v>54.284799999999905</c:v>
                </c:pt>
                <c:pt idx="26">
                  <c:v>53.784799999999905</c:v>
                </c:pt>
                <c:pt idx="27">
                  <c:v>53.674799999999777</c:v>
                </c:pt>
                <c:pt idx="28">
                  <c:v>53.354800000000068</c:v>
                </c:pt>
                <c:pt idx="29">
                  <c:v>53.194799999999759</c:v>
                </c:pt>
                <c:pt idx="30">
                  <c:v>52.794800000000123</c:v>
                </c:pt>
                <c:pt idx="31">
                  <c:v>52.404799999999796</c:v>
                </c:pt>
                <c:pt idx="32">
                  <c:v>51.894800000000032</c:v>
                </c:pt>
                <c:pt idx="33">
                  <c:v>51.544800000000123</c:v>
                </c:pt>
                <c:pt idx="34">
                  <c:v>51.464799999999741</c:v>
                </c:pt>
                <c:pt idx="35">
                  <c:v>50.894800000000032</c:v>
                </c:pt>
                <c:pt idx="36">
                  <c:v>50.664800000000014</c:v>
                </c:pt>
                <c:pt idx="37">
                  <c:v>50.37480000000005</c:v>
                </c:pt>
                <c:pt idx="38">
                  <c:v>49.834800000000087</c:v>
                </c:pt>
                <c:pt idx="39">
                  <c:v>49.604800000000068</c:v>
                </c:pt>
                <c:pt idx="40">
                  <c:v>49.334800000000087</c:v>
                </c:pt>
                <c:pt idx="41">
                  <c:v>49.184799999999996</c:v>
                </c:pt>
                <c:pt idx="42">
                  <c:v>48.294800000000123</c:v>
                </c:pt>
                <c:pt idx="43">
                  <c:v>47.944799999999759</c:v>
                </c:pt>
                <c:pt idx="44">
                  <c:v>47.59479999999985</c:v>
                </c:pt>
                <c:pt idx="45">
                  <c:v>47.444799999999759</c:v>
                </c:pt>
                <c:pt idx="46">
                  <c:v>47.174799999999777</c:v>
                </c:pt>
                <c:pt idx="47">
                  <c:v>46.974799999999959</c:v>
                </c:pt>
                <c:pt idx="48">
                  <c:v>46.694799999999759</c:v>
                </c:pt>
                <c:pt idx="49">
                  <c:v>46.214799999999741</c:v>
                </c:pt>
                <c:pt idx="50">
                  <c:v>45.814800000000105</c:v>
                </c:pt>
                <c:pt idx="51">
                  <c:v>45.554799999999886</c:v>
                </c:pt>
                <c:pt idx="52">
                  <c:v>45.354800000000068</c:v>
                </c:pt>
                <c:pt idx="53">
                  <c:v>44.634799999999814</c:v>
                </c:pt>
                <c:pt idx="54">
                  <c:v>44.424799999999777</c:v>
                </c:pt>
                <c:pt idx="55">
                  <c:v>44.164800000000014</c:v>
                </c:pt>
                <c:pt idx="56">
                  <c:v>43.194799999999759</c:v>
                </c:pt>
                <c:pt idx="57">
                  <c:v>42.424799999999777</c:v>
                </c:pt>
                <c:pt idx="58">
                  <c:v>42.204799999999977</c:v>
                </c:pt>
                <c:pt idx="59">
                  <c:v>41.864799999999832</c:v>
                </c:pt>
                <c:pt idx="60">
                  <c:v>41.334800000000087</c:v>
                </c:pt>
                <c:pt idx="61">
                  <c:v>40.994799999999941</c:v>
                </c:pt>
                <c:pt idx="62">
                  <c:v>40.654799999999796</c:v>
                </c:pt>
                <c:pt idx="63">
                  <c:v>40.12480000000005</c:v>
                </c:pt>
                <c:pt idx="64">
                  <c:v>39.09479999999985</c:v>
                </c:pt>
                <c:pt idx="65">
                  <c:v>38.684799999999996</c:v>
                </c:pt>
                <c:pt idx="66">
                  <c:v>38.224799999999959</c:v>
                </c:pt>
                <c:pt idx="67">
                  <c:v>37.724799999999959</c:v>
                </c:pt>
                <c:pt idx="68">
                  <c:v>37.014799999999923</c:v>
                </c:pt>
                <c:pt idx="69">
                  <c:v>36.704799999999977</c:v>
                </c:pt>
                <c:pt idx="70">
                  <c:v>36.204799999999977</c:v>
                </c:pt>
                <c:pt idx="71">
                  <c:v>35.894800000000032</c:v>
                </c:pt>
                <c:pt idx="72">
                  <c:v>35.574799999999868</c:v>
                </c:pt>
                <c:pt idx="73">
                  <c:v>35.394800000000032</c:v>
                </c:pt>
                <c:pt idx="74">
                  <c:v>34.774800000000141</c:v>
                </c:pt>
                <c:pt idx="75">
                  <c:v>34.264799999999923</c:v>
                </c:pt>
                <c:pt idx="76">
                  <c:v>33.964799999999741</c:v>
                </c:pt>
                <c:pt idx="77">
                  <c:v>33.684799999999996</c:v>
                </c:pt>
                <c:pt idx="78">
                  <c:v>33.134799999999814</c:v>
                </c:pt>
                <c:pt idx="79">
                  <c:v>32.734799999999723</c:v>
                </c:pt>
                <c:pt idx="80">
                  <c:v>28.34479999999985</c:v>
                </c:pt>
                <c:pt idx="81">
                  <c:v>27.914800000000014</c:v>
                </c:pt>
                <c:pt idx="82">
                  <c:v>27.404799999999796</c:v>
                </c:pt>
                <c:pt idx="83">
                  <c:v>26.924799999999777</c:v>
                </c:pt>
                <c:pt idx="84">
                  <c:v>26.194799999999759</c:v>
                </c:pt>
                <c:pt idx="85">
                  <c:v>25.954799999999977</c:v>
                </c:pt>
                <c:pt idx="86">
                  <c:v>25.62480000000005</c:v>
                </c:pt>
                <c:pt idx="87">
                  <c:v>25.334800000000087</c:v>
                </c:pt>
                <c:pt idx="88">
                  <c:v>25.014799999999923</c:v>
                </c:pt>
                <c:pt idx="89">
                  <c:v>24.704799999999977</c:v>
                </c:pt>
                <c:pt idx="90">
                  <c:v>24.284799999999905</c:v>
                </c:pt>
                <c:pt idx="91">
                  <c:v>23.924799999999777</c:v>
                </c:pt>
                <c:pt idx="92">
                  <c:v>23.37480000000005</c:v>
                </c:pt>
                <c:pt idx="93">
                  <c:v>22.924799999999777</c:v>
                </c:pt>
                <c:pt idx="94">
                  <c:v>14.254799999999705</c:v>
                </c:pt>
                <c:pt idx="95">
                  <c:v>13.934799999999996</c:v>
                </c:pt>
                <c:pt idx="96">
                  <c:v>13.714799999999741</c:v>
                </c:pt>
                <c:pt idx="97">
                  <c:v>13.434799999999996</c:v>
                </c:pt>
                <c:pt idx="98">
                  <c:v>13.054799999999886</c:v>
                </c:pt>
                <c:pt idx="99">
                  <c:v>12.684799999999996</c:v>
                </c:pt>
              </c:numCache>
            </c:numRef>
          </c:xVal>
          <c:yVal>
            <c:numRef>
              <c:f>'Cuddy core'!$G$3:$G$102</c:f>
              <c:numCache>
                <c:formatCode>0.0</c:formatCode>
                <c:ptCount val="100"/>
                <c:pt idx="0">
                  <c:v>10.855758252751833</c:v>
                </c:pt>
                <c:pt idx="1">
                  <c:v>12.007522911134833</c:v>
                </c:pt>
                <c:pt idx="2">
                  <c:v>24.059852585863876</c:v>
                </c:pt>
                <c:pt idx="3">
                  <c:v>20.448683471163253</c:v>
                </c:pt>
                <c:pt idx="4">
                  <c:v>7.9315309291692975</c:v>
                </c:pt>
                <c:pt idx="5">
                  <c:v>11.911780848630023</c:v>
                </c:pt>
                <c:pt idx="6">
                  <c:v>11.329798816983097</c:v>
                </c:pt>
                <c:pt idx="7">
                  <c:v>10.633605382137965</c:v>
                </c:pt>
                <c:pt idx="8">
                  <c:v>4.9133772484320319</c:v>
                </c:pt>
                <c:pt idx="9">
                  <c:v>3.532638890463681E-2</c:v>
                </c:pt>
                <c:pt idx="10">
                  <c:v>4.9297746967259242</c:v>
                </c:pt>
                <c:pt idx="11">
                  <c:v>6.0239733070008725</c:v>
                </c:pt>
                <c:pt idx="12">
                  <c:v>12.106456648362686</c:v>
                </c:pt>
                <c:pt idx="13">
                  <c:v>10.92813449184378</c:v>
                </c:pt>
                <c:pt idx="14">
                  <c:v>10.562336748301616</c:v>
                </c:pt>
                <c:pt idx="15">
                  <c:v>12.882215688791977</c:v>
                </c:pt>
                <c:pt idx="16">
                  <c:v>15.231534478599261</c:v>
                </c:pt>
                <c:pt idx="17">
                  <c:v>16.555749574286832</c:v>
                </c:pt>
                <c:pt idx="18">
                  <c:v>19.432836207564328</c:v>
                </c:pt>
                <c:pt idx="19">
                  <c:v>18.80566356163617</c:v>
                </c:pt>
                <c:pt idx="20">
                  <c:v>17.783237249806515</c:v>
                </c:pt>
                <c:pt idx="21">
                  <c:v>9.9932547691836042</c:v>
                </c:pt>
                <c:pt idx="22">
                  <c:v>23.935920275101815</c:v>
                </c:pt>
                <c:pt idx="23">
                  <c:v>33.452983016010265</c:v>
                </c:pt>
                <c:pt idx="24">
                  <c:v>23.059314073923655</c:v>
                </c:pt>
                <c:pt idx="25">
                  <c:v>30.262435072267351</c:v>
                </c:pt>
                <c:pt idx="26">
                  <c:v>24.737700244743937</c:v>
                </c:pt>
                <c:pt idx="27">
                  <c:v>22.115381704806722</c:v>
                </c:pt>
                <c:pt idx="28">
                  <c:v>19.169715218370715</c:v>
                </c:pt>
                <c:pt idx="29">
                  <c:v>13.761779630301346</c:v>
                </c:pt>
                <c:pt idx="30">
                  <c:v>10.815100348240449</c:v>
                </c:pt>
                <c:pt idx="31">
                  <c:v>8.295702814663283</c:v>
                </c:pt>
                <c:pt idx="32">
                  <c:v>24.935771807297709</c:v>
                </c:pt>
                <c:pt idx="33">
                  <c:v>28.355958117123926</c:v>
                </c:pt>
                <c:pt idx="34">
                  <c:v>40.201146335168204</c:v>
                </c:pt>
                <c:pt idx="35">
                  <c:v>26.644218563321914</c:v>
                </c:pt>
                <c:pt idx="36">
                  <c:v>0</c:v>
                </c:pt>
                <c:pt idx="37">
                  <c:v>0</c:v>
                </c:pt>
                <c:pt idx="38">
                  <c:v>13.218664617486297</c:v>
                </c:pt>
                <c:pt idx="39">
                  <c:v>16.836950836819835</c:v>
                </c:pt>
                <c:pt idx="40">
                  <c:v>27.512662864732917</c:v>
                </c:pt>
                <c:pt idx="41">
                  <c:v>32.501604850214086</c:v>
                </c:pt>
                <c:pt idx="42">
                  <c:v>1.3353359304235752</c:v>
                </c:pt>
                <c:pt idx="43">
                  <c:v>0.68936764843647047</c:v>
                </c:pt>
                <c:pt idx="44">
                  <c:v>1.9639840613707282</c:v>
                </c:pt>
                <c:pt idx="45">
                  <c:v>11.866435347854546</c:v>
                </c:pt>
                <c:pt idx="46">
                  <c:v>32.652580971662395</c:v>
                </c:pt>
                <c:pt idx="47">
                  <c:v>18.231504511799905</c:v>
                </c:pt>
                <c:pt idx="48">
                  <c:v>24.831462027755506</c:v>
                </c:pt>
                <c:pt idx="49">
                  <c:v>23.161807495344735</c:v>
                </c:pt>
                <c:pt idx="50">
                  <c:v>23.603923023215572</c:v>
                </c:pt>
                <c:pt idx="51">
                  <c:v>25.081178218216145</c:v>
                </c:pt>
                <c:pt idx="52">
                  <c:v>25.656630931649893</c:v>
                </c:pt>
                <c:pt idx="53">
                  <c:v>21.089852729885074</c:v>
                </c:pt>
                <c:pt idx="54">
                  <c:v>17.266645029673477</c:v>
                </c:pt>
                <c:pt idx="55">
                  <c:v>17.717627869551851</c:v>
                </c:pt>
                <c:pt idx="56">
                  <c:v>18.047299802273841</c:v>
                </c:pt>
                <c:pt idx="57">
                  <c:v>22.327143635449154</c:v>
                </c:pt>
                <c:pt idx="58">
                  <c:v>11.292666666666465</c:v>
                </c:pt>
                <c:pt idx="59">
                  <c:v>8.1807507882290942</c:v>
                </c:pt>
                <c:pt idx="60">
                  <c:v>20.884461505190142</c:v>
                </c:pt>
                <c:pt idx="61">
                  <c:v>16.34624889222162</c:v>
                </c:pt>
                <c:pt idx="62">
                  <c:v>27.687603391232606</c:v>
                </c:pt>
                <c:pt idx="63">
                  <c:v>32.190082796013826</c:v>
                </c:pt>
                <c:pt idx="64">
                  <c:v>23.006094329623913</c:v>
                </c:pt>
                <c:pt idx="65">
                  <c:v>25.908546673632856</c:v>
                </c:pt>
                <c:pt idx="66">
                  <c:v>32.781708328483383</c:v>
                </c:pt>
                <c:pt idx="67">
                  <c:v>13.244989568536763</c:v>
                </c:pt>
                <c:pt idx="68">
                  <c:v>16.959150563940845</c:v>
                </c:pt>
                <c:pt idx="69">
                  <c:v>24.403433473871704</c:v>
                </c:pt>
                <c:pt idx="70">
                  <c:v>20.164868873696523</c:v>
                </c:pt>
                <c:pt idx="71">
                  <c:v>35.217078468007379</c:v>
                </c:pt>
                <c:pt idx="72">
                  <c:v>18.927253877639277</c:v>
                </c:pt>
                <c:pt idx="73">
                  <c:v>9.5204633374410452</c:v>
                </c:pt>
                <c:pt idx="74">
                  <c:v>18.433955008652063</c:v>
                </c:pt>
                <c:pt idx="75">
                  <c:v>25.168091629647606</c:v>
                </c:pt>
                <c:pt idx="76">
                  <c:v>17.26540422955684</c:v>
                </c:pt>
                <c:pt idx="77">
                  <c:v>14.363093297169863</c:v>
                </c:pt>
                <c:pt idx="78">
                  <c:v>1.9296832893186739</c:v>
                </c:pt>
                <c:pt idx="79">
                  <c:v>16.118128558781102</c:v>
                </c:pt>
                <c:pt idx="80">
                  <c:v>17.206059106334585</c:v>
                </c:pt>
                <c:pt idx="81">
                  <c:v>16.173622426307261</c:v>
                </c:pt>
                <c:pt idx="82">
                  <c:v>14.887699821098908</c:v>
                </c:pt>
                <c:pt idx="83">
                  <c:v>19.773436102665258</c:v>
                </c:pt>
                <c:pt idx="84">
                  <c:v>18.196975218659016</c:v>
                </c:pt>
                <c:pt idx="85">
                  <c:v>21.547661052565875</c:v>
                </c:pt>
                <c:pt idx="86">
                  <c:v>20.929821940726363</c:v>
                </c:pt>
                <c:pt idx="87">
                  <c:v>13.421862509992005</c:v>
                </c:pt>
                <c:pt idx="88">
                  <c:v>21.277909690920769</c:v>
                </c:pt>
                <c:pt idx="89">
                  <c:v>15.649716504669255</c:v>
                </c:pt>
                <c:pt idx="90">
                  <c:v>19.728349215247167</c:v>
                </c:pt>
                <c:pt idx="91">
                  <c:v>24.544184913016785</c:v>
                </c:pt>
                <c:pt idx="92">
                  <c:v>19.125162911934048</c:v>
                </c:pt>
                <c:pt idx="93">
                  <c:v>21.795945064865613</c:v>
                </c:pt>
                <c:pt idx="94">
                  <c:v>0</c:v>
                </c:pt>
                <c:pt idx="95">
                  <c:v>36.031383100091524</c:v>
                </c:pt>
                <c:pt idx="96">
                  <c:v>22.74711962643131</c:v>
                </c:pt>
                <c:pt idx="97">
                  <c:v>36.262467322118233</c:v>
                </c:pt>
                <c:pt idx="98">
                  <c:v>11.410213554400956</c:v>
                </c:pt>
                <c:pt idx="99">
                  <c:v>1.0308695294504857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B5-476A-A0FA-BFEF3DBD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34688"/>
        <c:axId val="488731736"/>
      </c:scatterChart>
      <c:valAx>
        <c:axId val="488734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31736"/>
        <c:crosses val="autoZero"/>
        <c:crossBetween val="midCat"/>
      </c:valAx>
      <c:valAx>
        <c:axId val="48873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logs'!$A$1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'Cuddy logs'!$B$2:$B$529</c:f>
              <c:numCache>
                <c:formatCode>General</c:formatCode>
                <c:ptCount val="528"/>
                <c:pt idx="0">
                  <c:v>3.1099999999999999E-3</c:v>
                </c:pt>
                <c:pt idx="1">
                  <c:v>0</c:v>
                </c:pt>
                <c:pt idx="2">
                  <c:v>3.8899999999999998E-3</c:v>
                </c:pt>
                <c:pt idx="3">
                  <c:v>9.6699999999999998E-3</c:v>
                </c:pt>
                <c:pt idx="4">
                  <c:v>9.9799999999999993E-3</c:v>
                </c:pt>
                <c:pt idx="5">
                  <c:v>1.528E-2</c:v>
                </c:pt>
                <c:pt idx="6">
                  <c:v>1.4239999999999999E-2</c:v>
                </c:pt>
                <c:pt idx="7">
                  <c:v>1.8270000000000002E-2</c:v>
                </c:pt>
                <c:pt idx="8">
                  <c:v>2.3470000000000001E-2</c:v>
                </c:pt>
                <c:pt idx="9">
                  <c:v>1.804E-2</c:v>
                </c:pt>
                <c:pt idx="10">
                  <c:v>2.461E-2</c:v>
                </c:pt>
                <c:pt idx="11">
                  <c:v>1.09E-2</c:v>
                </c:pt>
                <c:pt idx="12">
                  <c:v>9.6299999999999997E-3</c:v>
                </c:pt>
                <c:pt idx="13">
                  <c:v>8.1799999999999998E-3</c:v>
                </c:pt>
                <c:pt idx="14">
                  <c:v>0.11945</c:v>
                </c:pt>
                <c:pt idx="15">
                  <c:v>0.11051</c:v>
                </c:pt>
                <c:pt idx="16">
                  <c:v>7.485E-2</c:v>
                </c:pt>
                <c:pt idx="17">
                  <c:v>0.12039999999999999</c:v>
                </c:pt>
                <c:pt idx="18">
                  <c:v>0.10979999999999999</c:v>
                </c:pt>
                <c:pt idx="19">
                  <c:v>8.2400000000000001E-2</c:v>
                </c:pt>
                <c:pt idx="20">
                  <c:v>5.7369999999999997E-2</c:v>
                </c:pt>
                <c:pt idx="21">
                  <c:v>4.0899999999999999E-2</c:v>
                </c:pt>
                <c:pt idx="22">
                  <c:v>4.9419999999999999E-2</c:v>
                </c:pt>
                <c:pt idx="23">
                  <c:v>4.99E-2</c:v>
                </c:pt>
                <c:pt idx="24">
                  <c:v>6.8049999999999999E-2</c:v>
                </c:pt>
                <c:pt idx="25">
                  <c:v>5.8119999999999998E-2</c:v>
                </c:pt>
                <c:pt idx="26">
                  <c:v>5.1650000000000001E-2</c:v>
                </c:pt>
                <c:pt idx="27">
                  <c:v>9.9400000000000002E-2</c:v>
                </c:pt>
                <c:pt idx="28">
                  <c:v>0.11709</c:v>
                </c:pt>
                <c:pt idx="29">
                  <c:v>8.3269999999999997E-2</c:v>
                </c:pt>
                <c:pt idx="30">
                  <c:v>0.14602000000000001</c:v>
                </c:pt>
                <c:pt idx="31">
                  <c:v>0.20305999999999999</c:v>
                </c:pt>
                <c:pt idx="32">
                  <c:v>0.14018</c:v>
                </c:pt>
                <c:pt idx="33">
                  <c:v>0.10607999999999999</c:v>
                </c:pt>
                <c:pt idx="34">
                  <c:v>0.10788</c:v>
                </c:pt>
                <c:pt idx="35">
                  <c:v>0.12296</c:v>
                </c:pt>
                <c:pt idx="36">
                  <c:v>8.3309999999999995E-2</c:v>
                </c:pt>
                <c:pt idx="37">
                  <c:v>0.10569000000000001</c:v>
                </c:pt>
                <c:pt idx="38">
                  <c:v>0.11458</c:v>
                </c:pt>
                <c:pt idx="39">
                  <c:v>0.11336</c:v>
                </c:pt>
                <c:pt idx="40">
                  <c:v>9.8930000000000004E-2</c:v>
                </c:pt>
                <c:pt idx="41">
                  <c:v>7.2160000000000002E-2</c:v>
                </c:pt>
                <c:pt idx="42">
                  <c:v>5.7959999999999998E-2</c:v>
                </c:pt>
                <c:pt idx="43">
                  <c:v>9.2130000000000004E-2</c:v>
                </c:pt>
                <c:pt idx="44">
                  <c:v>9.7290000000000001E-2</c:v>
                </c:pt>
                <c:pt idx="45">
                  <c:v>0.18811</c:v>
                </c:pt>
                <c:pt idx="46">
                  <c:v>7.2260000000000005E-2</c:v>
                </c:pt>
                <c:pt idx="47">
                  <c:v>0.11700000000000001</c:v>
                </c:pt>
                <c:pt idx="48">
                  <c:v>0.12365</c:v>
                </c:pt>
                <c:pt idx="49">
                  <c:v>0.12894</c:v>
                </c:pt>
                <c:pt idx="50">
                  <c:v>0.11874</c:v>
                </c:pt>
                <c:pt idx="51">
                  <c:v>0.10918</c:v>
                </c:pt>
                <c:pt idx="52">
                  <c:v>0.13571</c:v>
                </c:pt>
                <c:pt idx="53">
                  <c:v>0.12266000000000001</c:v>
                </c:pt>
                <c:pt idx="54">
                  <c:v>0.1157</c:v>
                </c:pt>
                <c:pt idx="55">
                  <c:v>0.12615000000000001</c:v>
                </c:pt>
                <c:pt idx="56">
                  <c:v>0.13735</c:v>
                </c:pt>
                <c:pt idx="57">
                  <c:v>0.12961</c:v>
                </c:pt>
                <c:pt idx="58">
                  <c:v>0.11831999999999999</c:v>
                </c:pt>
                <c:pt idx="59">
                  <c:v>8.7239999999999998E-2</c:v>
                </c:pt>
                <c:pt idx="60">
                  <c:v>8.9950000000000002E-2</c:v>
                </c:pt>
                <c:pt idx="61">
                  <c:v>0.11572</c:v>
                </c:pt>
                <c:pt idx="62">
                  <c:v>0.11827</c:v>
                </c:pt>
                <c:pt idx="63">
                  <c:v>0.14097000000000001</c:v>
                </c:pt>
                <c:pt idx="64">
                  <c:v>0.12640999999999999</c:v>
                </c:pt>
                <c:pt idx="65">
                  <c:v>0.10962</c:v>
                </c:pt>
                <c:pt idx="66">
                  <c:v>9.4600000000000004E-2</c:v>
                </c:pt>
                <c:pt idx="67">
                  <c:v>7.8689999999999996E-2</c:v>
                </c:pt>
                <c:pt idx="68">
                  <c:v>4.5400000000000003E-2</c:v>
                </c:pt>
                <c:pt idx="69">
                  <c:v>6.479E-2</c:v>
                </c:pt>
                <c:pt idx="70">
                  <c:v>7.4749999999999997E-2</c:v>
                </c:pt>
                <c:pt idx="71">
                  <c:v>0.10580000000000001</c:v>
                </c:pt>
                <c:pt idx="72">
                  <c:v>7.1730000000000002E-2</c:v>
                </c:pt>
                <c:pt idx="73">
                  <c:v>5.8380000000000001E-2</c:v>
                </c:pt>
                <c:pt idx="74">
                  <c:v>9.8890000000000006E-2</c:v>
                </c:pt>
                <c:pt idx="75">
                  <c:v>0.11867</c:v>
                </c:pt>
                <c:pt idx="76">
                  <c:v>0.1159</c:v>
                </c:pt>
                <c:pt idx="77">
                  <c:v>0.11989</c:v>
                </c:pt>
                <c:pt idx="78">
                  <c:v>0.18204000000000001</c:v>
                </c:pt>
                <c:pt idx="79">
                  <c:v>9.085E-2</c:v>
                </c:pt>
                <c:pt idx="80">
                  <c:v>9.7446000000000005E-2</c:v>
                </c:pt>
                <c:pt idx="81">
                  <c:v>9.2243000000000006E-2</c:v>
                </c:pt>
                <c:pt idx="82">
                  <c:v>8.5214970000000001E-2</c:v>
                </c:pt>
                <c:pt idx="83">
                  <c:v>5.3925130000000002E-2</c:v>
                </c:pt>
                <c:pt idx="84">
                  <c:v>5.2225170000000001E-2</c:v>
                </c:pt>
                <c:pt idx="85">
                  <c:v>5.3979220000000001E-2</c:v>
                </c:pt>
                <c:pt idx="86">
                  <c:v>5.8841360000000002E-2</c:v>
                </c:pt>
                <c:pt idx="87">
                  <c:v>6.5505300000000002E-2</c:v>
                </c:pt>
                <c:pt idx="88">
                  <c:v>6.732776E-2</c:v>
                </c:pt>
                <c:pt idx="89">
                  <c:v>6.8500000000000005E-2</c:v>
                </c:pt>
                <c:pt idx="90">
                  <c:v>6.3366809999999996E-2</c:v>
                </c:pt>
                <c:pt idx="91">
                  <c:v>6.1503559999999999E-2</c:v>
                </c:pt>
                <c:pt idx="92">
                  <c:v>5.805225E-2</c:v>
                </c:pt>
                <c:pt idx="93">
                  <c:v>5.8340599999999999E-2</c:v>
                </c:pt>
                <c:pt idx="94">
                  <c:v>5.9003119999999999E-2</c:v>
                </c:pt>
                <c:pt idx="95">
                  <c:v>6.200369E-2</c:v>
                </c:pt>
                <c:pt idx="96">
                  <c:v>6.4499150000000005E-2</c:v>
                </c:pt>
                <c:pt idx="97">
                  <c:v>6.8921449999999995E-2</c:v>
                </c:pt>
                <c:pt idx="98">
                  <c:v>8.3600720000000003E-2</c:v>
                </c:pt>
                <c:pt idx="99">
                  <c:v>8.7076769999999998E-2</c:v>
                </c:pt>
                <c:pt idx="100">
                  <c:v>0.1164516</c:v>
                </c:pt>
                <c:pt idx="101">
                  <c:v>0.14237430000000001</c:v>
                </c:pt>
                <c:pt idx="102">
                  <c:v>0.14873629999999999</c:v>
                </c:pt>
                <c:pt idx="103">
                  <c:v>0.1522782</c:v>
                </c:pt>
                <c:pt idx="104">
                  <c:v>0.1595982</c:v>
                </c:pt>
                <c:pt idx="105">
                  <c:v>0.1600963</c:v>
                </c:pt>
                <c:pt idx="106">
                  <c:v>0.1622441</c:v>
                </c:pt>
                <c:pt idx="107">
                  <c:v>0.15748200000000001</c:v>
                </c:pt>
                <c:pt idx="108">
                  <c:v>0.15736990000000001</c:v>
                </c:pt>
                <c:pt idx="109">
                  <c:v>0.16777539999999999</c:v>
                </c:pt>
                <c:pt idx="110">
                  <c:v>0.17498540000000001</c:v>
                </c:pt>
                <c:pt idx="111">
                  <c:v>0.16270789999999999</c:v>
                </c:pt>
                <c:pt idx="112">
                  <c:v>0.16186020000000001</c:v>
                </c:pt>
                <c:pt idx="113">
                  <c:v>0.16008359999999999</c:v>
                </c:pt>
                <c:pt idx="114">
                  <c:v>0.15753790000000001</c:v>
                </c:pt>
                <c:pt idx="115">
                  <c:v>0.14978630000000001</c:v>
                </c:pt>
                <c:pt idx="116">
                  <c:v>0.15049399999999999</c:v>
                </c:pt>
                <c:pt idx="117">
                  <c:v>0.16045290000000001</c:v>
                </c:pt>
                <c:pt idx="118">
                  <c:v>0.17125580000000001</c:v>
                </c:pt>
                <c:pt idx="119">
                  <c:v>0.17281089999999999</c:v>
                </c:pt>
                <c:pt idx="120">
                  <c:v>0.1859576</c:v>
                </c:pt>
                <c:pt idx="121">
                  <c:v>0.18569289999999999</c:v>
                </c:pt>
                <c:pt idx="122">
                  <c:v>0.17352989999999999</c:v>
                </c:pt>
                <c:pt idx="123">
                  <c:v>0.14970829999999999</c:v>
                </c:pt>
                <c:pt idx="124">
                  <c:v>0.13102169999999999</c:v>
                </c:pt>
                <c:pt idx="125">
                  <c:v>0.1185259</c:v>
                </c:pt>
                <c:pt idx="126">
                  <c:v>0.1128801</c:v>
                </c:pt>
                <c:pt idx="127">
                  <c:v>0.1080305</c:v>
                </c:pt>
                <c:pt idx="128">
                  <c:v>0.1002724</c:v>
                </c:pt>
                <c:pt idx="129">
                  <c:v>9.0710680000000002E-2</c:v>
                </c:pt>
                <c:pt idx="130">
                  <c:v>7.9797190000000004E-2</c:v>
                </c:pt>
                <c:pt idx="131">
                  <c:v>6.8352899999999994E-2</c:v>
                </c:pt>
                <c:pt idx="132">
                  <c:v>5.8335089999999999E-2</c:v>
                </c:pt>
                <c:pt idx="133">
                  <c:v>6.1317150000000001E-2</c:v>
                </c:pt>
                <c:pt idx="134">
                  <c:v>7.3734099999999997E-2</c:v>
                </c:pt>
                <c:pt idx="135">
                  <c:v>9.1394980000000001E-2</c:v>
                </c:pt>
                <c:pt idx="136">
                  <c:v>0.10106179999999999</c:v>
                </c:pt>
                <c:pt idx="137">
                  <c:v>0.1132238</c:v>
                </c:pt>
                <c:pt idx="138">
                  <c:v>0.11882760000000001</c:v>
                </c:pt>
                <c:pt idx="139">
                  <c:v>0.1219905</c:v>
                </c:pt>
                <c:pt idx="140">
                  <c:v>0.12136719999999999</c:v>
                </c:pt>
                <c:pt idx="141">
                  <c:v>0.11980349999999999</c:v>
                </c:pt>
                <c:pt idx="142">
                  <c:v>0.1038625</c:v>
                </c:pt>
                <c:pt idx="143">
                  <c:v>9.186656E-2</c:v>
                </c:pt>
                <c:pt idx="144">
                  <c:v>8.3571210000000007E-2</c:v>
                </c:pt>
                <c:pt idx="145">
                  <c:v>7.9250829999999994E-2</c:v>
                </c:pt>
                <c:pt idx="146">
                  <c:v>7.322004E-2</c:v>
                </c:pt>
                <c:pt idx="147">
                  <c:v>7.2495420000000005E-2</c:v>
                </c:pt>
                <c:pt idx="148">
                  <c:v>7.3590900000000001E-2</c:v>
                </c:pt>
                <c:pt idx="149">
                  <c:v>6.6942940000000006E-2</c:v>
                </c:pt>
                <c:pt idx="150">
                  <c:v>5.347499E-2</c:v>
                </c:pt>
                <c:pt idx="151">
                  <c:v>3.9491140000000001E-2</c:v>
                </c:pt>
                <c:pt idx="152">
                  <c:v>3.1021969999999999E-2</c:v>
                </c:pt>
                <c:pt idx="153">
                  <c:v>3.053057E-2</c:v>
                </c:pt>
                <c:pt idx="154">
                  <c:v>3.4131130000000003E-2</c:v>
                </c:pt>
                <c:pt idx="155">
                  <c:v>3.7320260000000001E-2</c:v>
                </c:pt>
                <c:pt idx="156">
                  <c:v>4.8759629999999998E-2</c:v>
                </c:pt>
                <c:pt idx="157">
                  <c:v>6.003853E-2</c:v>
                </c:pt>
                <c:pt idx="158">
                  <c:v>6.9801639999999998E-2</c:v>
                </c:pt>
                <c:pt idx="159">
                  <c:v>7.9869369999999995E-2</c:v>
                </c:pt>
                <c:pt idx="160">
                  <c:v>7.7951779999999998E-2</c:v>
                </c:pt>
                <c:pt idx="161">
                  <c:v>6.6154870000000005E-2</c:v>
                </c:pt>
                <c:pt idx="162">
                  <c:v>5.1447260000000002E-2</c:v>
                </c:pt>
                <c:pt idx="163">
                  <c:v>5.256864E-2</c:v>
                </c:pt>
                <c:pt idx="164">
                  <c:v>6.1763770000000003E-2</c:v>
                </c:pt>
                <c:pt idx="165">
                  <c:v>7.7624109999999996E-2</c:v>
                </c:pt>
                <c:pt idx="166">
                  <c:v>0.10625850000000001</c:v>
                </c:pt>
                <c:pt idx="167">
                  <c:v>0.1299807</c:v>
                </c:pt>
                <c:pt idx="168">
                  <c:v>0.14216570000000001</c:v>
                </c:pt>
                <c:pt idx="169">
                  <c:v>0.14899660000000001</c:v>
                </c:pt>
                <c:pt idx="170">
                  <c:v>0.15842039999999999</c:v>
                </c:pt>
                <c:pt idx="171">
                  <c:v>0.16020529999999999</c:v>
                </c:pt>
                <c:pt idx="172">
                  <c:v>0.1571497</c:v>
                </c:pt>
                <c:pt idx="173">
                  <c:v>0.14663789999999999</c:v>
                </c:pt>
                <c:pt idx="174">
                  <c:v>0.1376018</c:v>
                </c:pt>
                <c:pt idx="175">
                  <c:v>0.13183420000000001</c:v>
                </c:pt>
                <c:pt idx="176">
                  <c:v>0.1265926</c:v>
                </c:pt>
                <c:pt idx="177">
                  <c:v>0.1241834</c:v>
                </c:pt>
                <c:pt idx="178">
                  <c:v>0.11835329999999999</c:v>
                </c:pt>
                <c:pt idx="179">
                  <c:v>0.1129146</c:v>
                </c:pt>
                <c:pt idx="180">
                  <c:v>0.1070831</c:v>
                </c:pt>
                <c:pt idx="181">
                  <c:v>9.4325969999999995E-2</c:v>
                </c:pt>
                <c:pt idx="182">
                  <c:v>7.4537370000000006E-2</c:v>
                </c:pt>
                <c:pt idx="183">
                  <c:v>6.5841750000000004E-2</c:v>
                </c:pt>
                <c:pt idx="184">
                  <c:v>5.6841080000000002E-2</c:v>
                </c:pt>
                <c:pt idx="185">
                  <c:v>5.1598339999999999E-2</c:v>
                </c:pt>
                <c:pt idx="186">
                  <c:v>5.558374E-2</c:v>
                </c:pt>
                <c:pt idx="187">
                  <c:v>7.4883870000000005E-2</c:v>
                </c:pt>
                <c:pt idx="188">
                  <c:v>9.5307219999999998E-2</c:v>
                </c:pt>
                <c:pt idx="189">
                  <c:v>0.1063935</c:v>
                </c:pt>
                <c:pt idx="190">
                  <c:v>0.110219</c:v>
                </c:pt>
                <c:pt idx="191">
                  <c:v>0.1131928</c:v>
                </c:pt>
                <c:pt idx="192">
                  <c:v>0.1132302</c:v>
                </c:pt>
                <c:pt idx="193">
                  <c:v>0.1092991</c:v>
                </c:pt>
                <c:pt idx="194">
                  <c:v>0.1044525</c:v>
                </c:pt>
                <c:pt idx="195">
                  <c:v>9.4818079999999999E-2</c:v>
                </c:pt>
                <c:pt idx="196">
                  <c:v>9.0327710000000005E-2</c:v>
                </c:pt>
                <c:pt idx="197">
                  <c:v>8.6869619999999995E-2</c:v>
                </c:pt>
                <c:pt idx="198">
                  <c:v>5.4611170000000001E-2</c:v>
                </c:pt>
                <c:pt idx="199">
                  <c:v>2.2964849999999998E-2</c:v>
                </c:pt>
                <c:pt idx="200">
                  <c:v>2.619821E-2</c:v>
                </c:pt>
                <c:pt idx="201">
                  <c:v>3.6061379999999997E-2</c:v>
                </c:pt>
                <c:pt idx="202">
                  <c:v>3.9754570000000003E-2</c:v>
                </c:pt>
                <c:pt idx="203">
                  <c:v>3.8625029999999998E-2</c:v>
                </c:pt>
                <c:pt idx="204">
                  <c:v>5.2065309999999997E-2</c:v>
                </c:pt>
                <c:pt idx="205">
                  <c:v>8.449487E-2</c:v>
                </c:pt>
                <c:pt idx="206">
                  <c:v>0.10669960000000001</c:v>
                </c:pt>
                <c:pt idx="207">
                  <c:v>0.1127329</c:v>
                </c:pt>
                <c:pt idx="208">
                  <c:v>0.1087192</c:v>
                </c:pt>
                <c:pt idx="209">
                  <c:v>9.7020480000000006E-2</c:v>
                </c:pt>
                <c:pt idx="210">
                  <c:v>6.6304970000000005E-2</c:v>
                </c:pt>
                <c:pt idx="211">
                  <c:v>4.3126310000000001E-2</c:v>
                </c:pt>
                <c:pt idx="212">
                  <c:v>3.5942880000000003E-2</c:v>
                </c:pt>
                <c:pt idx="213">
                  <c:v>2.6332899999999999E-2</c:v>
                </c:pt>
                <c:pt idx="214">
                  <c:v>2.7860630000000001E-2</c:v>
                </c:pt>
                <c:pt idx="215">
                  <c:v>4.7981139999999999E-2</c:v>
                </c:pt>
                <c:pt idx="216">
                  <c:v>6.0270039999999997E-2</c:v>
                </c:pt>
                <c:pt idx="217">
                  <c:v>7.6279029999999998E-2</c:v>
                </c:pt>
                <c:pt idx="218">
                  <c:v>0.11797439999999999</c:v>
                </c:pt>
                <c:pt idx="219">
                  <c:v>0.1431307</c:v>
                </c:pt>
                <c:pt idx="220">
                  <c:v>0.15940289999999999</c:v>
                </c:pt>
                <c:pt idx="221">
                  <c:v>0.1654023</c:v>
                </c:pt>
                <c:pt idx="222">
                  <c:v>0.1477049</c:v>
                </c:pt>
                <c:pt idx="223">
                  <c:v>0.12780910000000001</c:v>
                </c:pt>
                <c:pt idx="224">
                  <c:v>0.1145157</c:v>
                </c:pt>
                <c:pt idx="225">
                  <c:v>7.6165880000000005E-2</c:v>
                </c:pt>
                <c:pt idx="226">
                  <c:v>3.9153199999999999E-2</c:v>
                </c:pt>
                <c:pt idx="227">
                  <c:v>2.9157539999999999E-2</c:v>
                </c:pt>
                <c:pt idx="228">
                  <c:v>2.1416839999999999E-2</c:v>
                </c:pt>
                <c:pt idx="229">
                  <c:v>2.763931E-2</c:v>
                </c:pt>
                <c:pt idx="230">
                  <c:v>5.9661760000000001E-2</c:v>
                </c:pt>
                <c:pt idx="231">
                  <c:v>9.2210650000000005E-2</c:v>
                </c:pt>
                <c:pt idx="232">
                  <c:v>0.12769420000000001</c:v>
                </c:pt>
                <c:pt idx="233">
                  <c:v>0.1303898</c:v>
                </c:pt>
                <c:pt idx="234">
                  <c:v>0.1201209</c:v>
                </c:pt>
                <c:pt idx="235">
                  <c:v>9.3713610000000003E-2</c:v>
                </c:pt>
                <c:pt idx="236">
                  <c:v>8.5264210000000007E-2</c:v>
                </c:pt>
                <c:pt idx="237">
                  <c:v>7.1662290000000003E-2</c:v>
                </c:pt>
                <c:pt idx="238">
                  <c:v>6.7835000000000006E-2</c:v>
                </c:pt>
                <c:pt idx="239">
                  <c:v>7.1211410000000003E-2</c:v>
                </c:pt>
                <c:pt idx="240">
                  <c:v>8.953005E-2</c:v>
                </c:pt>
                <c:pt idx="241">
                  <c:v>0.1190625</c:v>
                </c:pt>
                <c:pt idx="242">
                  <c:v>0.15029000000000001</c:v>
                </c:pt>
                <c:pt idx="243">
                  <c:v>0.17207410000000001</c:v>
                </c:pt>
                <c:pt idx="244">
                  <c:v>0.18880189999999999</c:v>
                </c:pt>
                <c:pt idx="245">
                  <c:v>0.21044479999999999</c:v>
                </c:pt>
                <c:pt idx="246">
                  <c:v>0.23703779999999999</c:v>
                </c:pt>
                <c:pt idx="247">
                  <c:v>0.25502190000000002</c:v>
                </c:pt>
                <c:pt idx="248">
                  <c:v>0.26618979999999998</c:v>
                </c:pt>
                <c:pt idx="249">
                  <c:v>0.2669957</c:v>
                </c:pt>
                <c:pt idx="250">
                  <c:v>0.23245150000000001</c:v>
                </c:pt>
                <c:pt idx="251">
                  <c:v>0.17718880000000001</c:v>
                </c:pt>
                <c:pt idx="252">
                  <c:v>0.12874940000000001</c:v>
                </c:pt>
                <c:pt idx="253">
                  <c:v>0.10443429999999999</c:v>
                </c:pt>
                <c:pt idx="254">
                  <c:v>7.4939740000000005E-2</c:v>
                </c:pt>
                <c:pt idx="255">
                  <c:v>1.620452E-2</c:v>
                </c:pt>
                <c:pt idx="256">
                  <c:v>1.7799990000000002E-2</c:v>
                </c:pt>
                <c:pt idx="257">
                  <c:v>1.7085079999999999E-2</c:v>
                </c:pt>
                <c:pt idx="258">
                  <c:v>2.274317E-2</c:v>
                </c:pt>
                <c:pt idx="259">
                  <c:v>2.6039699999999999E-2</c:v>
                </c:pt>
                <c:pt idx="260">
                  <c:v>2.551848E-2</c:v>
                </c:pt>
                <c:pt idx="261">
                  <c:v>2.5092260000000002E-2</c:v>
                </c:pt>
                <c:pt idx="262">
                  <c:v>2.6281789999999999E-2</c:v>
                </c:pt>
                <c:pt idx="263">
                  <c:v>2.6972860000000001E-2</c:v>
                </c:pt>
                <c:pt idx="264">
                  <c:v>4.0251049999999997E-2</c:v>
                </c:pt>
                <c:pt idx="265">
                  <c:v>6.0865429999999998E-2</c:v>
                </c:pt>
                <c:pt idx="266">
                  <c:v>6.4860249999999994E-2</c:v>
                </c:pt>
                <c:pt idx="267">
                  <c:v>7.4962989999999993E-2</c:v>
                </c:pt>
                <c:pt idx="268">
                  <c:v>0.1192874</c:v>
                </c:pt>
                <c:pt idx="269">
                  <c:v>0.17254829999999999</c:v>
                </c:pt>
                <c:pt idx="270">
                  <c:v>0.19409170000000001</c:v>
                </c:pt>
                <c:pt idx="271">
                  <c:v>0.19984879999999999</c:v>
                </c:pt>
                <c:pt idx="272">
                  <c:v>0.1839779</c:v>
                </c:pt>
                <c:pt idx="273">
                  <c:v>0.17575170000000001</c:v>
                </c:pt>
                <c:pt idx="274">
                  <c:v>0.16572780000000001</c:v>
                </c:pt>
                <c:pt idx="275">
                  <c:v>0.16208159999999999</c:v>
                </c:pt>
                <c:pt idx="276">
                  <c:v>0.1591129</c:v>
                </c:pt>
                <c:pt idx="277">
                  <c:v>0.16487660000000001</c:v>
                </c:pt>
                <c:pt idx="278">
                  <c:v>0.17157620000000001</c:v>
                </c:pt>
                <c:pt idx="279">
                  <c:v>0.167853</c:v>
                </c:pt>
                <c:pt idx="280">
                  <c:v>0.16479350000000001</c:v>
                </c:pt>
                <c:pt idx="281">
                  <c:v>0.15539330000000001</c:v>
                </c:pt>
                <c:pt idx="282">
                  <c:v>0.145173</c:v>
                </c:pt>
                <c:pt idx="283">
                  <c:v>0.12655710000000001</c:v>
                </c:pt>
                <c:pt idx="284">
                  <c:v>0.1177359</c:v>
                </c:pt>
                <c:pt idx="285">
                  <c:v>0.1007474</c:v>
                </c:pt>
                <c:pt idx="286">
                  <c:v>9.5587140000000001E-2</c:v>
                </c:pt>
                <c:pt idx="287">
                  <c:v>8.9649439999999997E-2</c:v>
                </c:pt>
                <c:pt idx="288">
                  <c:v>9.38914E-2</c:v>
                </c:pt>
                <c:pt idx="289">
                  <c:v>0.1046938</c:v>
                </c:pt>
                <c:pt idx="290">
                  <c:v>0.1230058</c:v>
                </c:pt>
                <c:pt idx="291">
                  <c:v>0.1390112</c:v>
                </c:pt>
                <c:pt idx="292">
                  <c:v>0.15370710000000001</c:v>
                </c:pt>
                <c:pt idx="293">
                  <c:v>0.16769010000000001</c:v>
                </c:pt>
                <c:pt idx="294">
                  <c:v>0.16818959999999999</c:v>
                </c:pt>
                <c:pt idx="295">
                  <c:v>0.14778430000000001</c:v>
                </c:pt>
                <c:pt idx="296">
                  <c:v>0.13071969999999999</c:v>
                </c:pt>
                <c:pt idx="297">
                  <c:v>0.1320828</c:v>
                </c:pt>
                <c:pt idx="298">
                  <c:v>0.12497179999999999</c:v>
                </c:pt>
                <c:pt idx="299">
                  <c:v>9.7752320000000004E-2</c:v>
                </c:pt>
                <c:pt idx="300">
                  <c:v>6.4536720000000006E-2</c:v>
                </c:pt>
                <c:pt idx="301">
                  <c:v>5.799965E-2</c:v>
                </c:pt>
                <c:pt idx="302">
                  <c:v>5.8525180000000003E-2</c:v>
                </c:pt>
                <c:pt idx="303">
                  <c:v>6.0213250000000003E-2</c:v>
                </c:pt>
                <c:pt idx="304">
                  <c:v>6.251756E-2</c:v>
                </c:pt>
                <c:pt idx="305">
                  <c:v>6.2450789999999999E-2</c:v>
                </c:pt>
                <c:pt idx="306">
                  <c:v>6.2629459999999998E-2</c:v>
                </c:pt>
                <c:pt idx="307">
                  <c:v>5.683328E-2</c:v>
                </c:pt>
                <c:pt idx="308">
                  <c:v>6.316194E-2</c:v>
                </c:pt>
                <c:pt idx="309">
                  <c:v>7.5726929999999998E-2</c:v>
                </c:pt>
                <c:pt idx="310">
                  <c:v>9.0127509999999994E-2</c:v>
                </c:pt>
                <c:pt idx="311">
                  <c:v>0.100657</c:v>
                </c:pt>
                <c:pt idx="312">
                  <c:v>0.117093</c:v>
                </c:pt>
                <c:pt idx="313">
                  <c:v>0.13525110000000001</c:v>
                </c:pt>
                <c:pt idx="314">
                  <c:v>0.15059829999999999</c:v>
                </c:pt>
                <c:pt idx="315">
                  <c:v>0.15523310000000001</c:v>
                </c:pt>
                <c:pt idx="316">
                  <c:v>0.1422428</c:v>
                </c:pt>
                <c:pt idx="317">
                  <c:v>0.14065639999999999</c:v>
                </c:pt>
                <c:pt idx="318">
                  <c:v>0.14156850000000001</c:v>
                </c:pt>
                <c:pt idx="319">
                  <c:v>0.15257129999999999</c:v>
                </c:pt>
                <c:pt idx="320">
                  <c:v>0.15436520000000001</c:v>
                </c:pt>
                <c:pt idx="321">
                  <c:v>0.16220010000000001</c:v>
                </c:pt>
                <c:pt idx="322">
                  <c:v>0.1648934</c:v>
                </c:pt>
                <c:pt idx="323">
                  <c:v>0.1628291</c:v>
                </c:pt>
                <c:pt idx="324">
                  <c:v>0.16218469999999999</c:v>
                </c:pt>
                <c:pt idx="325">
                  <c:v>0.164546</c:v>
                </c:pt>
                <c:pt idx="326">
                  <c:v>0.15086269999999999</c:v>
                </c:pt>
                <c:pt idx="327">
                  <c:v>0.14051179999999999</c:v>
                </c:pt>
                <c:pt idx="328">
                  <c:v>0.1280259</c:v>
                </c:pt>
                <c:pt idx="329">
                  <c:v>0.10747139999999999</c:v>
                </c:pt>
                <c:pt idx="330">
                  <c:v>9.9505709999999997E-2</c:v>
                </c:pt>
                <c:pt idx="331">
                  <c:v>9.3459669999999995E-2</c:v>
                </c:pt>
                <c:pt idx="332">
                  <c:v>9.8970740000000001E-2</c:v>
                </c:pt>
                <c:pt idx="333">
                  <c:v>9.8262130000000003E-2</c:v>
                </c:pt>
                <c:pt idx="334">
                  <c:v>9.4718170000000004E-2</c:v>
                </c:pt>
                <c:pt idx="335">
                  <c:v>9.20406E-2</c:v>
                </c:pt>
                <c:pt idx="336">
                  <c:v>9.3255850000000001E-2</c:v>
                </c:pt>
                <c:pt idx="337">
                  <c:v>9.5850099999999994E-2</c:v>
                </c:pt>
                <c:pt idx="338">
                  <c:v>9.8103350000000006E-2</c:v>
                </c:pt>
                <c:pt idx="339">
                  <c:v>9.822372E-2</c:v>
                </c:pt>
                <c:pt idx="340">
                  <c:v>9.3870330000000002E-2</c:v>
                </c:pt>
                <c:pt idx="341">
                  <c:v>9.2286199999999999E-2</c:v>
                </c:pt>
                <c:pt idx="342">
                  <c:v>9.2202809999999996E-2</c:v>
                </c:pt>
                <c:pt idx="343">
                  <c:v>9.6427979999999996E-2</c:v>
                </c:pt>
                <c:pt idx="344">
                  <c:v>9.8540489999999994E-2</c:v>
                </c:pt>
                <c:pt idx="345">
                  <c:v>9.2070440000000003E-2</c:v>
                </c:pt>
                <c:pt idx="346">
                  <c:v>8.8109480000000004E-2</c:v>
                </c:pt>
                <c:pt idx="347">
                  <c:v>7.4437119999999996E-2</c:v>
                </c:pt>
                <c:pt idx="348">
                  <c:v>6.7561689999999994E-2</c:v>
                </c:pt>
                <c:pt idx="349">
                  <c:v>6.099632E-2</c:v>
                </c:pt>
                <c:pt idx="350">
                  <c:v>5.8226340000000001E-2</c:v>
                </c:pt>
                <c:pt idx="351">
                  <c:v>5.1202890000000001E-2</c:v>
                </c:pt>
                <c:pt idx="352">
                  <c:v>2.395868E-2</c:v>
                </c:pt>
                <c:pt idx="353">
                  <c:v>7.5222750000000001E-3</c:v>
                </c:pt>
                <c:pt idx="354">
                  <c:v>5.3474330000000004E-3</c:v>
                </c:pt>
                <c:pt idx="355">
                  <c:v>3.4168190000000002E-3</c:v>
                </c:pt>
                <c:pt idx="356">
                  <c:v>3.4429579999999999E-3</c:v>
                </c:pt>
                <c:pt idx="357">
                  <c:v>2.9567209999999998E-3</c:v>
                </c:pt>
                <c:pt idx="358">
                  <c:v>1.441725E-3</c:v>
                </c:pt>
                <c:pt idx="359">
                  <c:v>9.8231180000000009E-4</c:v>
                </c:pt>
                <c:pt idx="360">
                  <c:v>5.3467740000000003E-4</c:v>
                </c:pt>
                <c:pt idx="361">
                  <c:v>1.0000000000000001E-5</c:v>
                </c:pt>
                <c:pt idx="362">
                  <c:v>4.1100000000000003E-5</c:v>
                </c:pt>
                <c:pt idx="363">
                  <c:v>9.4237420000000001E-4</c:v>
                </c:pt>
                <c:pt idx="364">
                  <c:v>2.1839229999999999E-3</c:v>
                </c:pt>
                <c:pt idx="365">
                  <c:v>2.7388149999999999E-3</c:v>
                </c:pt>
                <c:pt idx="366">
                  <c:v>2.1398950000000002E-3</c:v>
                </c:pt>
                <c:pt idx="367">
                  <c:v>8.3264649999999999E-4</c:v>
                </c:pt>
                <c:pt idx="368">
                  <c:v>6.4499999999999996E-5</c:v>
                </c:pt>
                <c:pt idx="369">
                  <c:v>1.0000000000000001E-5</c:v>
                </c:pt>
                <c:pt idx="370">
                  <c:v>7.8300000000000006E-5</c:v>
                </c:pt>
                <c:pt idx="371">
                  <c:v>1.3531249999999999E-3</c:v>
                </c:pt>
                <c:pt idx="372">
                  <c:v>2.0657850000000001E-3</c:v>
                </c:pt>
                <c:pt idx="373">
                  <c:v>3.7740500000000001E-3</c:v>
                </c:pt>
                <c:pt idx="374">
                  <c:v>3.1756110000000001E-3</c:v>
                </c:pt>
                <c:pt idx="375">
                  <c:v>4.8651939999999998E-3</c:v>
                </c:pt>
                <c:pt idx="376">
                  <c:v>8.5479479999999997E-3</c:v>
                </c:pt>
                <c:pt idx="377">
                  <c:v>3.041516E-2</c:v>
                </c:pt>
                <c:pt idx="378">
                  <c:v>5.6021719999999997E-2</c:v>
                </c:pt>
                <c:pt idx="379">
                  <c:v>5.8185750000000001E-2</c:v>
                </c:pt>
                <c:pt idx="380">
                  <c:v>5.3192679999999999E-2</c:v>
                </c:pt>
                <c:pt idx="381">
                  <c:v>5.9683170000000001E-2</c:v>
                </c:pt>
                <c:pt idx="382">
                  <c:v>7.5121800000000002E-2</c:v>
                </c:pt>
                <c:pt idx="383">
                  <c:v>8.882756E-2</c:v>
                </c:pt>
                <c:pt idx="384">
                  <c:v>7.5361449999999996E-2</c:v>
                </c:pt>
                <c:pt idx="385">
                  <c:v>5.1343310000000003E-2</c:v>
                </c:pt>
                <c:pt idx="386">
                  <c:v>3.3473469999999998E-2</c:v>
                </c:pt>
                <c:pt idx="387">
                  <c:v>2.7621949999999999E-2</c:v>
                </c:pt>
                <c:pt idx="388">
                  <c:v>2.354873E-2</c:v>
                </c:pt>
                <c:pt idx="389">
                  <c:v>3.022393E-2</c:v>
                </c:pt>
                <c:pt idx="390">
                  <c:v>3.738847E-2</c:v>
                </c:pt>
                <c:pt idx="391">
                  <c:v>5.0191760000000002E-2</c:v>
                </c:pt>
                <c:pt idx="392">
                  <c:v>8.112635E-2</c:v>
                </c:pt>
                <c:pt idx="393">
                  <c:v>9.8203059999999995E-2</c:v>
                </c:pt>
                <c:pt idx="394">
                  <c:v>0.1007503</c:v>
                </c:pt>
                <c:pt idx="395">
                  <c:v>8.2489419999999994E-2</c:v>
                </c:pt>
                <c:pt idx="396">
                  <c:v>6.6309240000000005E-2</c:v>
                </c:pt>
                <c:pt idx="397">
                  <c:v>5.7257330000000002E-2</c:v>
                </c:pt>
                <c:pt idx="398">
                  <c:v>5.4417359999999998E-2</c:v>
                </c:pt>
                <c:pt idx="399">
                  <c:v>6.0276799999999998E-2</c:v>
                </c:pt>
                <c:pt idx="400">
                  <c:v>5.7849860000000003E-2</c:v>
                </c:pt>
                <c:pt idx="401">
                  <c:v>4.7657680000000001E-2</c:v>
                </c:pt>
                <c:pt idx="402">
                  <c:v>3.087985E-2</c:v>
                </c:pt>
                <c:pt idx="403">
                  <c:v>1.471661E-2</c:v>
                </c:pt>
                <c:pt idx="404">
                  <c:v>1.0228849999999999E-2</c:v>
                </c:pt>
                <c:pt idx="405">
                  <c:v>8.2658450000000008E-3</c:v>
                </c:pt>
                <c:pt idx="406">
                  <c:v>7.4810550000000003E-3</c:v>
                </c:pt>
                <c:pt idx="407">
                  <c:v>1.036542E-2</c:v>
                </c:pt>
                <c:pt idx="408">
                  <c:v>1.6896370000000001E-2</c:v>
                </c:pt>
                <c:pt idx="409">
                  <c:v>9.4398020000000006E-3</c:v>
                </c:pt>
                <c:pt idx="410">
                  <c:v>6.1024870000000002E-3</c:v>
                </c:pt>
                <c:pt idx="411">
                  <c:v>1.0552189999999999E-2</c:v>
                </c:pt>
                <c:pt idx="412">
                  <c:v>2.1495380000000001E-2</c:v>
                </c:pt>
                <c:pt idx="413">
                  <c:v>1.9319159999999998E-2</c:v>
                </c:pt>
                <c:pt idx="414">
                  <c:v>1.043817E-2</c:v>
                </c:pt>
                <c:pt idx="415">
                  <c:v>9.3879099999999993E-3</c:v>
                </c:pt>
                <c:pt idx="416">
                  <c:v>4.7264179999999996E-3</c:v>
                </c:pt>
                <c:pt idx="417">
                  <c:v>1.949281E-3</c:v>
                </c:pt>
                <c:pt idx="418">
                  <c:v>6.7956329999999999E-4</c:v>
                </c:pt>
                <c:pt idx="419">
                  <c:v>1.039814E-3</c:v>
                </c:pt>
                <c:pt idx="420">
                  <c:v>7.8608110000000003E-4</c:v>
                </c:pt>
                <c:pt idx="421">
                  <c:v>7.8999999999999996E-5</c:v>
                </c:pt>
                <c:pt idx="422">
                  <c:v>6.8999999999999997E-5</c:v>
                </c:pt>
                <c:pt idx="423">
                  <c:v>6.8883010000000001E-4</c:v>
                </c:pt>
                <c:pt idx="424">
                  <c:v>1.4575289999999999E-3</c:v>
                </c:pt>
                <c:pt idx="425">
                  <c:v>1.8574539999999999E-3</c:v>
                </c:pt>
                <c:pt idx="426">
                  <c:v>2.2395969999999999E-3</c:v>
                </c:pt>
                <c:pt idx="427">
                  <c:v>2.479284E-3</c:v>
                </c:pt>
                <c:pt idx="428">
                  <c:v>2.2626809999999999E-3</c:v>
                </c:pt>
                <c:pt idx="429">
                  <c:v>2.0945899999999999E-3</c:v>
                </c:pt>
                <c:pt idx="430">
                  <c:v>1.3461790000000001E-3</c:v>
                </c:pt>
                <c:pt idx="431">
                  <c:v>1.2327670000000001E-3</c:v>
                </c:pt>
                <c:pt idx="432">
                  <c:v>1.207947E-3</c:v>
                </c:pt>
                <c:pt idx="433">
                  <c:v>1.624716E-3</c:v>
                </c:pt>
                <c:pt idx="434">
                  <c:v>1.7297969999999999E-3</c:v>
                </c:pt>
                <c:pt idx="435">
                  <c:v>1.7862290000000001E-3</c:v>
                </c:pt>
                <c:pt idx="436">
                  <c:v>1.3579449999999999E-3</c:v>
                </c:pt>
                <c:pt idx="437">
                  <c:v>8.2029580000000002E-4</c:v>
                </c:pt>
                <c:pt idx="438">
                  <c:v>1.04024E-3</c:v>
                </c:pt>
                <c:pt idx="439">
                  <c:v>1.3333170000000001E-3</c:v>
                </c:pt>
                <c:pt idx="440">
                  <c:v>1.7262390000000001E-3</c:v>
                </c:pt>
                <c:pt idx="441">
                  <c:v>1.716356E-3</c:v>
                </c:pt>
                <c:pt idx="442">
                  <c:v>1.830007E-3</c:v>
                </c:pt>
                <c:pt idx="443">
                  <c:v>1.403156E-3</c:v>
                </c:pt>
                <c:pt idx="444">
                  <c:v>1.650168E-3</c:v>
                </c:pt>
                <c:pt idx="445">
                  <c:v>1.663299E-3</c:v>
                </c:pt>
                <c:pt idx="446">
                  <c:v>2.1055190000000001E-3</c:v>
                </c:pt>
                <c:pt idx="447">
                  <c:v>2.0745310000000001E-3</c:v>
                </c:pt>
                <c:pt idx="448">
                  <c:v>2.8545570000000002E-3</c:v>
                </c:pt>
                <c:pt idx="449">
                  <c:v>2.2616049999999999E-3</c:v>
                </c:pt>
                <c:pt idx="450">
                  <c:v>1.922074E-3</c:v>
                </c:pt>
                <c:pt idx="451">
                  <c:v>1.528763E-3</c:v>
                </c:pt>
                <c:pt idx="452">
                  <c:v>1.4303689999999999E-3</c:v>
                </c:pt>
                <c:pt idx="453">
                  <c:v>1.271236E-3</c:v>
                </c:pt>
                <c:pt idx="454">
                  <c:v>8.019495E-4</c:v>
                </c:pt>
                <c:pt idx="455">
                  <c:v>9.6953519999999995E-4</c:v>
                </c:pt>
                <c:pt idx="456">
                  <c:v>1.344944E-3</c:v>
                </c:pt>
                <c:pt idx="457">
                  <c:v>1.4062549999999999E-3</c:v>
                </c:pt>
                <c:pt idx="458">
                  <c:v>1.908196E-3</c:v>
                </c:pt>
                <c:pt idx="459">
                  <c:v>1.7218419999999999E-3</c:v>
                </c:pt>
                <c:pt idx="460">
                  <c:v>2.030933E-3</c:v>
                </c:pt>
                <c:pt idx="461">
                  <c:v>2.6736469999999999E-3</c:v>
                </c:pt>
                <c:pt idx="462">
                  <c:v>2.5339540000000002E-3</c:v>
                </c:pt>
                <c:pt idx="463">
                  <c:v>2.416957E-3</c:v>
                </c:pt>
                <c:pt idx="464">
                  <c:v>2.3868539999999999E-3</c:v>
                </c:pt>
                <c:pt idx="465">
                  <c:v>2.9495720000000001E-3</c:v>
                </c:pt>
                <c:pt idx="466">
                  <c:v>4.6292130000000001E-3</c:v>
                </c:pt>
                <c:pt idx="467">
                  <c:v>8.2769929999999999E-3</c:v>
                </c:pt>
                <c:pt idx="468">
                  <c:v>1.7871089999999999E-2</c:v>
                </c:pt>
                <c:pt idx="469">
                  <c:v>6.9415359999999995E-2</c:v>
                </c:pt>
                <c:pt idx="470">
                  <c:v>0.1040835</c:v>
                </c:pt>
                <c:pt idx="471">
                  <c:v>8.7496210000000005E-2</c:v>
                </c:pt>
                <c:pt idx="472">
                  <c:v>6.8739889999999998E-2</c:v>
                </c:pt>
                <c:pt idx="473">
                  <c:v>6.6054210000000002E-2</c:v>
                </c:pt>
                <c:pt idx="474">
                  <c:v>6.9863220000000004E-2</c:v>
                </c:pt>
                <c:pt idx="475">
                  <c:v>7.0722450000000006E-2</c:v>
                </c:pt>
                <c:pt idx="476">
                  <c:v>6.569643E-2</c:v>
                </c:pt>
                <c:pt idx="477">
                  <c:v>6.3919530000000002E-2</c:v>
                </c:pt>
                <c:pt idx="478">
                  <c:v>6.2384299999999997E-2</c:v>
                </c:pt>
                <c:pt idx="479">
                  <c:v>4.8700019999999997E-2</c:v>
                </c:pt>
                <c:pt idx="480">
                  <c:v>4.6838820000000003E-2</c:v>
                </c:pt>
                <c:pt idx="481">
                  <c:v>3.427003E-2</c:v>
                </c:pt>
                <c:pt idx="482">
                  <c:v>1.793382E-2</c:v>
                </c:pt>
                <c:pt idx="483">
                  <c:v>9.118793E-3</c:v>
                </c:pt>
                <c:pt idx="484">
                  <c:v>4.4306809999999997E-3</c:v>
                </c:pt>
                <c:pt idx="485">
                  <c:v>3.1029590000000002E-3</c:v>
                </c:pt>
                <c:pt idx="486">
                  <c:v>3.063545E-3</c:v>
                </c:pt>
                <c:pt idx="487">
                  <c:v>3.1109829999999999E-3</c:v>
                </c:pt>
                <c:pt idx="488">
                  <c:v>3.1937799999999998E-3</c:v>
                </c:pt>
                <c:pt idx="489">
                  <c:v>3.3751839999999998E-3</c:v>
                </c:pt>
                <c:pt idx="490">
                  <c:v>4.3208409999999997E-3</c:v>
                </c:pt>
                <c:pt idx="491">
                  <c:v>5.545632E-3</c:v>
                </c:pt>
                <c:pt idx="492">
                  <c:v>6.0643779999999996E-3</c:v>
                </c:pt>
                <c:pt idx="493">
                  <c:v>5.9251759999999999E-3</c:v>
                </c:pt>
                <c:pt idx="494">
                  <c:v>6.6680869999999996E-3</c:v>
                </c:pt>
                <c:pt idx="495">
                  <c:v>8.8580459999999996E-3</c:v>
                </c:pt>
                <c:pt idx="496">
                  <c:v>6.2220950000000004E-3</c:v>
                </c:pt>
                <c:pt idx="497">
                  <c:v>3.5202100000000002E-3</c:v>
                </c:pt>
                <c:pt idx="498">
                  <c:v>3.9166920000000003E-3</c:v>
                </c:pt>
                <c:pt idx="499">
                  <c:v>4.6200049999999999E-3</c:v>
                </c:pt>
                <c:pt idx="500">
                  <c:v>9.4261050000000006E-3</c:v>
                </c:pt>
                <c:pt idx="501">
                  <c:v>1.4884410000000001E-2</c:v>
                </c:pt>
                <c:pt idx="502">
                  <c:v>1.9507489999999999E-2</c:v>
                </c:pt>
                <c:pt idx="503">
                  <c:v>1.5711639999999999E-2</c:v>
                </c:pt>
                <c:pt idx="504">
                  <c:v>1.6325929999999999E-2</c:v>
                </c:pt>
                <c:pt idx="505">
                  <c:v>1.74431E-2</c:v>
                </c:pt>
                <c:pt idx="506">
                  <c:v>2.8345229999999999E-2</c:v>
                </c:pt>
                <c:pt idx="507">
                  <c:v>7.6165239999999995E-2</c:v>
                </c:pt>
                <c:pt idx="508">
                  <c:v>4.3600369999999999E-2</c:v>
                </c:pt>
                <c:pt idx="509">
                  <c:v>4.0743139999999997E-2</c:v>
                </c:pt>
                <c:pt idx="510">
                  <c:v>2.1575069999999998E-2</c:v>
                </c:pt>
                <c:pt idx="511">
                  <c:v>1.019689E-2</c:v>
                </c:pt>
                <c:pt idx="512">
                  <c:v>8.0020750000000009E-3</c:v>
                </c:pt>
                <c:pt idx="513">
                  <c:v>4.2854310000000001E-3</c:v>
                </c:pt>
                <c:pt idx="514">
                  <c:v>1.7573580000000001E-3</c:v>
                </c:pt>
                <c:pt idx="515">
                  <c:v>1.397066E-3</c:v>
                </c:pt>
                <c:pt idx="516">
                  <c:v>9.2954310000000005E-4</c:v>
                </c:pt>
                <c:pt idx="517">
                  <c:v>1.202966E-3</c:v>
                </c:pt>
                <c:pt idx="518">
                  <c:v>1.6649729999999999E-3</c:v>
                </c:pt>
                <c:pt idx="519">
                  <c:v>2.147529E-3</c:v>
                </c:pt>
                <c:pt idx="520">
                  <c:v>1.9954679999999998E-3</c:v>
                </c:pt>
                <c:pt idx="521">
                  <c:v>1.8216510000000001E-3</c:v>
                </c:pt>
                <c:pt idx="522">
                  <c:v>1.7492919999999999E-3</c:v>
                </c:pt>
                <c:pt idx="523">
                  <c:v>1.9640550000000001E-3</c:v>
                </c:pt>
                <c:pt idx="524">
                  <c:v>1.846571E-3</c:v>
                </c:pt>
                <c:pt idx="525">
                  <c:v>1.9387619999999999E-3</c:v>
                </c:pt>
                <c:pt idx="526">
                  <c:v>1.8759860000000001E-3</c:v>
                </c:pt>
                <c:pt idx="527">
                  <c:v>9.3438310000000004E-4</c:v>
                </c:pt>
              </c:numCache>
            </c:numRef>
          </c:xVal>
          <c:yVal>
            <c:numRef>
              <c:f>'Cuddy logs'!$A$2:$A$529</c:f>
              <c:numCache>
                <c:formatCode>General</c:formatCode>
                <c:ptCount val="528"/>
                <c:pt idx="0">
                  <c:v>3886.2</c:v>
                </c:pt>
                <c:pt idx="1">
                  <c:v>3886.3524000000002</c:v>
                </c:pt>
                <c:pt idx="2">
                  <c:v>3886.5048000000002</c:v>
                </c:pt>
                <c:pt idx="3">
                  <c:v>3886.6572000000001</c:v>
                </c:pt>
                <c:pt idx="4">
                  <c:v>3886.8096</c:v>
                </c:pt>
                <c:pt idx="5">
                  <c:v>3886.962</c:v>
                </c:pt>
                <c:pt idx="6">
                  <c:v>3887.1143999999999</c:v>
                </c:pt>
                <c:pt idx="7">
                  <c:v>3887.2667999999999</c:v>
                </c:pt>
                <c:pt idx="8">
                  <c:v>3887.4191999999998</c:v>
                </c:pt>
                <c:pt idx="9">
                  <c:v>3887.5716000000002</c:v>
                </c:pt>
                <c:pt idx="10">
                  <c:v>3887.7240000000002</c:v>
                </c:pt>
                <c:pt idx="11">
                  <c:v>3887.8764000000001</c:v>
                </c:pt>
                <c:pt idx="12">
                  <c:v>3888.0288</c:v>
                </c:pt>
                <c:pt idx="13">
                  <c:v>3888.1812</c:v>
                </c:pt>
                <c:pt idx="14">
                  <c:v>3888.3335999999999</c:v>
                </c:pt>
                <c:pt idx="15">
                  <c:v>3888.4859999999999</c:v>
                </c:pt>
                <c:pt idx="16">
                  <c:v>3888.6383999999998</c:v>
                </c:pt>
                <c:pt idx="17">
                  <c:v>3888.7908000000002</c:v>
                </c:pt>
                <c:pt idx="18">
                  <c:v>3888.9432000000002</c:v>
                </c:pt>
                <c:pt idx="19">
                  <c:v>3889.0956000000001</c:v>
                </c:pt>
                <c:pt idx="20">
                  <c:v>3889.248</c:v>
                </c:pt>
                <c:pt idx="21">
                  <c:v>3889.4004</c:v>
                </c:pt>
                <c:pt idx="22">
                  <c:v>3889.5527999999999</c:v>
                </c:pt>
                <c:pt idx="23">
                  <c:v>3889.7051999999999</c:v>
                </c:pt>
                <c:pt idx="24">
                  <c:v>3889.8575999999998</c:v>
                </c:pt>
                <c:pt idx="25">
                  <c:v>3890.01</c:v>
                </c:pt>
                <c:pt idx="26">
                  <c:v>3890.1624000000002</c:v>
                </c:pt>
                <c:pt idx="27">
                  <c:v>3890.3148000000001</c:v>
                </c:pt>
                <c:pt idx="28">
                  <c:v>3890.4672</c:v>
                </c:pt>
                <c:pt idx="29">
                  <c:v>3890.6196</c:v>
                </c:pt>
                <c:pt idx="30">
                  <c:v>3890.7719999999999</c:v>
                </c:pt>
                <c:pt idx="31">
                  <c:v>3890.9243999999999</c:v>
                </c:pt>
                <c:pt idx="32">
                  <c:v>3891.0767999999998</c:v>
                </c:pt>
                <c:pt idx="33">
                  <c:v>3891.2292000000002</c:v>
                </c:pt>
                <c:pt idx="34">
                  <c:v>3891.3816000000002</c:v>
                </c:pt>
                <c:pt idx="35">
                  <c:v>3891.5340000000001</c:v>
                </c:pt>
                <c:pt idx="36">
                  <c:v>3891.6864</c:v>
                </c:pt>
                <c:pt idx="37">
                  <c:v>3891.8388</c:v>
                </c:pt>
                <c:pt idx="38">
                  <c:v>3891.9911999999999</c:v>
                </c:pt>
                <c:pt idx="39">
                  <c:v>3892.1435999999999</c:v>
                </c:pt>
                <c:pt idx="40">
                  <c:v>3892.2959999999998</c:v>
                </c:pt>
                <c:pt idx="41">
                  <c:v>3892.4484000000002</c:v>
                </c:pt>
                <c:pt idx="42">
                  <c:v>3892.6008000000002</c:v>
                </c:pt>
                <c:pt idx="43">
                  <c:v>3892.7532000000001</c:v>
                </c:pt>
                <c:pt idx="44">
                  <c:v>3892.9056</c:v>
                </c:pt>
                <c:pt idx="45">
                  <c:v>3893.058</c:v>
                </c:pt>
                <c:pt idx="46">
                  <c:v>3893.2103999999999</c:v>
                </c:pt>
                <c:pt idx="47">
                  <c:v>3893.3627999999999</c:v>
                </c:pt>
                <c:pt idx="48">
                  <c:v>3893.5151999999998</c:v>
                </c:pt>
                <c:pt idx="49">
                  <c:v>3893.6676000000002</c:v>
                </c:pt>
                <c:pt idx="50">
                  <c:v>3893.82</c:v>
                </c:pt>
                <c:pt idx="51">
                  <c:v>3893.9724000000001</c:v>
                </c:pt>
                <c:pt idx="52">
                  <c:v>3894.1248000000001</c:v>
                </c:pt>
                <c:pt idx="53">
                  <c:v>3894.2772</c:v>
                </c:pt>
                <c:pt idx="54">
                  <c:v>3894.4295999999999</c:v>
                </c:pt>
                <c:pt idx="55">
                  <c:v>3894.5819999999999</c:v>
                </c:pt>
                <c:pt idx="56">
                  <c:v>3894.7343999999998</c:v>
                </c:pt>
                <c:pt idx="57">
                  <c:v>3894.8868000000002</c:v>
                </c:pt>
                <c:pt idx="58">
                  <c:v>3895.0392000000002</c:v>
                </c:pt>
                <c:pt idx="59">
                  <c:v>3895.1916000000001</c:v>
                </c:pt>
                <c:pt idx="60">
                  <c:v>3895.3440000000001</c:v>
                </c:pt>
                <c:pt idx="61">
                  <c:v>3895.4964</c:v>
                </c:pt>
                <c:pt idx="62">
                  <c:v>3895.6487999999999</c:v>
                </c:pt>
                <c:pt idx="63">
                  <c:v>3895.8011999999999</c:v>
                </c:pt>
                <c:pt idx="64">
                  <c:v>3895.9535999999998</c:v>
                </c:pt>
                <c:pt idx="65">
                  <c:v>3896.1060000000002</c:v>
                </c:pt>
                <c:pt idx="66">
                  <c:v>3896.2584000000002</c:v>
                </c:pt>
                <c:pt idx="67">
                  <c:v>3896.4108000000001</c:v>
                </c:pt>
                <c:pt idx="68">
                  <c:v>3896.5632000000001</c:v>
                </c:pt>
                <c:pt idx="69">
                  <c:v>3896.7156</c:v>
                </c:pt>
                <c:pt idx="70">
                  <c:v>3896.8679999999999</c:v>
                </c:pt>
                <c:pt idx="71">
                  <c:v>3897.0203999999999</c:v>
                </c:pt>
                <c:pt idx="72">
                  <c:v>3897.1727999999998</c:v>
                </c:pt>
                <c:pt idx="73">
                  <c:v>3897.3252000000002</c:v>
                </c:pt>
                <c:pt idx="74">
                  <c:v>3897.4776000000002</c:v>
                </c:pt>
                <c:pt idx="75">
                  <c:v>3897.63</c:v>
                </c:pt>
                <c:pt idx="76">
                  <c:v>3897.7824000000001</c:v>
                </c:pt>
                <c:pt idx="77">
                  <c:v>3897.9348</c:v>
                </c:pt>
                <c:pt idx="78">
                  <c:v>3898.0871999999999</c:v>
                </c:pt>
                <c:pt idx="79">
                  <c:v>3898.2395999999999</c:v>
                </c:pt>
                <c:pt idx="80">
                  <c:v>3898.3919999999998</c:v>
                </c:pt>
                <c:pt idx="81">
                  <c:v>3898.5444000000002</c:v>
                </c:pt>
                <c:pt idx="82">
                  <c:v>3898.6968000000002</c:v>
                </c:pt>
                <c:pt idx="83">
                  <c:v>3898.8492000000001</c:v>
                </c:pt>
                <c:pt idx="84">
                  <c:v>3899.0016000000001</c:v>
                </c:pt>
                <c:pt idx="85">
                  <c:v>3899.154</c:v>
                </c:pt>
                <c:pt idx="86">
                  <c:v>3899.3063999999999</c:v>
                </c:pt>
                <c:pt idx="87">
                  <c:v>3899.4587999999999</c:v>
                </c:pt>
                <c:pt idx="88">
                  <c:v>3899.6111999999998</c:v>
                </c:pt>
                <c:pt idx="89">
                  <c:v>3899.7636000000002</c:v>
                </c:pt>
                <c:pt idx="90">
                  <c:v>3899.9160000000002</c:v>
                </c:pt>
                <c:pt idx="91">
                  <c:v>3900.0684000000001</c:v>
                </c:pt>
                <c:pt idx="92">
                  <c:v>3900.2208000000001</c:v>
                </c:pt>
                <c:pt idx="93">
                  <c:v>3900.3732</c:v>
                </c:pt>
                <c:pt idx="94">
                  <c:v>3900.5255999999999</c:v>
                </c:pt>
                <c:pt idx="95">
                  <c:v>3900.6779999999999</c:v>
                </c:pt>
                <c:pt idx="96">
                  <c:v>3900.8303999999998</c:v>
                </c:pt>
                <c:pt idx="97">
                  <c:v>3900.9828000000002</c:v>
                </c:pt>
                <c:pt idx="98">
                  <c:v>3901.1352000000002</c:v>
                </c:pt>
                <c:pt idx="99">
                  <c:v>3901.2876000000001</c:v>
                </c:pt>
                <c:pt idx="100">
                  <c:v>3901.44</c:v>
                </c:pt>
                <c:pt idx="101">
                  <c:v>3901.5924</c:v>
                </c:pt>
                <c:pt idx="102">
                  <c:v>3901.7447999999999</c:v>
                </c:pt>
                <c:pt idx="103">
                  <c:v>3901.8971999999999</c:v>
                </c:pt>
                <c:pt idx="104">
                  <c:v>3902.0495999999998</c:v>
                </c:pt>
                <c:pt idx="105">
                  <c:v>3902.2020000000002</c:v>
                </c:pt>
                <c:pt idx="106">
                  <c:v>3902.3544000000002</c:v>
                </c:pt>
                <c:pt idx="107">
                  <c:v>3902.5068000000001</c:v>
                </c:pt>
                <c:pt idx="108">
                  <c:v>3902.6592000000001</c:v>
                </c:pt>
                <c:pt idx="109">
                  <c:v>3902.8116</c:v>
                </c:pt>
                <c:pt idx="110">
                  <c:v>3902.9639999999999</c:v>
                </c:pt>
                <c:pt idx="111">
                  <c:v>3903.1163999999999</c:v>
                </c:pt>
                <c:pt idx="112">
                  <c:v>3903.2687999999998</c:v>
                </c:pt>
                <c:pt idx="113">
                  <c:v>3903.4212000000002</c:v>
                </c:pt>
                <c:pt idx="114">
                  <c:v>3903.5736000000002</c:v>
                </c:pt>
                <c:pt idx="115">
                  <c:v>3903.7260000000001</c:v>
                </c:pt>
                <c:pt idx="116">
                  <c:v>3903.8784000000001</c:v>
                </c:pt>
                <c:pt idx="117">
                  <c:v>3904.0308</c:v>
                </c:pt>
                <c:pt idx="118">
                  <c:v>3904.1831999999999</c:v>
                </c:pt>
                <c:pt idx="119">
                  <c:v>3904.3355999999999</c:v>
                </c:pt>
                <c:pt idx="120">
                  <c:v>3904.4879999999998</c:v>
                </c:pt>
                <c:pt idx="121">
                  <c:v>3904.6404000000002</c:v>
                </c:pt>
                <c:pt idx="122">
                  <c:v>3904.7928000000002</c:v>
                </c:pt>
                <c:pt idx="123">
                  <c:v>3904.9452000000001</c:v>
                </c:pt>
                <c:pt idx="124">
                  <c:v>3905.0976000000001</c:v>
                </c:pt>
                <c:pt idx="125">
                  <c:v>3905.25</c:v>
                </c:pt>
                <c:pt idx="126">
                  <c:v>3905.4023999999999</c:v>
                </c:pt>
                <c:pt idx="127">
                  <c:v>3905.5547999999999</c:v>
                </c:pt>
                <c:pt idx="128">
                  <c:v>3905.7071999999998</c:v>
                </c:pt>
                <c:pt idx="129">
                  <c:v>3905.8595999999998</c:v>
                </c:pt>
                <c:pt idx="130">
                  <c:v>3906.0120000000002</c:v>
                </c:pt>
                <c:pt idx="131">
                  <c:v>3906.1644000000001</c:v>
                </c:pt>
                <c:pt idx="132">
                  <c:v>3906.3168000000001</c:v>
                </c:pt>
                <c:pt idx="133">
                  <c:v>3906.4692</c:v>
                </c:pt>
                <c:pt idx="134">
                  <c:v>3906.6215999999999</c:v>
                </c:pt>
                <c:pt idx="135">
                  <c:v>3906.7739999999999</c:v>
                </c:pt>
                <c:pt idx="136">
                  <c:v>3906.9263999999998</c:v>
                </c:pt>
                <c:pt idx="137">
                  <c:v>3907.0787999999998</c:v>
                </c:pt>
                <c:pt idx="138">
                  <c:v>3907.2312000000002</c:v>
                </c:pt>
                <c:pt idx="139">
                  <c:v>3907.3836000000001</c:v>
                </c:pt>
                <c:pt idx="140">
                  <c:v>3907.5360000000001</c:v>
                </c:pt>
                <c:pt idx="141">
                  <c:v>3907.6884</c:v>
                </c:pt>
                <c:pt idx="142">
                  <c:v>3907.8407999999999</c:v>
                </c:pt>
                <c:pt idx="143">
                  <c:v>3907.9931999999999</c:v>
                </c:pt>
                <c:pt idx="144">
                  <c:v>3908.1455999999998</c:v>
                </c:pt>
                <c:pt idx="145">
                  <c:v>3908.2979999999998</c:v>
                </c:pt>
                <c:pt idx="146">
                  <c:v>3908.4504000000002</c:v>
                </c:pt>
                <c:pt idx="147">
                  <c:v>3908.6028000000001</c:v>
                </c:pt>
                <c:pt idx="148">
                  <c:v>3908.7552000000001</c:v>
                </c:pt>
                <c:pt idx="149">
                  <c:v>3908.9076</c:v>
                </c:pt>
                <c:pt idx="150">
                  <c:v>3909.06</c:v>
                </c:pt>
                <c:pt idx="151">
                  <c:v>3909.2123999999999</c:v>
                </c:pt>
                <c:pt idx="152">
                  <c:v>3909.3647999999998</c:v>
                </c:pt>
                <c:pt idx="153">
                  <c:v>3909.5171999999998</c:v>
                </c:pt>
                <c:pt idx="154">
                  <c:v>3909.6696000000002</c:v>
                </c:pt>
                <c:pt idx="155">
                  <c:v>3909.8220000000001</c:v>
                </c:pt>
                <c:pt idx="156">
                  <c:v>3909.9744000000001</c:v>
                </c:pt>
                <c:pt idx="157">
                  <c:v>3910.1268</c:v>
                </c:pt>
                <c:pt idx="158">
                  <c:v>3910.2791999999999</c:v>
                </c:pt>
                <c:pt idx="159">
                  <c:v>3910.4315999999999</c:v>
                </c:pt>
                <c:pt idx="160">
                  <c:v>3910.5839999999998</c:v>
                </c:pt>
                <c:pt idx="161">
                  <c:v>3910.7363999999998</c:v>
                </c:pt>
                <c:pt idx="162">
                  <c:v>3910.8888000000002</c:v>
                </c:pt>
                <c:pt idx="163">
                  <c:v>3911.0412000000001</c:v>
                </c:pt>
                <c:pt idx="164">
                  <c:v>3911.1936000000001</c:v>
                </c:pt>
                <c:pt idx="165">
                  <c:v>3911.346</c:v>
                </c:pt>
                <c:pt idx="166">
                  <c:v>3911.4983999999999</c:v>
                </c:pt>
                <c:pt idx="167">
                  <c:v>3911.6507999999999</c:v>
                </c:pt>
                <c:pt idx="168">
                  <c:v>3911.8031999999998</c:v>
                </c:pt>
                <c:pt idx="169">
                  <c:v>3911.9555999999998</c:v>
                </c:pt>
                <c:pt idx="170">
                  <c:v>3912.1080000000002</c:v>
                </c:pt>
                <c:pt idx="171">
                  <c:v>3912.2604000000001</c:v>
                </c:pt>
                <c:pt idx="172">
                  <c:v>3912.4128000000001</c:v>
                </c:pt>
                <c:pt idx="173">
                  <c:v>3912.5652</c:v>
                </c:pt>
                <c:pt idx="174">
                  <c:v>3912.7175999999999</c:v>
                </c:pt>
                <c:pt idx="175">
                  <c:v>3912.87</c:v>
                </c:pt>
                <c:pt idx="176">
                  <c:v>3913.0223999999998</c:v>
                </c:pt>
                <c:pt idx="177">
                  <c:v>3913.1747999999998</c:v>
                </c:pt>
                <c:pt idx="178">
                  <c:v>3913.3272000000002</c:v>
                </c:pt>
                <c:pt idx="179">
                  <c:v>3913.4796000000001</c:v>
                </c:pt>
                <c:pt idx="180">
                  <c:v>3913.6320000000001</c:v>
                </c:pt>
                <c:pt idx="181">
                  <c:v>3913.7844</c:v>
                </c:pt>
                <c:pt idx="182">
                  <c:v>3913.9367999999999</c:v>
                </c:pt>
                <c:pt idx="183">
                  <c:v>3914.0891999999999</c:v>
                </c:pt>
                <c:pt idx="184">
                  <c:v>3914.2415999999998</c:v>
                </c:pt>
                <c:pt idx="185">
                  <c:v>3914.3939999999998</c:v>
                </c:pt>
                <c:pt idx="186">
                  <c:v>3914.5464000000002</c:v>
                </c:pt>
                <c:pt idx="187">
                  <c:v>3914.6988000000001</c:v>
                </c:pt>
                <c:pt idx="188">
                  <c:v>3914.8512000000001</c:v>
                </c:pt>
                <c:pt idx="189">
                  <c:v>3915.0036</c:v>
                </c:pt>
                <c:pt idx="190">
                  <c:v>3915.1559999999999</c:v>
                </c:pt>
                <c:pt idx="191">
                  <c:v>3915.3083999999999</c:v>
                </c:pt>
                <c:pt idx="192">
                  <c:v>3915.4607999999998</c:v>
                </c:pt>
                <c:pt idx="193">
                  <c:v>3915.6131999999998</c:v>
                </c:pt>
                <c:pt idx="194">
                  <c:v>3915.7656000000002</c:v>
                </c:pt>
                <c:pt idx="195">
                  <c:v>3915.9180000000001</c:v>
                </c:pt>
                <c:pt idx="196">
                  <c:v>3916.0704000000001</c:v>
                </c:pt>
                <c:pt idx="197">
                  <c:v>3916.2228</c:v>
                </c:pt>
                <c:pt idx="198">
                  <c:v>3916.3751999999999</c:v>
                </c:pt>
                <c:pt idx="199">
                  <c:v>3916.5275999999999</c:v>
                </c:pt>
                <c:pt idx="200">
                  <c:v>3916.68</c:v>
                </c:pt>
                <c:pt idx="201">
                  <c:v>3916.8323999999998</c:v>
                </c:pt>
                <c:pt idx="202">
                  <c:v>3916.9848000000002</c:v>
                </c:pt>
                <c:pt idx="203">
                  <c:v>3917.1372000000001</c:v>
                </c:pt>
                <c:pt idx="204">
                  <c:v>3917.2896000000001</c:v>
                </c:pt>
                <c:pt idx="205">
                  <c:v>3917.442</c:v>
                </c:pt>
                <c:pt idx="206">
                  <c:v>3917.5944</c:v>
                </c:pt>
                <c:pt idx="207">
                  <c:v>3917.7467999999999</c:v>
                </c:pt>
                <c:pt idx="208">
                  <c:v>3917.8991999999998</c:v>
                </c:pt>
                <c:pt idx="209">
                  <c:v>3918.0515999999998</c:v>
                </c:pt>
                <c:pt idx="210">
                  <c:v>3918.2040000000002</c:v>
                </c:pt>
                <c:pt idx="211">
                  <c:v>3918.3564000000001</c:v>
                </c:pt>
                <c:pt idx="212">
                  <c:v>3918.5088000000001</c:v>
                </c:pt>
                <c:pt idx="213">
                  <c:v>3918.6612</c:v>
                </c:pt>
                <c:pt idx="214">
                  <c:v>3918.8136</c:v>
                </c:pt>
                <c:pt idx="215">
                  <c:v>3918.9659999999999</c:v>
                </c:pt>
                <c:pt idx="216">
                  <c:v>3919.1183999999998</c:v>
                </c:pt>
                <c:pt idx="217">
                  <c:v>3919.2707999999998</c:v>
                </c:pt>
                <c:pt idx="218">
                  <c:v>3919.4232000000002</c:v>
                </c:pt>
                <c:pt idx="219">
                  <c:v>3919.5756000000001</c:v>
                </c:pt>
                <c:pt idx="220">
                  <c:v>3919.7280000000001</c:v>
                </c:pt>
                <c:pt idx="221">
                  <c:v>3919.8804</c:v>
                </c:pt>
                <c:pt idx="222">
                  <c:v>3920.0328</c:v>
                </c:pt>
                <c:pt idx="223">
                  <c:v>3920.1851999999999</c:v>
                </c:pt>
                <c:pt idx="224">
                  <c:v>3920.3375999999998</c:v>
                </c:pt>
                <c:pt idx="225">
                  <c:v>3920.49</c:v>
                </c:pt>
                <c:pt idx="226">
                  <c:v>3920.6424000000002</c:v>
                </c:pt>
                <c:pt idx="227">
                  <c:v>3920.7948000000001</c:v>
                </c:pt>
                <c:pt idx="228">
                  <c:v>3920.9472000000001</c:v>
                </c:pt>
                <c:pt idx="229">
                  <c:v>3921.0996</c:v>
                </c:pt>
                <c:pt idx="230">
                  <c:v>3921.252</c:v>
                </c:pt>
                <c:pt idx="231">
                  <c:v>3921.4043999999999</c:v>
                </c:pt>
                <c:pt idx="232">
                  <c:v>3921.5567999999998</c:v>
                </c:pt>
                <c:pt idx="233">
                  <c:v>3921.7091999999998</c:v>
                </c:pt>
                <c:pt idx="234">
                  <c:v>3921.8616000000002</c:v>
                </c:pt>
                <c:pt idx="235">
                  <c:v>3922.0140000000001</c:v>
                </c:pt>
                <c:pt idx="236">
                  <c:v>3922.1664000000001</c:v>
                </c:pt>
                <c:pt idx="237">
                  <c:v>3922.3188</c:v>
                </c:pt>
                <c:pt idx="238">
                  <c:v>3922.4712</c:v>
                </c:pt>
                <c:pt idx="239">
                  <c:v>3922.6235999999999</c:v>
                </c:pt>
                <c:pt idx="240">
                  <c:v>3922.7759999999998</c:v>
                </c:pt>
                <c:pt idx="241">
                  <c:v>3922.9283999999998</c:v>
                </c:pt>
                <c:pt idx="242">
                  <c:v>3923.0808000000002</c:v>
                </c:pt>
                <c:pt idx="243">
                  <c:v>3923.2332000000001</c:v>
                </c:pt>
                <c:pt idx="244">
                  <c:v>3923.3856000000001</c:v>
                </c:pt>
                <c:pt idx="245">
                  <c:v>3923.538</c:v>
                </c:pt>
                <c:pt idx="246">
                  <c:v>3923.6904</c:v>
                </c:pt>
                <c:pt idx="247">
                  <c:v>3923.8427999999999</c:v>
                </c:pt>
                <c:pt idx="248">
                  <c:v>3923.9951999999998</c:v>
                </c:pt>
                <c:pt idx="249">
                  <c:v>3924.1475999999998</c:v>
                </c:pt>
                <c:pt idx="250">
                  <c:v>3924.3</c:v>
                </c:pt>
                <c:pt idx="251">
                  <c:v>3924.4524000000001</c:v>
                </c:pt>
                <c:pt idx="252">
                  <c:v>3924.6048000000001</c:v>
                </c:pt>
                <c:pt idx="253">
                  <c:v>3924.7572</c:v>
                </c:pt>
                <c:pt idx="254">
                  <c:v>3924.9096</c:v>
                </c:pt>
                <c:pt idx="255">
                  <c:v>3925.0619999999999</c:v>
                </c:pt>
                <c:pt idx="256">
                  <c:v>3925.2143999999998</c:v>
                </c:pt>
                <c:pt idx="257">
                  <c:v>3925.3667999999998</c:v>
                </c:pt>
                <c:pt idx="258">
                  <c:v>3925.5192000000002</c:v>
                </c:pt>
                <c:pt idx="259">
                  <c:v>3925.6716000000001</c:v>
                </c:pt>
                <c:pt idx="260">
                  <c:v>3925.8240000000001</c:v>
                </c:pt>
                <c:pt idx="261">
                  <c:v>3925.9764</c:v>
                </c:pt>
                <c:pt idx="262">
                  <c:v>3926.1288</c:v>
                </c:pt>
                <c:pt idx="263">
                  <c:v>3926.2811999999999</c:v>
                </c:pt>
                <c:pt idx="264">
                  <c:v>3926.4335999999998</c:v>
                </c:pt>
                <c:pt idx="265">
                  <c:v>3926.5859999999998</c:v>
                </c:pt>
                <c:pt idx="266">
                  <c:v>3926.7384000000002</c:v>
                </c:pt>
                <c:pt idx="267">
                  <c:v>3926.8908000000001</c:v>
                </c:pt>
                <c:pt idx="268">
                  <c:v>3927.0432000000001</c:v>
                </c:pt>
                <c:pt idx="269">
                  <c:v>3927.1956</c:v>
                </c:pt>
                <c:pt idx="270">
                  <c:v>3927.348</c:v>
                </c:pt>
                <c:pt idx="271">
                  <c:v>3927.5003999999999</c:v>
                </c:pt>
                <c:pt idx="272">
                  <c:v>3927.6527999999998</c:v>
                </c:pt>
                <c:pt idx="273">
                  <c:v>3927.8051999999998</c:v>
                </c:pt>
                <c:pt idx="274">
                  <c:v>3927.9576000000002</c:v>
                </c:pt>
                <c:pt idx="275">
                  <c:v>3928.11</c:v>
                </c:pt>
                <c:pt idx="276">
                  <c:v>3928.2624000000001</c:v>
                </c:pt>
                <c:pt idx="277">
                  <c:v>3928.4148</c:v>
                </c:pt>
                <c:pt idx="278">
                  <c:v>3928.5672</c:v>
                </c:pt>
                <c:pt idx="279">
                  <c:v>3928.7195999999999</c:v>
                </c:pt>
                <c:pt idx="280">
                  <c:v>3928.8719999999998</c:v>
                </c:pt>
                <c:pt idx="281">
                  <c:v>3929.0243999999998</c:v>
                </c:pt>
                <c:pt idx="282">
                  <c:v>3929.1768000000002</c:v>
                </c:pt>
                <c:pt idx="283">
                  <c:v>3929.3292000000001</c:v>
                </c:pt>
                <c:pt idx="284">
                  <c:v>3929.4816000000001</c:v>
                </c:pt>
                <c:pt idx="285">
                  <c:v>3929.634</c:v>
                </c:pt>
                <c:pt idx="286">
                  <c:v>3929.7864</c:v>
                </c:pt>
                <c:pt idx="287">
                  <c:v>3929.9387999999999</c:v>
                </c:pt>
                <c:pt idx="288">
                  <c:v>3930.0911999999998</c:v>
                </c:pt>
                <c:pt idx="289">
                  <c:v>3930.2435999999998</c:v>
                </c:pt>
                <c:pt idx="290">
                  <c:v>3930.3960000000002</c:v>
                </c:pt>
                <c:pt idx="291">
                  <c:v>3930.5484000000001</c:v>
                </c:pt>
                <c:pt idx="292">
                  <c:v>3930.7008000000001</c:v>
                </c:pt>
                <c:pt idx="293">
                  <c:v>3930.8532</c:v>
                </c:pt>
                <c:pt idx="294">
                  <c:v>3931.0056</c:v>
                </c:pt>
                <c:pt idx="295">
                  <c:v>3931.1579999999999</c:v>
                </c:pt>
                <c:pt idx="296">
                  <c:v>3931.3103999999998</c:v>
                </c:pt>
                <c:pt idx="297">
                  <c:v>3931.4627999999998</c:v>
                </c:pt>
                <c:pt idx="298">
                  <c:v>3931.6152000000002</c:v>
                </c:pt>
                <c:pt idx="299">
                  <c:v>3931.7676000000001</c:v>
                </c:pt>
                <c:pt idx="300">
                  <c:v>3931.92</c:v>
                </c:pt>
                <c:pt idx="301">
                  <c:v>3932.0724</c:v>
                </c:pt>
                <c:pt idx="302">
                  <c:v>3932.2248</c:v>
                </c:pt>
                <c:pt idx="303">
                  <c:v>3932.3771999999999</c:v>
                </c:pt>
                <c:pt idx="304">
                  <c:v>3932.5295999999998</c:v>
                </c:pt>
                <c:pt idx="305">
                  <c:v>3932.6819999999998</c:v>
                </c:pt>
                <c:pt idx="306">
                  <c:v>3932.8344000000002</c:v>
                </c:pt>
                <c:pt idx="307">
                  <c:v>3932.9868000000001</c:v>
                </c:pt>
                <c:pt idx="308">
                  <c:v>3933.1392000000001</c:v>
                </c:pt>
                <c:pt idx="309">
                  <c:v>3933.2916</c:v>
                </c:pt>
                <c:pt idx="310">
                  <c:v>3933.444</c:v>
                </c:pt>
                <c:pt idx="311">
                  <c:v>3933.5963999999999</c:v>
                </c:pt>
                <c:pt idx="312">
                  <c:v>3933.7487999999998</c:v>
                </c:pt>
                <c:pt idx="313">
                  <c:v>3933.9011999999998</c:v>
                </c:pt>
                <c:pt idx="314">
                  <c:v>3934.0536000000002</c:v>
                </c:pt>
                <c:pt idx="315">
                  <c:v>3934.2060000000001</c:v>
                </c:pt>
                <c:pt idx="316">
                  <c:v>3934.3584000000001</c:v>
                </c:pt>
                <c:pt idx="317">
                  <c:v>3934.5108</c:v>
                </c:pt>
                <c:pt idx="318">
                  <c:v>3934.6632</c:v>
                </c:pt>
                <c:pt idx="319">
                  <c:v>3934.8155999999999</c:v>
                </c:pt>
                <c:pt idx="320">
                  <c:v>3934.9679999999998</c:v>
                </c:pt>
                <c:pt idx="321">
                  <c:v>3935.1203999999998</c:v>
                </c:pt>
                <c:pt idx="322">
                  <c:v>3935.2728000000002</c:v>
                </c:pt>
                <c:pt idx="323">
                  <c:v>3935.4252000000001</c:v>
                </c:pt>
                <c:pt idx="324">
                  <c:v>3935.5776000000001</c:v>
                </c:pt>
                <c:pt idx="325">
                  <c:v>3935.73</c:v>
                </c:pt>
                <c:pt idx="326">
                  <c:v>3935.8824</c:v>
                </c:pt>
                <c:pt idx="327">
                  <c:v>3936.0347999999999</c:v>
                </c:pt>
                <c:pt idx="328">
                  <c:v>3936.1871999999998</c:v>
                </c:pt>
                <c:pt idx="329">
                  <c:v>3936.3395999999998</c:v>
                </c:pt>
                <c:pt idx="330">
                  <c:v>3936.4920000000002</c:v>
                </c:pt>
                <c:pt idx="331">
                  <c:v>3936.6444000000001</c:v>
                </c:pt>
                <c:pt idx="332">
                  <c:v>3936.7968000000001</c:v>
                </c:pt>
                <c:pt idx="333">
                  <c:v>3936.9492</c:v>
                </c:pt>
                <c:pt idx="334">
                  <c:v>3937.1016</c:v>
                </c:pt>
                <c:pt idx="335">
                  <c:v>3937.2539999999999</c:v>
                </c:pt>
                <c:pt idx="336">
                  <c:v>3937.4063999999998</c:v>
                </c:pt>
                <c:pt idx="337">
                  <c:v>3937.5587999999998</c:v>
                </c:pt>
                <c:pt idx="338">
                  <c:v>3937.7112000000002</c:v>
                </c:pt>
                <c:pt idx="339">
                  <c:v>3937.8636000000001</c:v>
                </c:pt>
                <c:pt idx="340">
                  <c:v>3938.0160000000001</c:v>
                </c:pt>
                <c:pt idx="341">
                  <c:v>3938.1684</c:v>
                </c:pt>
                <c:pt idx="342">
                  <c:v>3938.3208</c:v>
                </c:pt>
                <c:pt idx="343">
                  <c:v>3938.4731999999999</c:v>
                </c:pt>
                <c:pt idx="344">
                  <c:v>3938.6255999999998</c:v>
                </c:pt>
                <c:pt idx="345">
                  <c:v>3938.7779999999998</c:v>
                </c:pt>
                <c:pt idx="346">
                  <c:v>3938.9304000000002</c:v>
                </c:pt>
                <c:pt idx="347">
                  <c:v>3939.0828000000001</c:v>
                </c:pt>
                <c:pt idx="348">
                  <c:v>3939.2352000000001</c:v>
                </c:pt>
                <c:pt idx="349">
                  <c:v>3939.3876</c:v>
                </c:pt>
                <c:pt idx="350">
                  <c:v>3939.54</c:v>
                </c:pt>
                <c:pt idx="351">
                  <c:v>3939.6923999999999</c:v>
                </c:pt>
                <c:pt idx="352">
                  <c:v>3939.8447999999999</c:v>
                </c:pt>
                <c:pt idx="353">
                  <c:v>3939.9971999999998</c:v>
                </c:pt>
                <c:pt idx="354">
                  <c:v>3940.1496000000002</c:v>
                </c:pt>
                <c:pt idx="355">
                  <c:v>3940.3020000000001</c:v>
                </c:pt>
                <c:pt idx="356">
                  <c:v>3940.4544000000001</c:v>
                </c:pt>
                <c:pt idx="357">
                  <c:v>3940.6068</c:v>
                </c:pt>
                <c:pt idx="358">
                  <c:v>3940.7592</c:v>
                </c:pt>
                <c:pt idx="359">
                  <c:v>3940.9115999999999</c:v>
                </c:pt>
                <c:pt idx="360">
                  <c:v>3941.0639999999999</c:v>
                </c:pt>
                <c:pt idx="361">
                  <c:v>3941.2163999999998</c:v>
                </c:pt>
                <c:pt idx="362">
                  <c:v>3941.3688000000002</c:v>
                </c:pt>
                <c:pt idx="363">
                  <c:v>3941.5212000000001</c:v>
                </c:pt>
                <c:pt idx="364">
                  <c:v>3941.6736000000001</c:v>
                </c:pt>
                <c:pt idx="365">
                  <c:v>3941.826</c:v>
                </c:pt>
                <c:pt idx="366">
                  <c:v>3941.9784</c:v>
                </c:pt>
                <c:pt idx="367">
                  <c:v>3942.1307999999999</c:v>
                </c:pt>
                <c:pt idx="368">
                  <c:v>3942.2831999999999</c:v>
                </c:pt>
                <c:pt idx="369">
                  <c:v>3942.4355999999998</c:v>
                </c:pt>
                <c:pt idx="370">
                  <c:v>3942.5880000000002</c:v>
                </c:pt>
                <c:pt idx="371">
                  <c:v>3942.7404000000001</c:v>
                </c:pt>
                <c:pt idx="372">
                  <c:v>3942.8928000000001</c:v>
                </c:pt>
                <c:pt idx="373">
                  <c:v>3943.0452</c:v>
                </c:pt>
                <c:pt idx="374">
                  <c:v>3943.1976</c:v>
                </c:pt>
                <c:pt idx="375">
                  <c:v>3943.35</c:v>
                </c:pt>
                <c:pt idx="376">
                  <c:v>3943.5023999999999</c:v>
                </c:pt>
                <c:pt idx="377">
                  <c:v>3943.6547999999998</c:v>
                </c:pt>
                <c:pt idx="378">
                  <c:v>3943.8072000000002</c:v>
                </c:pt>
                <c:pt idx="379">
                  <c:v>3943.9596000000001</c:v>
                </c:pt>
                <c:pt idx="380">
                  <c:v>3944.1120000000001</c:v>
                </c:pt>
                <c:pt idx="381">
                  <c:v>3944.2644</c:v>
                </c:pt>
                <c:pt idx="382">
                  <c:v>3944.4168</c:v>
                </c:pt>
                <c:pt idx="383">
                  <c:v>3944.5691999999999</c:v>
                </c:pt>
                <c:pt idx="384">
                  <c:v>3944.7215999999999</c:v>
                </c:pt>
                <c:pt idx="385">
                  <c:v>3944.8739999999998</c:v>
                </c:pt>
                <c:pt idx="386">
                  <c:v>3945.0264000000002</c:v>
                </c:pt>
                <c:pt idx="387">
                  <c:v>3945.1788000000001</c:v>
                </c:pt>
                <c:pt idx="388">
                  <c:v>3945.3312000000001</c:v>
                </c:pt>
                <c:pt idx="389">
                  <c:v>3945.4836</c:v>
                </c:pt>
                <c:pt idx="390">
                  <c:v>3945.636</c:v>
                </c:pt>
                <c:pt idx="391">
                  <c:v>3945.7883999999999</c:v>
                </c:pt>
                <c:pt idx="392">
                  <c:v>3945.9407999999999</c:v>
                </c:pt>
                <c:pt idx="393">
                  <c:v>3946.0931999999998</c:v>
                </c:pt>
                <c:pt idx="394">
                  <c:v>3946.2456000000002</c:v>
                </c:pt>
                <c:pt idx="395">
                  <c:v>3946.3980000000001</c:v>
                </c:pt>
                <c:pt idx="396">
                  <c:v>3946.5504000000001</c:v>
                </c:pt>
                <c:pt idx="397">
                  <c:v>3946.7028</c:v>
                </c:pt>
                <c:pt idx="398">
                  <c:v>3946.8552</c:v>
                </c:pt>
                <c:pt idx="399">
                  <c:v>3947.0075999999999</c:v>
                </c:pt>
                <c:pt idx="400">
                  <c:v>3947.16</c:v>
                </c:pt>
                <c:pt idx="401">
                  <c:v>3947.3123999999998</c:v>
                </c:pt>
                <c:pt idx="402">
                  <c:v>3947.4648000000002</c:v>
                </c:pt>
                <c:pt idx="403">
                  <c:v>3947.6172000000001</c:v>
                </c:pt>
                <c:pt idx="404">
                  <c:v>3947.7696000000001</c:v>
                </c:pt>
                <c:pt idx="405">
                  <c:v>3947.922</c:v>
                </c:pt>
                <c:pt idx="406">
                  <c:v>3948.0744</c:v>
                </c:pt>
                <c:pt idx="407">
                  <c:v>3948.2267999999999</c:v>
                </c:pt>
                <c:pt idx="408">
                  <c:v>3948.3791999999999</c:v>
                </c:pt>
                <c:pt idx="409">
                  <c:v>3948.5315999999998</c:v>
                </c:pt>
                <c:pt idx="410">
                  <c:v>3948.6840000000002</c:v>
                </c:pt>
                <c:pt idx="411">
                  <c:v>3948.8364000000001</c:v>
                </c:pt>
                <c:pt idx="412">
                  <c:v>3948.9888000000001</c:v>
                </c:pt>
                <c:pt idx="413">
                  <c:v>3949.1412</c:v>
                </c:pt>
                <c:pt idx="414">
                  <c:v>3949.2936</c:v>
                </c:pt>
                <c:pt idx="415">
                  <c:v>3949.4459999999999</c:v>
                </c:pt>
                <c:pt idx="416">
                  <c:v>3949.5983999999999</c:v>
                </c:pt>
                <c:pt idx="417">
                  <c:v>3949.7507999999998</c:v>
                </c:pt>
                <c:pt idx="418">
                  <c:v>3949.9032000000002</c:v>
                </c:pt>
                <c:pt idx="419">
                  <c:v>3950.0556000000001</c:v>
                </c:pt>
                <c:pt idx="420">
                  <c:v>3950.2080000000001</c:v>
                </c:pt>
                <c:pt idx="421">
                  <c:v>3950.3604</c:v>
                </c:pt>
                <c:pt idx="422">
                  <c:v>3950.5128</c:v>
                </c:pt>
                <c:pt idx="423">
                  <c:v>3950.6651999999999</c:v>
                </c:pt>
                <c:pt idx="424">
                  <c:v>3950.8175999999999</c:v>
                </c:pt>
                <c:pt idx="425">
                  <c:v>3950.97</c:v>
                </c:pt>
                <c:pt idx="426">
                  <c:v>3951.1224000000002</c:v>
                </c:pt>
                <c:pt idx="427">
                  <c:v>3951.2748000000001</c:v>
                </c:pt>
                <c:pt idx="428">
                  <c:v>3951.4272000000001</c:v>
                </c:pt>
                <c:pt idx="429">
                  <c:v>3951.5796</c:v>
                </c:pt>
                <c:pt idx="430">
                  <c:v>3951.732</c:v>
                </c:pt>
                <c:pt idx="431">
                  <c:v>3951.8843999999999</c:v>
                </c:pt>
                <c:pt idx="432">
                  <c:v>3952.0367999999999</c:v>
                </c:pt>
                <c:pt idx="433">
                  <c:v>3952.1891999999998</c:v>
                </c:pt>
                <c:pt idx="434">
                  <c:v>3952.3416000000002</c:v>
                </c:pt>
                <c:pt idx="435">
                  <c:v>3952.4940000000001</c:v>
                </c:pt>
                <c:pt idx="436">
                  <c:v>3952.6464000000001</c:v>
                </c:pt>
                <c:pt idx="437">
                  <c:v>3952.7988</c:v>
                </c:pt>
                <c:pt idx="438">
                  <c:v>3952.9512</c:v>
                </c:pt>
                <c:pt idx="439">
                  <c:v>3953.1035999999999</c:v>
                </c:pt>
                <c:pt idx="440">
                  <c:v>3953.2559999999999</c:v>
                </c:pt>
                <c:pt idx="441">
                  <c:v>3953.4083999999998</c:v>
                </c:pt>
                <c:pt idx="442">
                  <c:v>3953.5608000000002</c:v>
                </c:pt>
                <c:pt idx="443">
                  <c:v>3953.7132000000001</c:v>
                </c:pt>
                <c:pt idx="444">
                  <c:v>3953.8656000000001</c:v>
                </c:pt>
                <c:pt idx="445">
                  <c:v>3954.018</c:v>
                </c:pt>
                <c:pt idx="446">
                  <c:v>3954.1704</c:v>
                </c:pt>
                <c:pt idx="447">
                  <c:v>3954.3227999999999</c:v>
                </c:pt>
                <c:pt idx="448">
                  <c:v>3954.4751999999999</c:v>
                </c:pt>
                <c:pt idx="449">
                  <c:v>3954.6275999999998</c:v>
                </c:pt>
                <c:pt idx="450">
                  <c:v>3954.78</c:v>
                </c:pt>
                <c:pt idx="451">
                  <c:v>3954.9324000000001</c:v>
                </c:pt>
                <c:pt idx="452">
                  <c:v>3955.0848000000001</c:v>
                </c:pt>
                <c:pt idx="453">
                  <c:v>3955.2372</c:v>
                </c:pt>
                <c:pt idx="454">
                  <c:v>3955.3896</c:v>
                </c:pt>
                <c:pt idx="455">
                  <c:v>3955.5419999999999</c:v>
                </c:pt>
                <c:pt idx="456">
                  <c:v>3955.6943999999999</c:v>
                </c:pt>
                <c:pt idx="457">
                  <c:v>3955.8467999999998</c:v>
                </c:pt>
                <c:pt idx="458">
                  <c:v>3955.9992000000002</c:v>
                </c:pt>
                <c:pt idx="459">
                  <c:v>3956.1516000000001</c:v>
                </c:pt>
                <c:pt idx="460">
                  <c:v>3956.3040000000001</c:v>
                </c:pt>
                <c:pt idx="461">
                  <c:v>3956.4564</c:v>
                </c:pt>
                <c:pt idx="462">
                  <c:v>3956.6088</c:v>
                </c:pt>
                <c:pt idx="463">
                  <c:v>3956.7611999999999</c:v>
                </c:pt>
                <c:pt idx="464">
                  <c:v>3956.9135999999999</c:v>
                </c:pt>
                <c:pt idx="465">
                  <c:v>3957.0659999999998</c:v>
                </c:pt>
                <c:pt idx="466">
                  <c:v>3957.2184000000002</c:v>
                </c:pt>
                <c:pt idx="467">
                  <c:v>3957.3708000000001</c:v>
                </c:pt>
                <c:pt idx="468">
                  <c:v>3957.5232000000001</c:v>
                </c:pt>
                <c:pt idx="469">
                  <c:v>3957.6756</c:v>
                </c:pt>
                <c:pt idx="470">
                  <c:v>3957.828</c:v>
                </c:pt>
                <c:pt idx="471">
                  <c:v>3957.9803999999999</c:v>
                </c:pt>
                <c:pt idx="472">
                  <c:v>3958.1327999999999</c:v>
                </c:pt>
                <c:pt idx="473">
                  <c:v>3958.2851999999998</c:v>
                </c:pt>
                <c:pt idx="474">
                  <c:v>3958.4376000000002</c:v>
                </c:pt>
                <c:pt idx="475">
                  <c:v>3958.59</c:v>
                </c:pt>
                <c:pt idx="476">
                  <c:v>3958.7424000000001</c:v>
                </c:pt>
                <c:pt idx="477">
                  <c:v>3958.8948</c:v>
                </c:pt>
                <c:pt idx="478">
                  <c:v>3959.0472</c:v>
                </c:pt>
                <c:pt idx="479">
                  <c:v>3959.1995999999999</c:v>
                </c:pt>
                <c:pt idx="480">
                  <c:v>3959.3519999999999</c:v>
                </c:pt>
                <c:pt idx="481">
                  <c:v>3959.5043999999998</c:v>
                </c:pt>
                <c:pt idx="482">
                  <c:v>3959.6568000000002</c:v>
                </c:pt>
                <c:pt idx="483">
                  <c:v>3959.8092000000001</c:v>
                </c:pt>
                <c:pt idx="484">
                  <c:v>3959.9616000000001</c:v>
                </c:pt>
                <c:pt idx="485">
                  <c:v>3960.114</c:v>
                </c:pt>
                <c:pt idx="486">
                  <c:v>3960.2664</c:v>
                </c:pt>
                <c:pt idx="487">
                  <c:v>3960.4187999999999</c:v>
                </c:pt>
                <c:pt idx="488">
                  <c:v>3960.5711999999999</c:v>
                </c:pt>
                <c:pt idx="489">
                  <c:v>3960.7235999999998</c:v>
                </c:pt>
                <c:pt idx="490">
                  <c:v>3960.8760000000002</c:v>
                </c:pt>
                <c:pt idx="491">
                  <c:v>3961.0284000000001</c:v>
                </c:pt>
                <c:pt idx="492">
                  <c:v>3961.1808000000001</c:v>
                </c:pt>
                <c:pt idx="493">
                  <c:v>3961.3332</c:v>
                </c:pt>
                <c:pt idx="494">
                  <c:v>3961.4856</c:v>
                </c:pt>
                <c:pt idx="495">
                  <c:v>3961.6379999999999</c:v>
                </c:pt>
                <c:pt idx="496">
                  <c:v>3961.7903999999999</c:v>
                </c:pt>
                <c:pt idx="497">
                  <c:v>3961.9427999999998</c:v>
                </c:pt>
                <c:pt idx="498">
                  <c:v>3962.0952000000002</c:v>
                </c:pt>
                <c:pt idx="499">
                  <c:v>3962.2476000000001</c:v>
                </c:pt>
                <c:pt idx="500">
                  <c:v>3962.4</c:v>
                </c:pt>
                <c:pt idx="501">
                  <c:v>3962.5524</c:v>
                </c:pt>
                <c:pt idx="502">
                  <c:v>3962.7048</c:v>
                </c:pt>
                <c:pt idx="503">
                  <c:v>3962.8571999999999</c:v>
                </c:pt>
                <c:pt idx="504">
                  <c:v>3963.0095999999999</c:v>
                </c:pt>
                <c:pt idx="505">
                  <c:v>3963.1619999999998</c:v>
                </c:pt>
                <c:pt idx="506">
                  <c:v>3963.3144000000002</c:v>
                </c:pt>
                <c:pt idx="507">
                  <c:v>3963.4668000000001</c:v>
                </c:pt>
                <c:pt idx="508">
                  <c:v>3963.6192000000001</c:v>
                </c:pt>
                <c:pt idx="509">
                  <c:v>3963.7716</c:v>
                </c:pt>
                <c:pt idx="510">
                  <c:v>3963.924</c:v>
                </c:pt>
                <c:pt idx="511">
                  <c:v>3964.0763999999999</c:v>
                </c:pt>
                <c:pt idx="512">
                  <c:v>3964.2287999999999</c:v>
                </c:pt>
                <c:pt idx="513">
                  <c:v>3964.3811999999998</c:v>
                </c:pt>
                <c:pt idx="514">
                  <c:v>3964.5336000000002</c:v>
                </c:pt>
                <c:pt idx="515">
                  <c:v>3964.6860000000001</c:v>
                </c:pt>
                <c:pt idx="516">
                  <c:v>3964.8384000000001</c:v>
                </c:pt>
                <c:pt idx="517">
                  <c:v>3964.9908</c:v>
                </c:pt>
                <c:pt idx="518">
                  <c:v>3965.1432</c:v>
                </c:pt>
                <c:pt idx="519">
                  <c:v>3965.2955999999999</c:v>
                </c:pt>
                <c:pt idx="520">
                  <c:v>3965.4479999999999</c:v>
                </c:pt>
                <c:pt idx="521">
                  <c:v>3965.6003999999998</c:v>
                </c:pt>
                <c:pt idx="522">
                  <c:v>3965.7528000000002</c:v>
                </c:pt>
                <c:pt idx="523">
                  <c:v>3965.9052000000001</c:v>
                </c:pt>
                <c:pt idx="524">
                  <c:v>3966.0576000000001</c:v>
                </c:pt>
                <c:pt idx="525">
                  <c:v>3966.21</c:v>
                </c:pt>
                <c:pt idx="526">
                  <c:v>3966.3624</c:v>
                </c:pt>
                <c:pt idx="527">
                  <c:v>3966.5147999999999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7C-495B-A30E-947AB40B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10840"/>
        <c:axId val="605216088"/>
      </c:scatterChart>
      <c:valAx>
        <c:axId val="60521084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6088"/>
        <c:crosses val="autoZero"/>
        <c:crossBetween val="midCat"/>
      </c:valAx>
      <c:valAx>
        <c:axId val="605216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logs'!$A$1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'Cuddy logs'!$I$2:$I$529</c:f>
              <c:numCache>
                <c:formatCode>General</c:formatCode>
                <c:ptCount val="5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0.87138899999999997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0.40654099999999999</c:v>
                </c:pt>
                <c:pt idx="15">
                  <c:v>0.42669499999999999</c:v>
                </c:pt>
                <c:pt idx="16">
                  <c:v>0.58870400000000001</c:v>
                </c:pt>
                <c:pt idx="17">
                  <c:v>0.28600799999999998</c:v>
                </c:pt>
                <c:pt idx="18">
                  <c:v>0.31587399999999999</c:v>
                </c:pt>
                <c:pt idx="19">
                  <c:v>0.399816</c:v>
                </c:pt>
                <c:pt idx="20">
                  <c:v>0.59022799999999997</c:v>
                </c:pt>
                <c:pt idx="21">
                  <c:v>0.96035499999999996</c:v>
                </c:pt>
                <c:pt idx="22">
                  <c:v>0.90031799999999995</c:v>
                </c:pt>
                <c:pt idx="23">
                  <c:v>0.94735400000000003</c:v>
                </c:pt>
                <c:pt idx="24">
                  <c:v>0.73225799999999996</c:v>
                </c:pt>
                <c:pt idx="25">
                  <c:v>0.94010400000000005</c:v>
                </c:pt>
                <c:pt idx="26">
                  <c:v>1</c:v>
                </c:pt>
                <c:pt idx="27">
                  <c:v>0.57317600000000002</c:v>
                </c:pt>
                <c:pt idx="28">
                  <c:v>0.71202399999999999</c:v>
                </c:pt>
                <c:pt idx="29">
                  <c:v>1</c:v>
                </c:pt>
                <c:pt idx="30">
                  <c:v>0.53906900000000002</c:v>
                </c:pt>
                <c:pt idx="31">
                  <c:v>0.34927999999999998</c:v>
                </c:pt>
                <c:pt idx="32">
                  <c:v>0.45800800000000003</c:v>
                </c:pt>
                <c:pt idx="33">
                  <c:v>0.60874499999999998</c:v>
                </c:pt>
                <c:pt idx="34">
                  <c:v>0.47345700000000002</c:v>
                </c:pt>
                <c:pt idx="35">
                  <c:v>0.361286</c:v>
                </c:pt>
                <c:pt idx="36">
                  <c:v>0.57159099999999996</c:v>
                </c:pt>
                <c:pt idx="37">
                  <c:v>0.45089000000000001</c:v>
                </c:pt>
                <c:pt idx="38">
                  <c:v>0.40251900000000002</c:v>
                </c:pt>
                <c:pt idx="39">
                  <c:v>0.466061</c:v>
                </c:pt>
                <c:pt idx="40">
                  <c:v>0.52244199999999996</c:v>
                </c:pt>
                <c:pt idx="41">
                  <c:v>0.87527699999999997</c:v>
                </c:pt>
                <c:pt idx="42">
                  <c:v>1</c:v>
                </c:pt>
                <c:pt idx="43">
                  <c:v>0.85444699999999996</c:v>
                </c:pt>
                <c:pt idx="44">
                  <c:v>1</c:v>
                </c:pt>
                <c:pt idx="45">
                  <c:v>0.72326800000000002</c:v>
                </c:pt>
                <c:pt idx="46">
                  <c:v>1</c:v>
                </c:pt>
                <c:pt idx="47">
                  <c:v>0.56981499999999996</c:v>
                </c:pt>
                <c:pt idx="48">
                  <c:v>0.57672299999999999</c:v>
                </c:pt>
                <c:pt idx="49">
                  <c:v>0.57838699999999998</c:v>
                </c:pt>
                <c:pt idx="50">
                  <c:v>0.63684099999999999</c:v>
                </c:pt>
                <c:pt idx="51">
                  <c:v>0.69425800000000004</c:v>
                </c:pt>
                <c:pt idx="52">
                  <c:v>0.536582</c:v>
                </c:pt>
                <c:pt idx="53">
                  <c:v>0.56046399999999996</c:v>
                </c:pt>
                <c:pt idx="54">
                  <c:v>0.59013599999999999</c:v>
                </c:pt>
                <c:pt idx="55">
                  <c:v>0.59692400000000001</c:v>
                </c:pt>
                <c:pt idx="56">
                  <c:v>0.58656399999999997</c:v>
                </c:pt>
                <c:pt idx="57">
                  <c:v>0.62585900000000005</c:v>
                </c:pt>
                <c:pt idx="58">
                  <c:v>0.67871599999999999</c:v>
                </c:pt>
                <c:pt idx="59">
                  <c:v>0.89307800000000004</c:v>
                </c:pt>
                <c:pt idx="60">
                  <c:v>0.81147499999999995</c:v>
                </c:pt>
                <c:pt idx="61">
                  <c:v>0.54422700000000002</c:v>
                </c:pt>
                <c:pt idx="62">
                  <c:v>0.53475899999999998</c:v>
                </c:pt>
                <c:pt idx="63">
                  <c:v>0.46883000000000002</c:v>
                </c:pt>
                <c:pt idx="64">
                  <c:v>0.56398000000000004</c:v>
                </c:pt>
                <c:pt idx="65">
                  <c:v>0.66552100000000003</c:v>
                </c:pt>
                <c:pt idx="66">
                  <c:v>0.68025000000000002</c:v>
                </c:pt>
                <c:pt idx="67">
                  <c:v>0.69117899999999999</c:v>
                </c:pt>
                <c:pt idx="68">
                  <c:v>1</c:v>
                </c:pt>
                <c:pt idx="69">
                  <c:v>0.69189000000000001</c:v>
                </c:pt>
                <c:pt idx="70">
                  <c:v>0.51217100000000004</c:v>
                </c:pt>
                <c:pt idx="71">
                  <c:v>0.37591000000000002</c:v>
                </c:pt>
                <c:pt idx="72">
                  <c:v>0.61821400000000004</c:v>
                </c:pt>
                <c:pt idx="73">
                  <c:v>0.68948100000000001</c:v>
                </c:pt>
                <c:pt idx="74">
                  <c:v>0.53688400000000003</c:v>
                </c:pt>
                <c:pt idx="75">
                  <c:v>0.90992600000000001</c:v>
                </c:pt>
                <c:pt idx="76">
                  <c:v>0.99010399999999998</c:v>
                </c:pt>
                <c:pt idx="77">
                  <c:v>0.84090100000000001</c:v>
                </c:pt>
                <c:pt idx="78">
                  <c:v>0.54044599999999998</c:v>
                </c:pt>
                <c:pt idx="79">
                  <c:v>1</c:v>
                </c:pt>
                <c:pt idx="80">
                  <c:v>0.93223599999999995</c:v>
                </c:pt>
                <c:pt idx="81">
                  <c:v>0.48875000000000002</c:v>
                </c:pt>
                <c:pt idx="82">
                  <c:v>0.41195799999999999</c:v>
                </c:pt>
                <c:pt idx="83">
                  <c:v>0.5704591</c:v>
                </c:pt>
                <c:pt idx="84">
                  <c:v>0.55138710000000002</c:v>
                </c:pt>
                <c:pt idx="85">
                  <c:v>0.54610720000000001</c:v>
                </c:pt>
                <c:pt idx="86">
                  <c:v>0.47190090000000001</c:v>
                </c:pt>
                <c:pt idx="87">
                  <c:v>0.35534680000000002</c:v>
                </c:pt>
                <c:pt idx="88">
                  <c:v>0.33049030000000001</c:v>
                </c:pt>
                <c:pt idx="89">
                  <c:v>0.32242300000000002</c:v>
                </c:pt>
                <c:pt idx="90">
                  <c:v>0.34056940000000002</c:v>
                </c:pt>
                <c:pt idx="91">
                  <c:v>0.35540769999999999</c:v>
                </c:pt>
                <c:pt idx="92">
                  <c:v>0.36130519999999999</c:v>
                </c:pt>
                <c:pt idx="93">
                  <c:v>0.3664809</c:v>
                </c:pt>
                <c:pt idx="94">
                  <c:v>0.3655833</c:v>
                </c:pt>
                <c:pt idx="95">
                  <c:v>0.34876000000000001</c:v>
                </c:pt>
                <c:pt idx="96">
                  <c:v>0.31559609999999999</c:v>
                </c:pt>
                <c:pt idx="97">
                  <c:v>0.28491119999999998</c:v>
                </c:pt>
                <c:pt idx="98">
                  <c:v>0.22998740000000001</c:v>
                </c:pt>
                <c:pt idx="99">
                  <c:v>0.21138789999999999</c:v>
                </c:pt>
                <c:pt idx="100">
                  <c:v>0.17039660000000001</c:v>
                </c:pt>
                <c:pt idx="101">
                  <c:v>0.2291436</c:v>
                </c:pt>
                <c:pt idx="102">
                  <c:v>0.28041850000000001</c:v>
                </c:pt>
                <c:pt idx="103">
                  <c:v>0.27663559999999998</c:v>
                </c:pt>
                <c:pt idx="104">
                  <c:v>0.32984659999999999</c:v>
                </c:pt>
                <c:pt idx="105">
                  <c:v>0.36231720000000001</c:v>
                </c:pt>
                <c:pt idx="106">
                  <c:v>0.3191254</c:v>
                </c:pt>
                <c:pt idx="107">
                  <c:v>0.29711739999999998</c:v>
                </c:pt>
                <c:pt idx="108">
                  <c:v>0.32067600000000002</c:v>
                </c:pt>
                <c:pt idx="109">
                  <c:v>0.36970960000000003</c:v>
                </c:pt>
                <c:pt idx="110">
                  <c:v>0.40531810000000001</c:v>
                </c:pt>
                <c:pt idx="111">
                  <c:v>0.46382109999999999</c:v>
                </c:pt>
                <c:pt idx="112">
                  <c:v>0.35269050000000002</c:v>
                </c:pt>
                <c:pt idx="113">
                  <c:v>0.2473679</c:v>
                </c:pt>
                <c:pt idx="114">
                  <c:v>0.36182140000000002</c:v>
                </c:pt>
                <c:pt idx="115">
                  <c:v>0.42613299999999998</c:v>
                </c:pt>
                <c:pt idx="116">
                  <c:v>0.38786910000000002</c:v>
                </c:pt>
                <c:pt idx="117">
                  <c:v>0.41406720000000002</c:v>
                </c:pt>
                <c:pt idx="118">
                  <c:v>0.44751229999999997</c:v>
                </c:pt>
                <c:pt idx="119">
                  <c:v>0.45504159999999999</c:v>
                </c:pt>
                <c:pt idx="120">
                  <c:v>0.36977910000000003</c:v>
                </c:pt>
                <c:pt idx="121">
                  <c:v>0.26825179999999998</c:v>
                </c:pt>
                <c:pt idx="122">
                  <c:v>0.20146829999999999</c:v>
                </c:pt>
                <c:pt idx="123">
                  <c:v>0.26291300000000001</c:v>
                </c:pt>
                <c:pt idx="124">
                  <c:v>0.29574250000000002</c:v>
                </c:pt>
                <c:pt idx="125">
                  <c:v>0.25475700000000001</c:v>
                </c:pt>
                <c:pt idx="126">
                  <c:v>0.26045639999999998</c:v>
                </c:pt>
                <c:pt idx="127">
                  <c:v>0.2443709</c:v>
                </c:pt>
                <c:pt idx="128">
                  <c:v>0.2686016</c:v>
                </c:pt>
                <c:pt idx="129">
                  <c:v>0.25237999999999999</c:v>
                </c:pt>
                <c:pt idx="130">
                  <c:v>0.32401479999999999</c:v>
                </c:pt>
                <c:pt idx="131">
                  <c:v>0.5496084</c:v>
                </c:pt>
                <c:pt idx="132">
                  <c:v>0.79609439999999998</c:v>
                </c:pt>
                <c:pt idx="133">
                  <c:v>0.83215980000000001</c:v>
                </c:pt>
                <c:pt idx="134">
                  <c:v>0.76273489999999999</c:v>
                </c:pt>
                <c:pt idx="135">
                  <c:v>0.62974640000000004</c:v>
                </c:pt>
                <c:pt idx="136">
                  <c:v>0.56510970000000005</c:v>
                </c:pt>
                <c:pt idx="137">
                  <c:v>0.51440900000000001</c:v>
                </c:pt>
                <c:pt idx="138">
                  <c:v>0.46552939999999998</c:v>
                </c:pt>
                <c:pt idx="139">
                  <c:v>0.43862830000000003</c:v>
                </c:pt>
                <c:pt idx="140">
                  <c:v>0.40415590000000001</c:v>
                </c:pt>
                <c:pt idx="141">
                  <c:v>0.36924639999999997</c:v>
                </c:pt>
                <c:pt idx="142">
                  <c:v>0.41717569999999998</c:v>
                </c:pt>
                <c:pt idx="143">
                  <c:v>0.46130840000000001</c:v>
                </c:pt>
                <c:pt idx="144">
                  <c:v>0.4417529</c:v>
                </c:pt>
                <c:pt idx="145">
                  <c:v>0.39936749999999999</c:v>
                </c:pt>
                <c:pt idx="146">
                  <c:v>0.44226660000000001</c:v>
                </c:pt>
                <c:pt idx="147">
                  <c:v>0.40992279999999998</c:v>
                </c:pt>
                <c:pt idx="148">
                  <c:v>0.41905789999999998</c:v>
                </c:pt>
                <c:pt idx="149">
                  <c:v>0.46568540000000003</c:v>
                </c:pt>
                <c:pt idx="150">
                  <c:v>0.56637360000000003</c:v>
                </c:pt>
                <c:pt idx="151">
                  <c:v>0.62189879999999997</c:v>
                </c:pt>
                <c:pt idx="152">
                  <c:v>0.73649450000000005</c:v>
                </c:pt>
                <c:pt idx="153">
                  <c:v>0.8048556</c:v>
                </c:pt>
                <c:pt idx="154">
                  <c:v>0.79931439999999998</c:v>
                </c:pt>
                <c:pt idx="155">
                  <c:v>0.82061519999999999</c:v>
                </c:pt>
                <c:pt idx="156">
                  <c:v>0.79825440000000003</c:v>
                </c:pt>
                <c:pt idx="157">
                  <c:v>0.76536320000000002</c:v>
                </c:pt>
                <c:pt idx="158">
                  <c:v>0.66933419999999999</c:v>
                </c:pt>
                <c:pt idx="159">
                  <c:v>0.56886360000000002</c:v>
                </c:pt>
                <c:pt idx="160">
                  <c:v>0.55630080000000004</c:v>
                </c:pt>
                <c:pt idx="161">
                  <c:v>0.54160949999999997</c:v>
                </c:pt>
                <c:pt idx="162">
                  <c:v>0.60186870000000003</c:v>
                </c:pt>
                <c:pt idx="163">
                  <c:v>0.53607199999999999</c:v>
                </c:pt>
                <c:pt idx="164">
                  <c:v>0.3898799</c:v>
                </c:pt>
                <c:pt idx="165">
                  <c:v>0.2813676</c:v>
                </c:pt>
                <c:pt idx="166">
                  <c:v>0.27876459999999997</c:v>
                </c:pt>
                <c:pt idx="167">
                  <c:v>0.32994760000000001</c:v>
                </c:pt>
                <c:pt idx="168">
                  <c:v>0.40550700000000001</c:v>
                </c:pt>
                <c:pt idx="169">
                  <c:v>0.47451520000000003</c:v>
                </c:pt>
                <c:pt idx="170">
                  <c:v>0.49227860000000001</c:v>
                </c:pt>
                <c:pt idx="171">
                  <c:v>0.51451720000000001</c:v>
                </c:pt>
                <c:pt idx="172">
                  <c:v>0.51902599999999999</c:v>
                </c:pt>
                <c:pt idx="173">
                  <c:v>0.54418840000000002</c:v>
                </c:pt>
                <c:pt idx="174">
                  <c:v>0.49793349999999997</c:v>
                </c:pt>
                <c:pt idx="175">
                  <c:v>0.46472439999999998</c:v>
                </c:pt>
                <c:pt idx="176">
                  <c:v>0.50030870000000005</c:v>
                </c:pt>
                <c:pt idx="177">
                  <c:v>0.43815349999999997</c:v>
                </c:pt>
                <c:pt idx="178">
                  <c:v>0.4106495</c:v>
                </c:pt>
                <c:pt idx="179">
                  <c:v>0.49223939999999999</c:v>
                </c:pt>
                <c:pt idx="180">
                  <c:v>0.59652669999999997</c:v>
                </c:pt>
                <c:pt idx="181">
                  <c:v>0.58574269999999995</c:v>
                </c:pt>
                <c:pt idx="182">
                  <c:v>0.4601286</c:v>
                </c:pt>
                <c:pt idx="183">
                  <c:v>0.42730240000000003</c:v>
                </c:pt>
                <c:pt idx="184">
                  <c:v>0.44713130000000001</c:v>
                </c:pt>
                <c:pt idx="185">
                  <c:v>0.46635460000000001</c:v>
                </c:pt>
                <c:pt idx="186">
                  <c:v>0.4843886</c:v>
                </c:pt>
                <c:pt idx="187">
                  <c:v>0.38828990000000002</c:v>
                </c:pt>
                <c:pt idx="188">
                  <c:v>0.29801450000000002</c:v>
                </c:pt>
                <c:pt idx="189">
                  <c:v>0.27906609999999998</c:v>
                </c:pt>
                <c:pt idx="190">
                  <c:v>0.3278008</c:v>
                </c:pt>
                <c:pt idx="191">
                  <c:v>0.40338170000000001</c:v>
                </c:pt>
                <c:pt idx="192">
                  <c:v>0.40525339999999999</c:v>
                </c:pt>
                <c:pt idx="193">
                  <c:v>0.36719279999999999</c:v>
                </c:pt>
                <c:pt idx="194">
                  <c:v>0.3953082</c:v>
                </c:pt>
                <c:pt idx="195">
                  <c:v>0.54061979999999998</c:v>
                </c:pt>
                <c:pt idx="196">
                  <c:v>0.59573609999999999</c:v>
                </c:pt>
                <c:pt idx="197">
                  <c:v>0.60782559999999997</c:v>
                </c:pt>
                <c:pt idx="198">
                  <c:v>0.67382540000000002</c:v>
                </c:pt>
                <c:pt idx="199">
                  <c:v>0.92296069999999997</c:v>
                </c:pt>
                <c:pt idx="200">
                  <c:v>0.87383719999999998</c:v>
                </c:pt>
                <c:pt idx="201">
                  <c:v>0.81683110000000003</c:v>
                </c:pt>
                <c:pt idx="202">
                  <c:v>1</c:v>
                </c:pt>
                <c:pt idx="203">
                  <c:v>0.81074710000000005</c:v>
                </c:pt>
                <c:pt idx="204">
                  <c:v>0.58311550000000001</c:v>
                </c:pt>
                <c:pt idx="205">
                  <c:v>0.40252579999999999</c:v>
                </c:pt>
                <c:pt idx="206">
                  <c:v>0.3965053</c:v>
                </c:pt>
                <c:pt idx="207">
                  <c:v>0.45127669999999998</c:v>
                </c:pt>
                <c:pt idx="208">
                  <c:v>0.48185040000000001</c:v>
                </c:pt>
                <c:pt idx="209">
                  <c:v>0.5277461</c:v>
                </c:pt>
                <c:pt idx="210">
                  <c:v>0.73512920000000004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0.48375119999999999</c:v>
                </c:pt>
                <c:pt idx="215">
                  <c:v>0.31848660000000001</c:v>
                </c:pt>
                <c:pt idx="216">
                  <c:v>0.35306569999999998</c:v>
                </c:pt>
                <c:pt idx="217">
                  <c:v>0.4313245</c:v>
                </c:pt>
                <c:pt idx="218">
                  <c:v>0.41095900000000002</c:v>
                </c:pt>
                <c:pt idx="219">
                  <c:v>0.4353223</c:v>
                </c:pt>
                <c:pt idx="220">
                  <c:v>0.39783560000000001</c:v>
                </c:pt>
                <c:pt idx="221">
                  <c:v>0.44371319999999997</c:v>
                </c:pt>
                <c:pt idx="222">
                  <c:v>0.57842979999999999</c:v>
                </c:pt>
                <c:pt idx="223">
                  <c:v>0.65016589999999996</c:v>
                </c:pt>
                <c:pt idx="224">
                  <c:v>0.61203600000000002</c:v>
                </c:pt>
                <c:pt idx="225">
                  <c:v>0.60057430000000001</c:v>
                </c:pt>
                <c:pt idx="226">
                  <c:v>0.65619039999999995</c:v>
                </c:pt>
                <c:pt idx="227">
                  <c:v>0.74170000000000003</c:v>
                </c:pt>
                <c:pt idx="228">
                  <c:v>0.9734893</c:v>
                </c:pt>
                <c:pt idx="229">
                  <c:v>0.78637330000000005</c:v>
                </c:pt>
                <c:pt idx="230">
                  <c:v>0.41829169999999999</c:v>
                </c:pt>
                <c:pt idx="231">
                  <c:v>0.3626431</c:v>
                </c:pt>
                <c:pt idx="232">
                  <c:v>0.45518950000000002</c:v>
                </c:pt>
                <c:pt idx="233">
                  <c:v>0.55913469999999998</c:v>
                </c:pt>
                <c:pt idx="234">
                  <c:v>0.75278590000000001</c:v>
                </c:pt>
                <c:pt idx="235">
                  <c:v>0.89267240000000003</c:v>
                </c:pt>
                <c:pt idx="236">
                  <c:v>0.6075566</c:v>
                </c:pt>
                <c:pt idx="237">
                  <c:v>0.53175410000000001</c:v>
                </c:pt>
                <c:pt idx="238">
                  <c:v>0.4343322</c:v>
                </c:pt>
                <c:pt idx="239">
                  <c:v>0.36922470000000002</c:v>
                </c:pt>
                <c:pt idx="240">
                  <c:v>0.44376500000000002</c:v>
                </c:pt>
                <c:pt idx="241">
                  <c:v>0.52614030000000001</c:v>
                </c:pt>
                <c:pt idx="242">
                  <c:v>0.48051349999999998</c:v>
                </c:pt>
                <c:pt idx="243">
                  <c:v>0.36427379999999998</c:v>
                </c:pt>
                <c:pt idx="244">
                  <c:v>0.48053479999999998</c:v>
                </c:pt>
                <c:pt idx="245">
                  <c:v>0.43926189999999998</c:v>
                </c:pt>
                <c:pt idx="246">
                  <c:v>0.38648830000000001</c:v>
                </c:pt>
                <c:pt idx="247">
                  <c:v>0.39143699999999998</c:v>
                </c:pt>
                <c:pt idx="248">
                  <c:v>0.39539340000000001</c:v>
                </c:pt>
                <c:pt idx="249">
                  <c:v>0.39671420000000002</c:v>
                </c:pt>
                <c:pt idx="250">
                  <c:v>0.4273072</c:v>
                </c:pt>
                <c:pt idx="251">
                  <c:v>0.41191870000000003</c:v>
                </c:pt>
                <c:pt idx="252">
                  <c:v>0.32654109999999997</c:v>
                </c:pt>
                <c:pt idx="253">
                  <c:v>0.2246763</c:v>
                </c:pt>
                <c:pt idx="254">
                  <c:v>0.2365208</c:v>
                </c:pt>
                <c:pt idx="255">
                  <c:v>0.99999990000000005</c:v>
                </c:pt>
                <c:pt idx="256">
                  <c:v>1</c:v>
                </c:pt>
                <c:pt idx="257">
                  <c:v>0.98091200000000001</c:v>
                </c:pt>
                <c:pt idx="258">
                  <c:v>1</c:v>
                </c:pt>
                <c:pt idx="259">
                  <c:v>1</c:v>
                </c:pt>
                <c:pt idx="260">
                  <c:v>0.99999990000000005</c:v>
                </c:pt>
                <c:pt idx="261">
                  <c:v>0.98199990000000004</c:v>
                </c:pt>
                <c:pt idx="262">
                  <c:v>0.96116539999999995</c:v>
                </c:pt>
                <c:pt idx="263">
                  <c:v>0.93945909999999999</c:v>
                </c:pt>
                <c:pt idx="264">
                  <c:v>0.58356430000000004</c:v>
                </c:pt>
                <c:pt idx="265">
                  <c:v>0.37208910000000001</c:v>
                </c:pt>
                <c:pt idx="266">
                  <c:v>0.45646059999999999</c:v>
                </c:pt>
                <c:pt idx="267">
                  <c:v>0.48858210000000002</c:v>
                </c:pt>
                <c:pt idx="268">
                  <c:v>0.39851730000000002</c:v>
                </c:pt>
                <c:pt idx="269">
                  <c:v>0.36837789999999998</c:v>
                </c:pt>
                <c:pt idx="270">
                  <c:v>0.38126300000000002</c:v>
                </c:pt>
                <c:pt idx="271">
                  <c:v>0.39205600000000002</c:v>
                </c:pt>
                <c:pt idx="272">
                  <c:v>0.41916750000000003</c:v>
                </c:pt>
                <c:pt idx="273">
                  <c:v>0.41468310000000003</c:v>
                </c:pt>
                <c:pt idx="274">
                  <c:v>0.41971360000000002</c:v>
                </c:pt>
                <c:pt idx="275">
                  <c:v>0.38366640000000002</c:v>
                </c:pt>
                <c:pt idx="276">
                  <c:v>0.34231980000000001</c:v>
                </c:pt>
                <c:pt idx="277">
                  <c:v>0.31878980000000001</c:v>
                </c:pt>
                <c:pt idx="278">
                  <c:v>0.30511880000000002</c:v>
                </c:pt>
                <c:pt idx="279">
                  <c:v>0.33519769999999999</c:v>
                </c:pt>
                <c:pt idx="280">
                  <c:v>0.3344686</c:v>
                </c:pt>
                <c:pt idx="281">
                  <c:v>0.37496659999999998</c:v>
                </c:pt>
                <c:pt idx="282">
                  <c:v>0.40182639999999997</c:v>
                </c:pt>
                <c:pt idx="283">
                  <c:v>0.4302493</c:v>
                </c:pt>
                <c:pt idx="284">
                  <c:v>0.37716379999999999</c:v>
                </c:pt>
                <c:pt idx="285">
                  <c:v>0.3448368</c:v>
                </c:pt>
                <c:pt idx="286">
                  <c:v>0.34289019999999998</c:v>
                </c:pt>
                <c:pt idx="287">
                  <c:v>0.3657318</c:v>
                </c:pt>
                <c:pt idx="288">
                  <c:v>0.3336325</c:v>
                </c:pt>
                <c:pt idx="289">
                  <c:v>0.30009950000000002</c:v>
                </c:pt>
                <c:pt idx="290">
                  <c:v>0.3361499</c:v>
                </c:pt>
                <c:pt idx="291">
                  <c:v>0.37438349999999998</c:v>
                </c:pt>
                <c:pt idx="292">
                  <c:v>0.39284970000000002</c:v>
                </c:pt>
                <c:pt idx="293">
                  <c:v>0.34465380000000001</c:v>
                </c:pt>
                <c:pt idx="294">
                  <c:v>0.30002899999999999</c:v>
                </c:pt>
                <c:pt idx="295">
                  <c:v>0.41539480000000001</c:v>
                </c:pt>
                <c:pt idx="296">
                  <c:v>0.37488919999999998</c:v>
                </c:pt>
                <c:pt idx="297">
                  <c:v>0.28384910000000002</c:v>
                </c:pt>
                <c:pt idx="298">
                  <c:v>0.34898469999999998</c:v>
                </c:pt>
                <c:pt idx="299">
                  <c:v>0.360904</c:v>
                </c:pt>
                <c:pt idx="300">
                  <c:v>0.46595429999999999</c:v>
                </c:pt>
                <c:pt idx="301">
                  <c:v>0.53273870000000001</c:v>
                </c:pt>
                <c:pt idx="302">
                  <c:v>0.56288269999999996</c:v>
                </c:pt>
                <c:pt idx="303">
                  <c:v>0.49246479999999998</c:v>
                </c:pt>
                <c:pt idx="304">
                  <c:v>0.47543760000000002</c:v>
                </c:pt>
                <c:pt idx="305">
                  <c:v>0.59670619999999996</c:v>
                </c:pt>
                <c:pt idx="306">
                  <c:v>0.60905160000000003</c:v>
                </c:pt>
                <c:pt idx="307">
                  <c:v>0.52272050000000003</c:v>
                </c:pt>
                <c:pt idx="308">
                  <c:v>0.60864339999999995</c:v>
                </c:pt>
                <c:pt idx="309">
                  <c:v>0.47078039999999999</c:v>
                </c:pt>
                <c:pt idx="310">
                  <c:v>0.38707999999999998</c:v>
                </c:pt>
                <c:pt idx="311">
                  <c:v>0.39411390000000002</c:v>
                </c:pt>
                <c:pt idx="312">
                  <c:v>0.3244184</c:v>
                </c:pt>
                <c:pt idx="313">
                  <c:v>0.35732079999999999</c:v>
                </c:pt>
                <c:pt idx="314">
                  <c:v>0.34166459999999998</c:v>
                </c:pt>
                <c:pt idx="315">
                  <c:v>0.32109769999999999</c:v>
                </c:pt>
                <c:pt idx="316">
                  <c:v>0.36911939999999999</c:v>
                </c:pt>
                <c:pt idx="317">
                  <c:v>0.31603979999999998</c:v>
                </c:pt>
                <c:pt idx="318">
                  <c:v>0.36110560000000003</c:v>
                </c:pt>
                <c:pt idx="319">
                  <c:v>0.38246150000000001</c:v>
                </c:pt>
                <c:pt idx="320">
                  <c:v>0.37318679999999999</c:v>
                </c:pt>
                <c:pt idx="321">
                  <c:v>0.25312059999999997</c:v>
                </c:pt>
                <c:pt idx="322">
                  <c:v>0.24758530000000001</c:v>
                </c:pt>
                <c:pt idx="323">
                  <c:v>0.26508379999999998</c:v>
                </c:pt>
                <c:pt idx="324">
                  <c:v>0.310728</c:v>
                </c:pt>
                <c:pt idx="325">
                  <c:v>0.25632199999999999</c:v>
                </c:pt>
                <c:pt idx="326">
                  <c:v>0.24604799999999999</c:v>
                </c:pt>
                <c:pt idx="327">
                  <c:v>0.27314319999999997</c:v>
                </c:pt>
                <c:pt idx="328">
                  <c:v>0.30433379999999999</c:v>
                </c:pt>
                <c:pt idx="329">
                  <c:v>0.38152130000000001</c:v>
                </c:pt>
                <c:pt idx="330">
                  <c:v>0.44042229999999999</c:v>
                </c:pt>
                <c:pt idx="331">
                  <c:v>0.34652480000000002</c:v>
                </c:pt>
                <c:pt idx="332">
                  <c:v>0.32570199999999999</c:v>
                </c:pt>
                <c:pt idx="333">
                  <c:v>0.2869292</c:v>
                </c:pt>
                <c:pt idx="334">
                  <c:v>0.3373525</c:v>
                </c:pt>
                <c:pt idx="335">
                  <c:v>0.47915039999999998</c:v>
                </c:pt>
                <c:pt idx="336">
                  <c:v>0.42483599999999999</c:v>
                </c:pt>
                <c:pt idx="337">
                  <c:v>0.21022080000000001</c:v>
                </c:pt>
                <c:pt idx="338">
                  <c:v>8.3778199999999997E-2</c:v>
                </c:pt>
                <c:pt idx="339">
                  <c:v>5.3792430000000002E-2</c:v>
                </c:pt>
                <c:pt idx="340">
                  <c:v>3.7858009999999997E-2</c:v>
                </c:pt>
                <c:pt idx="341">
                  <c:v>3.5261809999999998E-2</c:v>
                </c:pt>
                <c:pt idx="342">
                  <c:v>3.5039929999999997E-2</c:v>
                </c:pt>
                <c:pt idx="343">
                  <c:v>3.3591450000000002E-2</c:v>
                </c:pt>
                <c:pt idx="344">
                  <c:v>3.2634570000000002E-2</c:v>
                </c:pt>
                <c:pt idx="345">
                  <c:v>3.4712739999999999E-2</c:v>
                </c:pt>
                <c:pt idx="346">
                  <c:v>3.6378140000000003E-2</c:v>
                </c:pt>
                <c:pt idx="347">
                  <c:v>4.3042789999999997E-2</c:v>
                </c:pt>
                <c:pt idx="348">
                  <c:v>4.7640910000000002E-2</c:v>
                </c:pt>
                <c:pt idx="349">
                  <c:v>5.238976E-2</c:v>
                </c:pt>
                <c:pt idx="350">
                  <c:v>5.5172480000000003E-2</c:v>
                </c:pt>
                <c:pt idx="351">
                  <c:v>6.2525490000000003E-2</c:v>
                </c:pt>
                <c:pt idx="352">
                  <c:v>0.1329514</c:v>
                </c:pt>
                <c:pt idx="353">
                  <c:v>0.42538389999999998</c:v>
                </c:pt>
                <c:pt idx="354">
                  <c:v>0.61290409999999995</c:v>
                </c:pt>
                <c:pt idx="355">
                  <c:v>1</c:v>
                </c:pt>
                <c:pt idx="356">
                  <c:v>1</c:v>
                </c:pt>
                <c:pt idx="357">
                  <c:v>0.98666450000000006</c:v>
                </c:pt>
                <c:pt idx="358">
                  <c:v>0.98336579999999996</c:v>
                </c:pt>
                <c:pt idx="359">
                  <c:v>0.56618000000000002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0.58981830000000002</c:v>
                </c:pt>
                <c:pt idx="364">
                  <c:v>0.24766550000000001</c:v>
                </c:pt>
                <c:pt idx="365">
                  <c:v>0.20137260000000001</c:v>
                </c:pt>
                <c:pt idx="366">
                  <c:v>0.25879639999999998</c:v>
                </c:pt>
                <c:pt idx="367">
                  <c:v>0.66837970000000002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0.4097423</c:v>
                </c:pt>
                <c:pt idx="372">
                  <c:v>0.39481660000000002</c:v>
                </c:pt>
                <c:pt idx="373">
                  <c:v>0.19162199999999999</c:v>
                </c:pt>
                <c:pt idx="374">
                  <c:v>0.38001620000000003</c:v>
                </c:pt>
                <c:pt idx="375">
                  <c:v>0.37327250000000001</c:v>
                </c:pt>
                <c:pt idx="376">
                  <c:v>0.3739133</c:v>
                </c:pt>
                <c:pt idx="377">
                  <c:v>0.14592369999999999</c:v>
                </c:pt>
                <c:pt idx="378">
                  <c:v>0.3604637</c:v>
                </c:pt>
                <c:pt idx="379">
                  <c:v>0.34229029999999999</c:v>
                </c:pt>
                <c:pt idx="380">
                  <c:v>0.30023519999999998</c:v>
                </c:pt>
                <c:pt idx="381">
                  <c:v>0.27153179999999999</c:v>
                </c:pt>
                <c:pt idx="382">
                  <c:v>0.2342321</c:v>
                </c:pt>
                <c:pt idx="383">
                  <c:v>0.31711329999999999</c:v>
                </c:pt>
                <c:pt idx="384">
                  <c:v>0.28859030000000002</c:v>
                </c:pt>
                <c:pt idx="385">
                  <c:v>0.1952372</c:v>
                </c:pt>
                <c:pt idx="386">
                  <c:v>0.37575720000000001</c:v>
                </c:pt>
                <c:pt idx="387">
                  <c:v>0.49818180000000001</c:v>
                </c:pt>
                <c:pt idx="388">
                  <c:v>0.54918310000000004</c:v>
                </c:pt>
                <c:pt idx="389">
                  <c:v>0.66618840000000001</c:v>
                </c:pt>
                <c:pt idx="390">
                  <c:v>0.64439840000000004</c:v>
                </c:pt>
                <c:pt idx="391">
                  <c:v>0.40973549999999997</c:v>
                </c:pt>
                <c:pt idx="392">
                  <c:v>0.22701940000000001</c:v>
                </c:pt>
                <c:pt idx="393">
                  <c:v>0.22104760000000001</c:v>
                </c:pt>
                <c:pt idx="394">
                  <c:v>0.19326109999999999</c:v>
                </c:pt>
                <c:pt idx="395">
                  <c:v>0.18235309999999999</c:v>
                </c:pt>
                <c:pt idx="396">
                  <c:v>0.2542121</c:v>
                </c:pt>
                <c:pt idx="397">
                  <c:v>0.35400399999999999</c:v>
                </c:pt>
                <c:pt idx="398">
                  <c:v>0.37089480000000002</c:v>
                </c:pt>
                <c:pt idx="399">
                  <c:v>0.29844349999999997</c:v>
                </c:pt>
                <c:pt idx="400">
                  <c:v>0.26928089999999999</c:v>
                </c:pt>
                <c:pt idx="401">
                  <c:v>0.27109939999999999</c:v>
                </c:pt>
                <c:pt idx="402">
                  <c:v>0.34371049999999997</c:v>
                </c:pt>
                <c:pt idx="403">
                  <c:v>0.58695929999999996</c:v>
                </c:pt>
                <c:pt idx="404">
                  <c:v>0.70350639999999998</c:v>
                </c:pt>
                <c:pt idx="405">
                  <c:v>0.75468970000000002</c:v>
                </c:pt>
                <c:pt idx="406">
                  <c:v>0.77878179999999997</c:v>
                </c:pt>
                <c:pt idx="407">
                  <c:v>0.74977740000000004</c:v>
                </c:pt>
                <c:pt idx="408">
                  <c:v>0.71934319999999996</c:v>
                </c:pt>
                <c:pt idx="409">
                  <c:v>1</c:v>
                </c:pt>
                <c:pt idx="410">
                  <c:v>0.8193551</c:v>
                </c:pt>
                <c:pt idx="411">
                  <c:v>0.74844160000000004</c:v>
                </c:pt>
                <c:pt idx="412">
                  <c:v>0.47760609999999998</c:v>
                </c:pt>
                <c:pt idx="413">
                  <c:v>0.61145780000000005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0.8283952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0.66272180000000003</c:v>
                </c:pt>
                <c:pt idx="469">
                  <c:v>0.54464319999999999</c:v>
                </c:pt>
                <c:pt idx="470">
                  <c:v>0.60969819999999997</c:v>
                </c:pt>
                <c:pt idx="471">
                  <c:v>0.61055029999999999</c:v>
                </c:pt>
                <c:pt idx="472">
                  <c:v>0.5731697</c:v>
                </c:pt>
                <c:pt idx="473">
                  <c:v>0.58352729999999997</c:v>
                </c:pt>
                <c:pt idx="474">
                  <c:v>0.63130940000000002</c:v>
                </c:pt>
                <c:pt idx="475">
                  <c:v>0.58827490000000004</c:v>
                </c:pt>
                <c:pt idx="476">
                  <c:v>0.58881320000000004</c:v>
                </c:pt>
                <c:pt idx="477">
                  <c:v>0.59818610000000005</c:v>
                </c:pt>
                <c:pt idx="478">
                  <c:v>0.68967849999999997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0.90155739999999995</c:v>
                </c:pt>
                <c:pt idx="483">
                  <c:v>0.79319609999999996</c:v>
                </c:pt>
                <c:pt idx="484">
                  <c:v>1</c:v>
                </c:pt>
                <c:pt idx="485">
                  <c:v>0.99014559999999996</c:v>
                </c:pt>
                <c:pt idx="486">
                  <c:v>1</c:v>
                </c:pt>
                <c:pt idx="487">
                  <c:v>0.98654310000000001</c:v>
                </c:pt>
                <c:pt idx="488">
                  <c:v>0.9995967</c:v>
                </c:pt>
                <c:pt idx="489">
                  <c:v>1</c:v>
                </c:pt>
                <c:pt idx="490">
                  <c:v>0.86254229999999998</c:v>
                </c:pt>
                <c:pt idx="491">
                  <c:v>0.69424059999999999</c:v>
                </c:pt>
                <c:pt idx="492">
                  <c:v>0.78330829999999996</c:v>
                </c:pt>
                <c:pt idx="493">
                  <c:v>0.92347159999999995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0.75693060000000001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0.99999990000000005</c:v>
                </c:pt>
                <c:pt idx="509">
                  <c:v>0.44238749999999999</c:v>
                </c:pt>
                <c:pt idx="510">
                  <c:v>0.50990619999999998</c:v>
                </c:pt>
                <c:pt idx="511">
                  <c:v>0.85025479999999998</c:v>
                </c:pt>
                <c:pt idx="512">
                  <c:v>0.66414580000000001</c:v>
                </c:pt>
                <c:pt idx="513">
                  <c:v>0.72885259999999996</c:v>
                </c:pt>
                <c:pt idx="514">
                  <c:v>1</c:v>
                </c:pt>
                <c:pt idx="515">
                  <c:v>0.72617909999999997</c:v>
                </c:pt>
                <c:pt idx="516">
                  <c:v>0.92221540000000002</c:v>
                </c:pt>
                <c:pt idx="517">
                  <c:v>0.61070159999999996</c:v>
                </c:pt>
                <c:pt idx="518">
                  <c:v>0.33183980000000002</c:v>
                </c:pt>
                <c:pt idx="519">
                  <c:v>0.25685160000000001</c:v>
                </c:pt>
                <c:pt idx="520">
                  <c:v>0.27652660000000001</c:v>
                </c:pt>
                <c:pt idx="521">
                  <c:v>0.30308040000000003</c:v>
                </c:pt>
                <c:pt idx="522">
                  <c:v>0.31578620000000002</c:v>
                </c:pt>
                <c:pt idx="523">
                  <c:v>0.32014100000000001</c:v>
                </c:pt>
                <c:pt idx="524">
                  <c:v>0.29904940000000002</c:v>
                </c:pt>
                <c:pt idx="525">
                  <c:v>0.28477069999999999</c:v>
                </c:pt>
                <c:pt idx="526">
                  <c:v>0.35421170000000002</c:v>
                </c:pt>
                <c:pt idx="527">
                  <c:v>1</c:v>
                </c:pt>
              </c:numCache>
            </c:numRef>
          </c:xVal>
          <c:yVal>
            <c:numRef>
              <c:f>'Cuddy logs'!$A$2:$A$529</c:f>
              <c:numCache>
                <c:formatCode>General</c:formatCode>
                <c:ptCount val="528"/>
                <c:pt idx="0">
                  <c:v>3886.2</c:v>
                </c:pt>
                <c:pt idx="1">
                  <c:v>3886.3524000000002</c:v>
                </c:pt>
                <c:pt idx="2">
                  <c:v>3886.5048000000002</c:v>
                </c:pt>
                <c:pt idx="3">
                  <c:v>3886.6572000000001</c:v>
                </c:pt>
                <c:pt idx="4">
                  <c:v>3886.8096</c:v>
                </c:pt>
                <c:pt idx="5">
                  <c:v>3886.962</c:v>
                </c:pt>
                <c:pt idx="6">
                  <c:v>3887.1143999999999</c:v>
                </c:pt>
                <c:pt idx="7">
                  <c:v>3887.2667999999999</c:v>
                </c:pt>
                <c:pt idx="8">
                  <c:v>3887.4191999999998</c:v>
                </c:pt>
                <c:pt idx="9">
                  <c:v>3887.5716000000002</c:v>
                </c:pt>
                <c:pt idx="10">
                  <c:v>3887.7240000000002</c:v>
                </c:pt>
                <c:pt idx="11">
                  <c:v>3887.8764000000001</c:v>
                </c:pt>
                <c:pt idx="12">
                  <c:v>3888.0288</c:v>
                </c:pt>
                <c:pt idx="13">
                  <c:v>3888.1812</c:v>
                </c:pt>
                <c:pt idx="14">
                  <c:v>3888.3335999999999</c:v>
                </c:pt>
                <c:pt idx="15">
                  <c:v>3888.4859999999999</c:v>
                </c:pt>
                <c:pt idx="16">
                  <c:v>3888.6383999999998</c:v>
                </c:pt>
                <c:pt idx="17">
                  <c:v>3888.7908000000002</c:v>
                </c:pt>
                <c:pt idx="18">
                  <c:v>3888.9432000000002</c:v>
                </c:pt>
                <c:pt idx="19">
                  <c:v>3889.0956000000001</c:v>
                </c:pt>
                <c:pt idx="20">
                  <c:v>3889.248</c:v>
                </c:pt>
                <c:pt idx="21">
                  <c:v>3889.4004</c:v>
                </c:pt>
                <c:pt idx="22">
                  <c:v>3889.5527999999999</c:v>
                </c:pt>
                <c:pt idx="23">
                  <c:v>3889.7051999999999</c:v>
                </c:pt>
                <c:pt idx="24">
                  <c:v>3889.8575999999998</c:v>
                </c:pt>
                <c:pt idx="25">
                  <c:v>3890.01</c:v>
                </c:pt>
                <c:pt idx="26">
                  <c:v>3890.1624000000002</c:v>
                </c:pt>
                <c:pt idx="27">
                  <c:v>3890.3148000000001</c:v>
                </c:pt>
                <c:pt idx="28">
                  <c:v>3890.4672</c:v>
                </c:pt>
                <c:pt idx="29">
                  <c:v>3890.6196</c:v>
                </c:pt>
                <c:pt idx="30">
                  <c:v>3890.7719999999999</c:v>
                </c:pt>
                <c:pt idx="31">
                  <c:v>3890.9243999999999</c:v>
                </c:pt>
                <c:pt idx="32">
                  <c:v>3891.0767999999998</c:v>
                </c:pt>
                <c:pt idx="33">
                  <c:v>3891.2292000000002</c:v>
                </c:pt>
                <c:pt idx="34">
                  <c:v>3891.3816000000002</c:v>
                </c:pt>
                <c:pt idx="35">
                  <c:v>3891.5340000000001</c:v>
                </c:pt>
                <c:pt idx="36">
                  <c:v>3891.6864</c:v>
                </c:pt>
                <c:pt idx="37">
                  <c:v>3891.8388</c:v>
                </c:pt>
                <c:pt idx="38">
                  <c:v>3891.9911999999999</c:v>
                </c:pt>
                <c:pt idx="39">
                  <c:v>3892.1435999999999</c:v>
                </c:pt>
                <c:pt idx="40">
                  <c:v>3892.2959999999998</c:v>
                </c:pt>
                <c:pt idx="41">
                  <c:v>3892.4484000000002</c:v>
                </c:pt>
                <c:pt idx="42">
                  <c:v>3892.6008000000002</c:v>
                </c:pt>
                <c:pt idx="43">
                  <c:v>3892.7532000000001</c:v>
                </c:pt>
                <c:pt idx="44">
                  <c:v>3892.9056</c:v>
                </c:pt>
                <c:pt idx="45">
                  <c:v>3893.058</c:v>
                </c:pt>
                <c:pt idx="46">
                  <c:v>3893.2103999999999</c:v>
                </c:pt>
                <c:pt idx="47">
                  <c:v>3893.3627999999999</c:v>
                </c:pt>
                <c:pt idx="48">
                  <c:v>3893.5151999999998</c:v>
                </c:pt>
                <c:pt idx="49">
                  <c:v>3893.6676000000002</c:v>
                </c:pt>
                <c:pt idx="50">
                  <c:v>3893.82</c:v>
                </c:pt>
                <c:pt idx="51">
                  <c:v>3893.9724000000001</c:v>
                </c:pt>
                <c:pt idx="52">
                  <c:v>3894.1248000000001</c:v>
                </c:pt>
                <c:pt idx="53">
                  <c:v>3894.2772</c:v>
                </c:pt>
                <c:pt idx="54">
                  <c:v>3894.4295999999999</c:v>
                </c:pt>
                <c:pt idx="55">
                  <c:v>3894.5819999999999</c:v>
                </c:pt>
                <c:pt idx="56">
                  <c:v>3894.7343999999998</c:v>
                </c:pt>
                <c:pt idx="57">
                  <c:v>3894.8868000000002</c:v>
                </c:pt>
                <c:pt idx="58">
                  <c:v>3895.0392000000002</c:v>
                </c:pt>
                <c:pt idx="59">
                  <c:v>3895.1916000000001</c:v>
                </c:pt>
                <c:pt idx="60">
                  <c:v>3895.3440000000001</c:v>
                </c:pt>
                <c:pt idx="61">
                  <c:v>3895.4964</c:v>
                </c:pt>
                <c:pt idx="62">
                  <c:v>3895.6487999999999</c:v>
                </c:pt>
                <c:pt idx="63">
                  <c:v>3895.8011999999999</c:v>
                </c:pt>
                <c:pt idx="64">
                  <c:v>3895.9535999999998</c:v>
                </c:pt>
                <c:pt idx="65">
                  <c:v>3896.1060000000002</c:v>
                </c:pt>
                <c:pt idx="66">
                  <c:v>3896.2584000000002</c:v>
                </c:pt>
                <c:pt idx="67">
                  <c:v>3896.4108000000001</c:v>
                </c:pt>
                <c:pt idx="68">
                  <c:v>3896.5632000000001</c:v>
                </c:pt>
                <c:pt idx="69">
                  <c:v>3896.7156</c:v>
                </c:pt>
                <c:pt idx="70">
                  <c:v>3896.8679999999999</c:v>
                </c:pt>
                <c:pt idx="71">
                  <c:v>3897.0203999999999</c:v>
                </c:pt>
                <c:pt idx="72">
                  <c:v>3897.1727999999998</c:v>
                </c:pt>
                <c:pt idx="73">
                  <c:v>3897.3252000000002</c:v>
                </c:pt>
                <c:pt idx="74">
                  <c:v>3897.4776000000002</c:v>
                </c:pt>
                <c:pt idx="75">
                  <c:v>3897.63</c:v>
                </c:pt>
                <c:pt idx="76">
                  <c:v>3897.7824000000001</c:v>
                </c:pt>
                <c:pt idx="77">
                  <c:v>3897.9348</c:v>
                </c:pt>
                <c:pt idx="78">
                  <c:v>3898.0871999999999</c:v>
                </c:pt>
                <c:pt idx="79">
                  <c:v>3898.2395999999999</c:v>
                </c:pt>
                <c:pt idx="80">
                  <c:v>3898.3919999999998</c:v>
                </c:pt>
                <c:pt idx="81">
                  <c:v>3898.5444000000002</c:v>
                </c:pt>
                <c:pt idx="82">
                  <c:v>3898.6968000000002</c:v>
                </c:pt>
                <c:pt idx="83">
                  <c:v>3898.8492000000001</c:v>
                </c:pt>
                <c:pt idx="84">
                  <c:v>3899.0016000000001</c:v>
                </c:pt>
                <c:pt idx="85">
                  <c:v>3899.154</c:v>
                </c:pt>
                <c:pt idx="86">
                  <c:v>3899.3063999999999</c:v>
                </c:pt>
                <c:pt idx="87">
                  <c:v>3899.4587999999999</c:v>
                </c:pt>
                <c:pt idx="88">
                  <c:v>3899.6111999999998</c:v>
                </c:pt>
                <c:pt idx="89">
                  <c:v>3899.7636000000002</c:v>
                </c:pt>
                <c:pt idx="90">
                  <c:v>3899.9160000000002</c:v>
                </c:pt>
                <c:pt idx="91">
                  <c:v>3900.0684000000001</c:v>
                </c:pt>
                <c:pt idx="92">
                  <c:v>3900.2208000000001</c:v>
                </c:pt>
                <c:pt idx="93">
                  <c:v>3900.3732</c:v>
                </c:pt>
                <c:pt idx="94">
                  <c:v>3900.5255999999999</c:v>
                </c:pt>
                <c:pt idx="95">
                  <c:v>3900.6779999999999</c:v>
                </c:pt>
                <c:pt idx="96">
                  <c:v>3900.8303999999998</c:v>
                </c:pt>
                <c:pt idx="97">
                  <c:v>3900.9828000000002</c:v>
                </c:pt>
                <c:pt idx="98">
                  <c:v>3901.1352000000002</c:v>
                </c:pt>
                <c:pt idx="99">
                  <c:v>3901.2876000000001</c:v>
                </c:pt>
                <c:pt idx="100">
                  <c:v>3901.44</c:v>
                </c:pt>
                <c:pt idx="101">
                  <c:v>3901.5924</c:v>
                </c:pt>
                <c:pt idx="102">
                  <c:v>3901.7447999999999</c:v>
                </c:pt>
                <c:pt idx="103">
                  <c:v>3901.8971999999999</c:v>
                </c:pt>
                <c:pt idx="104">
                  <c:v>3902.0495999999998</c:v>
                </c:pt>
                <c:pt idx="105">
                  <c:v>3902.2020000000002</c:v>
                </c:pt>
                <c:pt idx="106">
                  <c:v>3902.3544000000002</c:v>
                </c:pt>
                <c:pt idx="107">
                  <c:v>3902.5068000000001</c:v>
                </c:pt>
                <c:pt idx="108">
                  <c:v>3902.6592000000001</c:v>
                </c:pt>
                <c:pt idx="109">
                  <c:v>3902.8116</c:v>
                </c:pt>
                <c:pt idx="110">
                  <c:v>3902.9639999999999</c:v>
                </c:pt>
                <c:pt idx="111">
                  <c:v>3903.1163999999999</c:v>
                </c:pt>
                <c:pt idx="112">
                  <c:v>3903.2687999999998</c:v>
                </c:pt>
                <c:pt idx="113">
                  <c:v>3903.4212000000002</c:v>
                </c:pt>
                <c:pt idx="114">
                  <c:v>3903.5736000000002</c:v>
                </c:pt>
                <c:pt idx="115">
                  <c:v>3903.7260000000001</c:v>
                </c:pt>
                <c:pt idx="116">
                  <c:v>3903.8784000000001</c:v>
                </c:pt>
                <c:pt idx="117">
                  <c:v>3904.0308</c:v>
                </c:pt>
                <c:pt idx="118">
                  <c:v>3904.1831999999999</c:v>
                </c:pt>
                <c:pt idx="119">
                  <c:v>3904.3355999999999</c:v>
                </c:pt>
                <c:pt idx="120">
                  <c:v>3904.4879999999998</c:v>
                </c:pt>
                <c:pt idx="121">
                  <c:v>3904.6404000000002</c:v>
                </c:pt>
                <c:pt idx="122">
                  <c:v>3904.7928000000002</c:v>
                </c:pt>
                <c:pt idx="123">
                  <c:v>3904.9452000000001</c:v>
                </c:pt>
                <c:pt idx="124">
                  <c:v>3905.0976000000001</c:v>
                </c:pt>
                <c:pt idx="125">
                  <c:v>3905.25</c:v>
                </c:pt>
                <c:pt idx="126">
                  <c:v>3905.4023999999999</c:v>
                </c:pt>
                <c:pt idx="127">
                  <c:v>3905.5547999999999</c:v>
                </c:pt>
                <c:pt idx="128">
                  <c:v>3905.7071999999998</c:v>
                </c:pt>
                <c:pt idx="129">
                  <c:v>3905.8595999999998</c:v>
                </c:pt>
                <c:pt idx="130">
                  <c:v>3906.0120000000002</c:v>
                </c:pt>
                <c:pt idx="131">
                  <c:v>3906.1644000000001</c:v>
                </c:pt>
                <c:pt idx="132">
                  <c:v>3906.3168000000001</c:v>
                </c:pt>
                <c:pt idx="133">
                  <c:v>3906.4692</c:v>
                </c:pt>
                <c:pt idx="134">
                  <c:v>3906.6215999999999</c:v>
                </c:pt>
                <c:pt idx="135">
                  <c:v>3906.7739999999999</c:v>
                </c:pt>
                <c:pt idx="136">
                  <c:v>3906.9263999999998</c:v>
                </c:pt>
                <c:pt idx="137">
                  <c:v>3907.0787999999998</c:v>
                </c:pt>
                <c:pt idx="138">
                  <c:v>3907.2312000000002</c:v>
                </c:pt>
                <c:pt idx="139">
                  <c:v>3907.3836000000001</c:v>
                </c:pt>
                <c:pt idx="140">
                  <c:v>3907.5360000000001</c:v>
                </c:pt>
                <c:pt idx="141">
                  <c:v>3907.6884</c:v>
                </c:pt>
                <c:pt idx="142">
                  <c:v>3907.8407999999999</c:v>
                </c:pt>
                <c:pt idx="143">
                  <c:v>3907.9931999999999</c:v>
                </c:pt>
                <c:pt idx="144">
                  <c:v>3908.1455999999998</c:v>
                </c:pt>
                <c:pt idx="145">
                  <c:v>3908.2979999999998</c:v>
                </c:pt>
                <c:pt idx="146">
                  <c:v>3908.4504000000002</c:v>
                </c:pt>
                <c:pt idx="147">
                  <c:v>3908.6028000000001</c:v>
                </c:pt>
                <c:pt idx="148">
                  <c:v>3908.7552000000001</c:v>
                </c:pt>
                <c:pt idx="149">
                  <c:v>3908.9076</c:v>
                </c:pt>
                <c:pt idx="150">
                  <c:v>3909.06</c:v>
                </c:pt>
                <c:pt idx="151">
                  <c:v>3909.2123999999999</c:v>
                </c:pt>
                <c:pt idx="152">
                  <c:v>3909.3647999999998</c:v>
                </c:pt>
                <c:pt idx="153">
                  <c:v>3909.5171999999998</c:v>
                </c:pt>
                <c:pt idx="154">
                  <c:v>3909.6696000000002</c:v>
                </c:pt>
                <c:pt idx="155">
                  <c:v>3909.8220000000001</c:v>
                </c:pt>
                <c:pt idx="156">
                  <c:v>3909.9744000000001</c:v>
                </c:pt>
                <c:pt idx="157">
                  <c:v>3910.1268</c:v>
                </c:pt>
                <c:pt idx="158">
                  <c:v>3910.2791999999999</c:v>
                </c:pt>
                <c:pt idx="159">
                  <c:v>3910.4315999999999</c:v>
                </c:pt>
                <c:pt idx="160">
                  <c:v>3910.5839999999998</c:v>
                </c:pt>
                <c:pt idx="161">
                  <c:v>3910.7363999999998</c:v>
                </c:pt>
                <c:pt idx="162">
                  <c:v>3910.8888000000002</c:v>
                </c:pt>
                <c:pt idx="163">
                  <c:v>3911.0412000000001</c:v>
                </c:pt>
                <c:pt idx="164">
                  <c:v>3911.1936000000001</c:v>
                </c:pt>
                <c:pt idx="165">
                  <c:v>3911.346</c:v>
                </c:pt>
                <c:pt idx="166">
                  <c:v>3911.4983999999999</c:v>
                </c:pt>
                <c:pt idx="167">
                  <c:v>3911.6507999999999</c:v>
                </c:pt>
                <c:pt idx="168">
                  <c:v>3911.8031999999998</c:v>
                </c:pt>
                <c:pt idx="169">
                  <c:v>3911.9555999999998</c:v>
                </c:pt>
                <c:pt idx="170">
                  <c:v>3912.1080000000002</c:v>
                </c:pt>
                <c:pt idx="171">
                  <c:v>3912.2604000000001</c:v>
                </c:pt>
                <c:pt idx="172">
                  <c:v>3912.4128000000001</c:v>
                </c:pt>
                <c:pt idx="173">
                  <c:v>3912.5652</c:v>
                </c:pt>
                <c:pt idx="174">
                  <c:v>3912.7175999999999</c:v>
                </c:pt>
                <c:pt idx="175">
                  <c:v>3912.87</c:v>
                </c:pt>
                <c:pt idx="176">
                  <c:v>3913.0223999999998</c:v>
                </c:pt>
                <c:pt idx="177">
                  <c:v>3913.1747999999998</c:v>
                </c:pt>
                <c:pt idx="178">
                  <c:v>3913.3272000000002</c:v>
                </c:pt>
                <c:pt idx="179">
                  <c:v>3913.4796000000001</c:v>
                </c:pt>
                <c:pt idx="180">
                  <c:v>3913.6320000000001</c:v>
                </c:pt>
                <c:pt idx="181">
                  <c:v>3913.7844</c:v>
                </c:pt>
                <c:pt idx="182">
                  <c:v>3913.9367999999999</c:v>
                </c:pt>
                <c:pt idx="183">
                  <c:v>3914.0891999999999</c:v>
                </c:pt>
                <c:pt idx="184">
                  <c:v>3914.2415999999998</c:v>
                </c:pt>
                <c:pt idx="185">
                  <c:v>3914.3939999999998</c:v>
                </c:pt>
                <c:pt idx="186">
                  <c:v>3914.5464000000002</c:v>
                </c:pt>
                <c:pt idx="187">
                  <c:v>3914.6988000000001</c:v>
                </c:pt>
                <c:pt idx="188">
                  <c:v>3914.8512000000001</c:v>
                </c:pt>
                <c:pt idx="189">
                  <c:v>3915.0036</c:v>
                </c:pt>
                <c:pt idx="190">
                  <c:v>3915.1559999999999</c:v>
                </c:pt>
                <c:pt idx="191">
                  <c:v>3915.3083999999999</c:v>
                </c:pt>
                <c:pt idx="192">
                  <c:v>3915.4607999999998</c:v>
                </c:pt>
                <c:pt idx="193">
                  <c:v>3915.6131999999998</c:v>
                </c:pt>
                <c:pt idx="194">
                  <c:v>3915.7656000000002</c:v>
                </c:pt>
                <c:pt idx="195">
                  <c:v>3915.9180000000001</c:v>
                </c:pt>
                <c:pt idx="196">
                  <c:v>3916.0704000000001</c:v>
                </c:pt>
                <c:pt idx="197">
                  <c:v>3916.2228</c:v>
                </c:pt>
                <c:pt idx="198">
                  <c:v>3916.3751999999999</c:v>
                </c:pt>
                <c:pt idx="199">
                  <c:v>3916.5275999999999</c:v>
                </c:pt>
                <c:pt idx="200">
                  <c:v>3916.68</c:v>
                </c:pt>
                <c:pt idx="201">
                  <c:v>3916.8323999999998</c:v>
                </c:pt>
                <c:pt idx="202">
                  <c:v>3916.9848000000002</c:v>
                </c:pt>
                <c:pt idx="203">
                  <c:v>3917.1372000000001</c:v>
                </c:pt>
                <c:pt idx="204">
                  <c:v>3917.2896000000001</c:v>
                </c:pt>
                <c:pt idx="205">
                  <c:v>3917.442</c:v>
                </c:pt>
                <c:pt idx="206">
                  <c:v>3917.5944</c:v>
                </c:pt>
                <c:pt idx="207">
                  <c:v>3917.7467999999999</c:v>
                </c:pt>
                <c:pt idx="208">
                  <c:v>3917.8991999999998</c:v>
                </c:pt>
                <c:pt idx="209">
                  <c:v>3918.0515999999998</c:v>
                </c:pt>
                <c:pt idx="210">
                  <c:v>3918.2040000000002</c:v>
                </c:pt>
                <c:pt idx="211">
                  <c:v>3918.3564000000001</c:v>
                </c:pt>
                <c:pt idx="212">
                  <c:v>3918.5088000000001</c:v>
                </c:pt>
                <c:pt idx="213">
                  <c:v>3918.6612</c:v>
                </c:pt>
                <c:pt idx="214">
                  <c:v>3918.8136</c:v>
                </c:pt>
                <c:pt idx="215">
                  <c:v>3918.9659999999999</c:v>
                </c:pt>
                <c:pt idx="216">
                  <c:v>3919.1183999999998</c:v>
                </c:pt>
                <c:pt idx="217">
                  <c:v>3919.2707999999998</c:v>
                </c:pt>
                <c:pt idx="218">
                  <c:v>3919.4232000000002</c:v>
                </c:pt>
                <c:pt idx="219">
                  <c:v>3919.5756000000001</c:v>
                </c:pt>
                <c:pt idx="220">
                  <c:v>3919.7280000000001</c:v>
                </c:pt>
                <c:pt idx="221">
                  <c:v>3919.8804</c:v>
                </c:pt>
                <c:pt idx="222">
                  <c:v>3920.0328</c:v>
                </c:pt>
                <c:pt idx="223">
                  <c:v>3920.1851999999999</c:v>
                </c:pt>
                <c:pt idx="224">
                  <c:v>3920.3375999999998</c:v>
                </c:pt>
                <c:pt idx="225">
                  <c:v>3920.49</c:v>
                </c:pt>
                <c:pt idx="226">
                  <c:v>3920.6424000000002</c:v>
                </c:pt>
                <c:pt idx="227">
                  <c:v>3920.7948000000001</c:v>
                </c:pt>
                <c:pt idx="228">
                  <c:v>3920.9472000000001</c:v>
                </c:pt>
                <c:pt idx="229">
                  <c:v>3921.0996</c:v>
                </c:pt>
                <c:pt idx="230">
                  <c:v>3921.252</c:v>
                </c:pt>
                <c:pt idx="231">
                  <c:v>3921.4043999999999</c:v>
                </c:pt>
                <c:pt idx="232">
                  <c:v>3921.5567999999998</c:v>
                </c:pt>
                <c:pt idx="233">
                  <c:v>3921.7091999999998</c:v>
                </c:pt>
                <c:pt idx="234">
                  <c:v>3921.8616000000002</c:v>
                </c:pt>
                <c:pt idx="235">
                  <c:v>3922.0140000000001</c:v>
                </c:pt>
                <c:pt idx="236">
                  <c:v>3922.1664000000001</c:v>
                </c:pt>
                <c:pt idx="237">
                  <c:v>3922.3188</c:v>
                </c:pt>
                <c:pt idx="238">
                  <c:v>3922.4712</c:v>
                </c:pt>
                <c:pt idx="239">
                  <c:v>3922.6235999999999</c:v>
                </c:pt>
                <c:pt idx="240">
                  <c:v>3922.7759999999998</c:v>
                </c:pt>
                <c:pt idx="241">
                  <c:v>3922.9283999999998</c:v>
                </c:pt>
                <c:pt idx="242">
                  <c:v>3923.0808000000002</c:v>
                </c:pt>
                <c:pt idx="243">
                  <c:v>3923.2332000000001</c:v>
                </c:pt>
                <c:pt idx="244">
                  <c:v>3923.3856000000001</c:v>
                </c:pt>
                <c:pt idx="245">
                  <c:v>3923.538</c:v>
                </c:pt>
                <c:pt idx="246">
                  <c:v>3923.6904</c:v>
                </c:pt>
                <c:pt idx="247">
                  <c:v>3923.8427999999999</c:v>
                </c:pt>
                <c:pt idx="248">
                  <c:v>3923.9951999999998</c:v>
                </c:pt>
                <c:pt idx="249">
                  <c:v>3924.1475999999998</c:v>
                </c:pt>
                <c:pt idx="250">
                  <c:v>3924.3</c:v>
                </c:pt>
                <c:pt idx="251">
                  <c:v>3924.4524000000001</c:v>
                </c:pt>
                <c:pt idx="252">
                  <c:v>3924.6048000000001</c:v>
                </c:pt>
                <c:pt idx="253">
                  <c:v>3924.7572</c:v>
                </c:pt>
                <c:pt idx="254">
                  <c:v>3924.9096</c:v>
                </c:pt>
                <c:pt idx="255">
                  <c:v>3925.0619999999999</c:v>
                </c:pt>
                <c:pt idx="256">
                  <c:v>3925.2143999999998</c:v>
                </c:pt>
                <c:pt idx="257">
                  <c:v>3925.3667999999998</c:v>
                </c:pt>
                <c:pt idx="258">
                  <c:v>3925.5192000000002</c:v>
                </c:pt>
                <c:pt idx="259">
                  <c:v>3925.6716000000001</c:v>
                </c:pt>
                <c:pt idx="260">
                  <c:v>3925.8240000000001</c:v>
                </c:pt>
                <c:pt idx="261">
                  <c:v>3925.9764</c:v>
                </c:pt>
                <c:pt idx="262">
                  <c:v>3926.1288</c:v>
                </c:pt>
                <c:pt idx="263">
                  <c:v>3926.2811999999999</c:v>
                </c:pt>
                <c:pt idx="264">
                  <c:v>3926.4335999999998</c:v>
                </c:pt>
                <c:pt idx="265">
                  <c:v>3926.5859999999998</c:v>
                </c:pt>
                <c:pt idx="266">
                  <c:v>3926.7384000000002</c:v>
                </c:pt>
                <c:pt idx="267">
                  <c:v>3926.8908000000001</c:v>
                </c:pt>
                <c:pt idx="268">
                  <c:v>3927.0432000000001</c:v>
                </c:pt>
                <c:pt idx="269">
                  <c:v>3927.1956</c:v>
                </c:pt>
                <c:pt idx="270">
                  <c:v>3927.348</c:v>
                </c:pt>
                <c:pt idx="271">
                  <c:v>3927.5003999999999</c:v>
                </c:pt>
                <c:pt idx="272">
                  <c:v>3927.6527999999998</c:v>
                </c:pt>
                <c:pt idx="273">
                  <c:v>3927.8051999999998</c:v>
                </c:pt>
                <c:pt idx="274">
                  <c:v>3927.9576000000002</c:v>
                </c:pt>
                <c:pt idx="275">
                  <c:v>3928.11</c:v>
                </c:pt>
                <c:pt idx="276">
                  <c:v>3928.2624000000001</c:v>
                </c:pt>
                <c:pt idx="277">
                  <c:v>3928.4148</c:v>
                </c:pt>
                <c:pt idx="278">
                  <c:v>3928.5672</c:v>
                </c:pt>
                <c:pt idx="279">
                  <c:v>3928.7195999999999</c:v>
                </c:pt>
                <c:pt idx="280">
                  <c:v>3928.8719999999998</c:v>
                </c:pt>
                <c:pt idx="281">
                  <c:v>3929.0243999999998</c:v>
                </c:pt>
                <c:pt idx="282">
                  <c:v>3929.1768000000002</c:v>
                </c:pt>
                <c:pt idx="283">
                  <c:v>3929.3292000000001</c:v>
                </c:pt>
                <c:pt idx="284">
                  <c:v>3929.4816000000001</c:v>
                </c:pt>
                <c:pt idx="285">
                  <c:v>3929.634</c:v>
                </c:pt>
                <c:pt idx="286">
                  <c:v>3929.7864</c:v>
                </c:pt>
                <c:pt idx="287">
                  <c:v>3929.9387999999999</c:v>
                </c:pt>
                <c:pt idx="288">
                  <c:v>3930.0911999999998</c:v>
                </c:pt>
                <c:pt idx="289">
                  <c:v>3930.2435999999998</c:v>
                </c:pt>
                <c:pt idx="290">
                  <c:v>3930.3960000000002</c:v>
                </c:pt>
                <c:pt idx="291">
                  <c:v>3930.5484000000001</c:v>
                </c:pt>
                <c:pt idx="292">
                  <c:v>3930.7008000000001</c:v>
                </c:pt>
                <c:pt idx="293">
                  <c:v>3930.8532</c:v>
                </c:pt>
                <c:pt idx="294">
                  <c:v>3931.0056</c:v>
                </c:pt>
                <c:pt idx="295">
                  <c:v>3931.1579999999999</c:v>
                </c:pt>
                <c:pt idx="296">
                  <c:v>3931.3103999999998</c:v>
                </c:pt>
                <c:pt idx="297">
                  <c:v>3931.4627999999998</c:v>
                </c:pt>
                <c:pt idx="298">
                  <c:v>3931.6152000000002</c:v>
                </c:pt>
                <c:pt idx="299">
                  <c:v>3931.7676000000001</c:v>
                </c:pt>
                <c:pt idx="300">
                  <c:v>3931.92</c:v>
                </c:pt>
                <c:pt idx="301">
                  <c:v>3932.0724</c:v>
                </c:pt>
                <c:pt idx="302">
                  <c:v>3932.2248</c:v>
                </c:pt>
                <c:pt idx="303">
                  <c:v>3932.3771999999999</c:v>
                </c:pt>
                <c:pt idx="304">
                  <c:v>3932.5295999999998</c:v>
                </c:pt>
                <c:pt idx="305">
                  <c:v>3932.6819999999998</c:v>
                </c:pt>
                <c:pt idx="306">
                  <c:v>3932.8344000000002</c:v>
                </c:pt>
                <c:pt idx="307">
                  <c:v>3932.9868000000001</c:v>
                </c:pt>
                <c:pt idx="308">
                  <c:v>3933.1392000000001</c:v>
                </c:pt>
                <c:pt idx="309">
                  <c:v>3933.2916</c:v>
                </c:pt>
                <c:pt idx="310">
                  <c:v>3933.444</c:v>
                </c:pt>
                <c:pt idx="311">
                  <c:v>3933.5963999999999</c:v>
                </c:pt>
                <c:pt idx="312">
                  <c:v>3933.7487999999998</c:v>
                </c:pt>
                <c:pt idx="313">
                  <c:v>3933.9011999999998</c:v>
                </c:pt>
                <c:pt idx="314">
                  <c:v>3934.0536000000002</c:v>
                </c:pt>
                <c:pt idx="315">
                  <c:v>3934.2060000000001</c:v>
                </c:pt>
                <c:pt idx="316">
                  <c:v>3934.3584000000001</c:v>
                </c:pt>
                <c:pt idx="317">
                  <c:v>3934.5108</c:v>
                </c:pt>
                <c:pt idx="318">
                  <c:v>3934.6632</c:v>
                </c:pt>
                <c:pt idx="319">
                  <c:v>3934.8155999999999</c:v>
                </c:pt>
                <c:pt idx="320">
                  <c:v>3934.9679999999998</c:v>
                </c:pt>
                <c:pt idx="321">
                  <c:v>3935.1203999999998</c:v>
                </c:pt>
                <c:pt idx="322">
                  <c:v>3935.2728000000002</c:v>
                </c:pt>
                <c:pt idx="323">
                  <c:v>3935.4252000000001</c:v>
                </c:pt>
                <c:pt idx="324">
                  <c:v>3935.5776000000001</c:v>
                </c:pt>
                <c:pt idx="325">
                  <c:v>3935.73</c:v>
                </c:pt>
                <c:pt idx="326">
                  <c:v>3935.8824</c:v>
                </c:pt>
                <c:pt idx="327">
                  <c:v>3936.0347999999999</c:v>
                </c:pt>
                <c:pt idx="328">
                  <c:v>3936.1871999999998</c:v>
                </c:pt>
                <c:pt idx="329">
                  <c:v>3936.3395999999998</c:v>
                </c:pt>
                <c:pt idx="330">
                  <c:v>3936.4920000000002</c:v>
                </c:pt>
                <c:pt idx="331">
                  <c:v>3936.6444000000001</c:v>
                </c:pt>
                <c:pt idx="332">
                  <c:v>3936.7968000000001</c:v>
                </c:pt>
                <c:pt idx="333">
                  <c:v>3936.9492</c:v>
                </c:pt>
                <c:pt idx="334">
                  <c:v>3937.1016</c:v>
                </c:pt>
                <c:pt idx="335">
                  <c:v>3937.2539999999999</c:v>
                </c:pt>
                <c:pt idx="336">
                  <c:v>3937.4063999999998</c:v>
                </c:pt>
                <c:pt idx="337">
                  <c:v>3937.5587999999998</c:v>
                </c:pt>
                <c:pt idx="338">
                  <c:v>3937.7112000000002</c:v>
                </c:pt>
                <c:pt idx="339">
                  <c:v>3937.8636000000001</c:v>
                </c:pt>
                <c:pt idx="340">
                  <c:v>3938.0160000000001</c:v>
                </c:pt>
                <c:pt idx="341">
                  <c:v>3938.1684</c:v>
                </c:pt>
                <c:pt idx="342">
                  <c:v>3938.3208</c:v>
                </c:pt>
                <c:pt idx="343">
                  <c:v>3938.4731999999999</c:v>
                </c:pt>
                <c:pt idx="344">
                  <c:v>3938.6255999999998</c:v>
                </c:pt>
                <c:pt idx="345">
                  <c:v>3938.7779999999998</c:v>
                </c:pt>
                <c:pt idx="346">
                  <c:v>3938.9304000000002</c:v>
                </c:pt>
                <c:pt idx="347">
                  <c:v>3939.0828000000001</c:v>
                </c:pt>
                <c:pt idx="348">
                  <c:v>3939.2352000000001</c:v>
                </c:pt>
                <c:pt idx="349">
                  <c:v>3939.3876</c:v>
                </c:pt>
                <c:pt idx="350">
                  <c:v>3939.54</c:v>
                </c:pt>
                <c:pt idx="351">
                  <c:v>3939.6923999999999</c:v>
                </c:pt>
                <c:pt idx="352">
                  <c:v>3939.8447999999999</c:v>
                </c:pt>
                <c:pt idx="353">
                  <c:v>3939.9971999999998</c:v>
                </c:pt>
                <c:pt idx="354">
                  <c:v>3940.1496000000002</c:v>
                </c:pt>
                <c:pt idx="355">
                  <c:v>3940.3020000000001</c:v>
                </c:pt>
                <c:pt idx="356">
                  <c:v>3940.4544000000001</c:v>
                </c:pt>
                <c:pt idx="357">
                  <c:v>3940.6068</c:v>
                </c:pt>
                <c:pt idx="358">
                  <c:v>3940.7592</c:v>
                </c:pt>
                <c:pt idx="359">
                  <c:v>3940.9115999999999</c:v>
                </c:pt>
                <c:pt idx="360">
                  <c:v>3941.0639999999999</c:v>
                </c:pt>
                <c:pt idx="361">
                  <c:v>3941.2163999999998</c:v>
                </c:pt>
                <c:pt idx="362">
                  <c:v>3941.3688000000002</c:v>
                </c:pt>
                <c:pt idx="363">
                  <c:v>3941.5212000000001</c:v>
                </c:pt>
                <c:pt idx="364">
                  <c:v>3941.6736000000001</c:v>
                </c:pt>
                <c:pt idx="365">
                  <c:v>3941.826</c:v>
                </c:pt>
                <c:pt idx="366">
                  <c:v>3941.9784</c:v>
                </c:pt>
                <c:pt idx="367">
                  <c:v>3942.1307999999999</c:v>
                </c:pt>
                <c:pt idx="368">
                  <c:v>3942.2831999999999</c:v>
                </c:pt>
                <c:pt idx="369">
                  <c:v>3942.4355999999998</c:v>
                </c:pt>
                <c:pt idx="370">
                  <c:v>3942.5880000000002</c:v>
                </c:pt>
                <c:pt idx="371">
                  <c:v>3942.7404000000001</c:v>
                </c:pt>
                <c:pt idx="372">
                  <c:v>3942.8928000000001</c:v>
                </c:pt>
                <c:pt idx="373">
                  <c:v>3943.0452</c:v>
                </c:pt>
                <c:pt idx="374">
                  <c:v>3943.1976</c:v>
                </c:pt>
                <c:pt idx="375">
                  <c:v>3943.35</c:v>
                </c:pt>
                <c:pt idx="376">
                  <c:v>3943.5023999999999</c:v>
                </c:pt>
                <c:pt idx="377">
                  <c:v>3943.6547999999998</c:v>
                </c:pt>
                <c:pt idx="378">
                  <c:v>3943.8072000000002</c:v>
                </c:pt>
                <c:pt idx="379">
                  <c:v>3943.9596000000001</c:v>
                </c:pt>
                <c:pt idx="380">
                  <c:v>3944.1120000000001</c:v>
                </c:pt>
                <c:pt idx="381">
                  <c:v>3944.2644</c:v>
                </c:pt>
                <c:pt idx="382">
                  <c:v>3944.4168</c:v>
                </c:pt>
                <c:pt idx="383">
                  <c:v>3944.5691999999999</c:v>
                </c:pt>
                <c:pt idx="384">
                  <c:v>3944.7215999999999</c:v>
                </c:pt>
                <c:pt idx="385">
                  <c:v>3944.8739999999998</c:v>
                </c:pt>
                <c:pt idx="386">
                  <c:v>3945.0264000000002</c:v>
                </c:pt>
                <c:pt idx="387">
                  <c:v>3945.1788000000001</c:v>
                </c:pt>
                <c:pt idx="388">
                  <c:v>3945.3312000000001</c:v>
                </c:pt>
                <c:pt idx="389">
                  <c:v>3945.4836</c:v>
                </c:pt>
                <c:pt idx="390">
                  <c:v>3945.636</c:v>
                </c:pt>
                <c:pt idx="391">
                  <c:v>3945.7883999999999</c:v>
                </c:pt>
                <c:pt idx="392">
                  <c:v>3945.9407999999999</c:v>
                </c:pt>
                <c:pt idx="393">
                  <c:v>3946.0931999999998</c:v>
                </c:pt>
                <c:pt idx="394">
                  <c:v>3946.2456000000002</c:v>
                </c:pt>
                <c:pt idx="395">
                  <c:v>3946.3980000000001</c:v>
                </c:pt>
                <c:pt idx="396">
                  <c:v>3946.5504000000001</c:v>
                </c:pt>
                <c:pt idx="397">
                  <c:v>3946.7028</c:v>
                </c:pt>
                <c:pt idx="398">
                  <c:v>3946.8552</c:v>
                </c:pt>
                <c:pt idx="399">
                  <c:v>3947.0075999999999</c:v>
                </c:pt>
                <c:pt idx="400">
                  <c:v>3947.16</c:v>
                </c:pt>
                <c:pt idx="401">
                  <c:v>3947.3123999999998</c:v>
                </c:pt>
                <c:pt idx="402">
                  <c:v>3947.4648000000002</c:v>
                </c:pt>
                <c:pt idx="403">
                  <c:v>3947.6172000000001</c:v>
                </c:pt>
                <c:pt idx="404">
                  <c:v>3947.7696000000001</c:v>
                </c:pt>
                <c:pt idx="405">
                  <c:v>3947.922</c:v>
                </c:pt>
                <c:pt idx="406">
                  <c:v>3948.0744</c:v>
                </c:pt>
                <c:pt idx="407">
                  <c:v>3948.2267999999999</c:v>
                </c:pt>
                <c:pt idx="408">
                  <c:v>3948.3791999999999</c:v>
                </c:pt>
                <c:pt idx="409">
                  <c:v>3948.5315999999998</c:v>
                </c:pt>
                <c:pt idx="410">
                  <c:v>3948.6840000000002</c:v>
                </c:pt>
                <c:pt idx="411">
                  <c:v>3948.8364000000001</c:v>
                </c:pt>
                <c:pt idx="412">
                  <c:v>3948.9888000000001</c:v>
                </c:pt>
                <c:pt idx="413">
                  <c:v>3949.1412</c:v>
                </c:pt>
                <c:pt idx="414">
                  <c:v>3949.2936</c:v>
                </c:pt>
                <c:pt idx="415">
                  <c:v>3949.4459999999999</c:v>
                </c:pt>
                <c:pt idx="416">
                  <c:v>3949.5983999999999</c:v>
                </c:pt>
                <c:pt idx="417">
                  <c:v>3949.7507999999998</c:v>
                </c:pt>
                <c:pt idx="418">
                  <c:v>3949.9032000000002</c:v>
                </c:pt>
                <c:pt idx="419">
                  <c:v>3950.0556000000001</c:v>
                </c:pt>
                <c:pt idx="420">
                  <c:v>3950.2080000000001</c:v>
                </c:pt>
                <c:pt idx="421">
                  <c:v>3950.3604</c:v>
                </c:pt>
                <c:pt idx="422">
                  <c:v>3950.5128</c:v>
                </c:pt>
                <c:pt idx="423">
                  <c:v>3950.6651999999999</c:v>
                </c:pt>
                <c:pt idx="424">
                  <c:v>3950.8175999999999</c:v>
                </c:pt>
                <c:pt idx="425">
                  <c:v>3950.97</c:v>
                </c:pt>
                <c:pt idx="426">
                  <c:v>3951.1224000000002</c:v>
                </c:pt>
                <c:pt idx="427">
                  <c:v>3951.2748000000001</c:v>
                </c:pt>
                <c:pt idx="428">
                  <c:v>3951.4272000000001</c:v>
                </c:pt>
                <c:pt idx="429">
                  <c:v>3951.5796</c:v>
                </c:pt>
                <c:pt idx="430">
                  <c:v>3951.732</c:v>
                </c:pt>
                <c:pt idx="431">
                  <c:v>3951.8843999999999</c:v>
                </c:pt>
                <c:pt idx="432">
                  <c:v>3952.0367999999999</c:v>
                </c:pt>
                <c:pt idx="433">
                  <c:v>3952.1891999999998</c:v>
                </c:pt>
                <c:pt idx="434">
                  <c:v>3952.3416000000002</c:v>
                </c:pt>
                <c:pt idx="435">
                  <c:v>3952.4940000000001</c:v>
                </c:pt>
                <c:pt idx="436">
                  <c:v>3952.6464000000001</c:v>
                </c:pt>
                <c:pt idx="437">
                  <c:v>3952.7988</c:v>
                </c:pt>
                <c:pt idx="438">
                  <c:v>3952.9512</c:v>
                </c:pt>
                <c:pt idx="439">
                  <c:v>3953.1035999999999</c:v>
                </c:pt>
                <c:pt idx="440">
                  <c:v>3953.2559999999999</c:v>
                </c:pt>
                <c:pt idx="441">
                  <c:v>3953.4083999999998</c:v>
                </c:pt>
                <c:pt idx="442">
                  <c:v>3953.5608000000002</c:v>
                </c:pt>
                <c:pt idx="443">
                  <c:v>3953.7132000000001</c:v>
                </c:pt>
                <c:pt idx="444">
                  <c:v>3953.8656000000001</c:v>
                </c:pt>
                <c:pt idx="445">
                  <c:v>3954.018</c:v>
                </c:pt>
                <c:pt idx="446">
                  <c:v>3954.1704</c:v>
                </c:pt>
                <c:pt idx="447">
                  <c:v>3954.3227999999999</c:v>
                </c:pt>
                <c:pt idx="448">
                  <c:v>3954.4751999999999</c:v>
                </c:pt>
                <c:pt idx="449">
                  <c:v>3954.6275999999998</c:v>
                </c:pt>
                <c:pt idx="450">
                  <c:v>3954.78</c:v>
                </c:pt>
                <c:pt idx="451">
                  <c:v>3954.9324000000001</c:v>
                </c:pt>
                <c:pt idx="452">
                  <c:v>3955.0848000000001</c:v>
                </c:pt>
                <c:pt idx="453">
                  <c:v>3955.2372</c:v>
                </c:pt>
                <c:pt idx="454">
                  <c:v>3955.3896</c:v>
                </c:pt>
                <c:pt idx="455">
                  <c:v>3955.5419999999999</c:v>
                </c:pt>
                <c:pt idx="456">
                  <c:v>3955.6943999999999</c:v>
                </c:pt>
                <c:pt idx="457">
                  <c:v>3955.8467999999998</c:v>
                </c:pt>
                <c:pt idx="458">
                  <c:v>3955.9992000000002</c:v>
                </c:pt>
                <c:pt idx="459">
                  <c:v>3956.1516000000001</c:v>
                </c:pt>
                <c:pt idx="460">
                  <c:v>3956.3040000000001</c:v>
                </c:pt>
                <c:pt idx="461">
                  <c:v>3956.4564</c:v>
                </c:pt>
                <c:pt idx="462">
                  <c:v>3956.6088</c:v>
                </c:pt>
                <c:pt idx="463">
                  <c:v>3956.7611999999999</c:v>
                </c:pt>
                <c:pt idx="464">
                  <c:v>3956.9135999999999</c:v>
                </c:pt>
                <c:pt idx="465">
                  <c:v>3957.0659999999998</c:v>
                </c:pt>
                <c:pt idx="466">
                  <c:v>3957.2184000000002</c:v>
                </c:pt>
                <c:pt idx="467">
                  <c:v>3957.3708000000001</c:v>
                </c:pt>
                <c:pt idx="468">
                  <c:v>3957.5232000000001</c:v>
                </c:pt>
                <c:pt idx="469">
                  <c:v>3957.6756</c:v>
                </c:pt>
                <c:pt idx="470">
                  <c:v>3957.828</c:v>
                </c:pt>
                <c:pt idx="471">
                  <c:v>3957.9803999999999</c:v>
                </c:pt>
                <c:pt idx="472">
                  <c:v>3958.1327999999999</c:v>
                </c:pt>
                <c:pt idx="473">
                  <c:v>3958.2851999999998</c:v>
                </c:pt>
                <c:pt idx="474">
                  <c:v>3958.4376000000002</c:v>
                </c:pt>
                <c:pt idx="475">
                  <c:v>3958.59</c:v>
                </c:pt>
                <c:pt idx="476">
                  <c:v>3958.7424000000001</c:v>
                </c:pt>
                <c:pt idx="477">
                  <c:v>3958.8948</c:v>
                </c:pt>
                <c:pt idx="478">
                  <c:v>3959.0472</c:v>
                </c:pt>
                <c:pt idx="479">
                  <c:v>3959.1995999999999</c:v>
                </c:pt>
                <c:pt idx="480">
                  <c:v>3959.3519999999999</c:v>
                </c:pt>
                <c:pt idx="481">
                  <c:v>3959.5043999999998</c:v>
                </c:pt>
                <c:pt idx="482">
                  <c:v>3959.6568000000002</c:v>
                </c:pt>
                <c:pt idx="483">
                  <c:v>3959.8092000000001</c:v>
                </c:pt>
                <c:pt idx="484">
                  <c:v>3959.9616000000001</c:v>
                </c:pt>
                <c:pt idx="485">
                  <c:v>3960.114</c:v>
                </c:pt>
                <c:pt idx="486">
                  <c:v>3960.2664</c:v>
                </c:pt>
                <c:pt idx="487">
                  <c:v>3960.4187999999999</c:v>
                </c:pt>
                <c:pt idx="488">
                  <c:v>3960.5711999999999</c:v>
                </c:pt>
                <c:pt idx="489">
                  <c:v>3960.7235999999998</c:v>
                </c:pt>
                <c:pt idx="490">
                  <c:v>3960.8760000000002</c:v>
                </c:pt>
                <c:pt idx="491">
                  <c:v>3961.0284000000001</c:v>
                </c:pt>
                <c:pt idx="492">
                  <c:v>3961.1808000000001</c:v>
                </c:pt>
                <c:pt idx="493">
                  <c:v>3961.3332</c:v>
                </c:pt>
                <c:pt idx="494">
                  <c:v>3961.4856</c:v>
                </c:pt>
                <c:pt idx="495">
                  <c:v>3961.6379999999999</c:v>
                </c:pt>
                <c:pt idx="496">
                  <c:v>3961.7903999999999</c:v>
                </c:pt>
                <c:pt idx="497">
                  <c:v>3961.9427999999998</c:v>
                </c:pt>
                <c:pt idx="498">
                  <c:v>3962.0952000000002</c:v>
                </c:pt>
                <c:pt idx="499">
                  <c:v>3962.2476000000001</c:v>
                </c:pt>
                <c:pt idx="500">
                  <c:v>3962.4</c:v>
                </c:pt>
                <c:pt idx="501">
                  <c:v>3962.5524</c:v>
                </c:pt>
                <c:pt idx="502">
                  <c:v>3962.7048</c:v>
                </c:pt>
                <c:pt idx="503">
                  <c:v>3962.8571999999999</c:v>
                </c:pt>
                <c:pt idx="504">
                  <c:v>3963.0095999999999</c:v>
                </c:pt>
                <c:pt idx="505">
                  <c:v>3963.1619999999998</c:v>
                </c:pt>
                <c:pt idx="506">
                  <c:v>3963.3144000000002</c:v>
                </c:pt>
                <c:pt idx="507">
                  <c:v>3963.4668000000001</c:v>
                </c:pt>
                <c:pt idx="508">
                  <c:v>3963.6192000000001</c:v>
                </c:pt>
                <c:pt idx="509">
                  <c:v>3963.7716</c:v>
                </c:pt>
                <c:pt idx="510">
                  <c:v>3963.924</c:v>
                </c:pt>
                <c:pt idx="511">
                  <c:v>3964.0763999999999</c:v>
                </c:pt>
                <c:pt idx="512">
                  <c:v>3964.2287999999999</c:v>
                </c:pt>
                <c:pt idx="513">
                  <c:v>3964.3811999999998</c:v>
                </c:pt>
                <c:pt idx="514">
                  <c:v>3964.5336000000002</c:v>
                </c:pt>
                <c:pt idx="515">
                  <c:v>3964.6860000000001</c:v>
                </c:pt>
                <c:pt idx="516">
                  <c:v>3964.8384000000001</c:v>
                </c:pt>
                <c:pt idx="517">
                  <c:v>3964.9908</c:v>
                </c:pt>
                <c:pt idx="518">
                  <c:v>3965.1432</c:v>
                </c:pt>
                <c:pt idx="519">
                  <c:v>3965.2955999999999</c:v>
                </c:pt>
                <c:pt idx="520">
                  <c:v>3965.4479999999999</c:v>
                </c:pt>
                <c:pt idx="521">
                  <c:v>3965.6003999999998</c:v>
                </c:pt>
                <c:pt idx="522">
                  <c:v>3965.7528000000002</c:v>
                </c:pt>
                <c:pt idx="523">
                  <c:v>3965.9052000000001</c:v>
                </c:pt>
                <c:pt idx="524">
                  <c:v>3966.0576000000001</c:v>
                </c:pt>
                <c:pt idx="525">
                  <c:v>3966.21</c:v>
                </c:pt>
                <c:pt idx="526">
                  <c:v>3966.3624</c:v>
                </c:pt>
                <c:pt idx="527">
                  <c:v>3966.5147999999999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F-4497-B31C-064C0D66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10840"/>
        <c:axId val="605216088"/>
      </c:scatterChart>
      <c:valAx>
        <c:axId val="605210840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6088"/>
        <c:crosses val="autoZero"/>
        <c:crossBetween val="midCat"/>
      </c:valAx>
      <c:valAx>
        <c:axId val="605216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logs'!$A$1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'Cuddy logs'!$I$2:$I$529</c:f>
              <c:numCache>
                <c:formatCode>General</c:formatCode>
                <c:ptCount val="5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0.87138899999999997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0.40654099999999999</c:v>
                </c:pt>
                <c:pt idx="15">
                  <c:v>0.42669499999999999</c:v>
                </c:pt>
                <c:pt idx="16">
                  <c:v>0.58870400000000001</c:v>
                </c:pt>
                <c:pt idx="17">
                  <c:v>0.28600799999999998</c:v>
                </c:pt>
                <c:pt idx="18">
                  <c:v>0.31587399999999999</c:v>
                </c:pt>
                <c:pt idx="19">
                  <c:v>0.399816</c:v>
                </c:pt>
                <c:pt idx="20">
                  <c:v>0.59022799999999997</c:v>
                </c:pt>
                <c:pt idx="21">
                  <c:v>0.96035499999999996</c:v>
                </c:pt>
                <c:pt idx="22">
                  <c:v>0.90031799999999995</c:v>
                </c:pt>
                <c:pt idx="23">
                  <c:v>0.94735400000000003</c:v>
                </c:pt>
                <c:pt idx="24">
                  <c:v>0.73225799999999996</c:v>
                </c:pt>
                <c:pt idx="25">
                  <c:v>0.94010400000000005</c:v>
                </c:pt>
                <c:pt idx="26">
                  <c:v>1</c:v>
                </c:pt>
                <c:pt idx="27">
                  <c:v>0.57317600000000002</c:v>
                </c:pt>
                <c:pt idx="28">
                  <c:v>0.71202399999999999</c:v>
                </c:pt>
                <c:pt idx="29">
                  <c:v>1</c:v>
                </c:pt>
                <c:pt idx="30">
                  <c:v>0.53906900000000002</c:v>
                </c:pt>
                <c:pt idx="31">
                  <c:v>0.34927999999999998</c:v>
                </c:pt>
                <c:pt idx="32">
                  <c:v>0.45800800000000003</c:v>
                </c:pt>
                <c:pt idx="33">
                  <c:v>0.60874499999999998</c:v>
                </c:pt>
                <c:pt idx="34">
                  <c:v>0.47345700000000002</c:v>
                </c:pt>
                <c:pt idx="35">
                  <c:v>0.361286</c:v>
                </c:pt>
                <c:pt idx="36">
                  <c:v>0.57159099999999996</c:v>
                </c:pt>
                <c:pt idx="37">
                  <c:v>0.45089000000000001</c:v>
                </c:pt>
                <c:pt idx="38">
                  <c:v>0.40251900000000002</c:v>
                </c:pt>
                <c:pt idx="39">
                  <c:v>0.466061</c:v>
                </c:pt>
                <c:pt idx="40">
                  <c:v>0.52244199999999996</c:v>
                </c:pt>
                <c:pt idx="41">
                  <c:v>0.87527699999999997</c:v>
                </c:pt>
                <c:pt idx="42">
                  <c:v>1</c:v>
                </c:pt>
                <c:pt idx="43">
                  <c:v>0.85444699999999996</c:v>
                </c:pt>
                <c:pt idx="44">
                  <c:v>1</c:v>
                </c:pt>
                <c:pt idx="45">
                  <c:v>0.72326800000000002</c:v>
                </c:pt>
                <c:pt idx="46">
                  <c:v>1</c:v>
                </c:pt>
                <c:pt idx="47">
                  <c:v>0.56981499999999996</c:v>
                </c:pt>
                <c:pt idx="48">
                  <c:v>0.57672299999999999</c:v>
                </c:pt>
                <c:pt idx="49">
                  <c:v>0.57838699999999998</c:v>
                </c:pt>
                <c:pt idx="50">
                  <c:v>0.63684099999999999</c:v>
                </c:pt>
                <c:pt idx="51">
                  <c:v>0.69425800000000004</c:v>
                </c:pt>
                <c:pt idx="52">
                  <c:v>0.536582</c:v>
                </c:pt>
                <c:pt idx="53">
                  <c:v>0.56046399999999996</c:v>
                </c:pt>
                <c:pt idx="54">
                  <c:v>0.59013599999999999</c:v>
                </c:pt>
                <c:pt idx="55">
                  <c:v>0.59692400000000001</c:v>
                </c:pt>
                <c:pt idx="56">
                  <c:v>0.58656399999999997</c:v>
                </c:pt>
                <c:pt idx="57">
                  <c:v>0.62585900000000005</c:v>
                </c:pt>
                <c:pt idx="58">
                  <c:v>0.67871599999999999</c:v>
                </c:pt>
                <c:pt idx="59">
                  <c:v>0.89307800000000004</c:v>
                </c:pt>
                <c:pt idx="60">
                  <c:v>0.81147499999999995</c:v>
                </c:pt>
                <c:pt idx="61">
                  <c:v>0.54422700000000002</c:v>
                </c:pt>
                <c:pt idx="62">
                  <c:v>0.53475899999999998</c:v>
                </c:pt>
                <c:pt idx="63">
                  <c:v>0.46883000000000002</c:v>
                </c:pt>
                <c:pt idx="64">
                  <c:v>0.56398000000000004</c:v>
                </c:pt>
                <c:pt idx="65">
                  <c:v>0.66552100000000003</c:v>
                </c:pt>
                <c:pt idx="66">
                  <c:v>0.68025000000000002</c:v>
                </c:pt>
                <c:pt idx="67">
                  <c:v>0.69117899999999999</c:v>
                </c:pt>
                <c:pt idx="68">
                  <c:v>1</c:v>
                </c:pt>
                <c:pt idx="69">
                  <c:v>0.69189000000000001</c:v>
                </c:pt>
                <c:pt idx="70">
                  <c:v>0.51217100000000004</c:v>
                </c:pt>
                <c:pt idx="71">
                  <c:v>0.37591000000000002</c:v>
                </c:pt>
                <c:pt idx="72">
                  <c:v>0.61821400000000004</c:v>
                </c:pt>
                <c:pt idx="73">
                  <c:v>0.68948100000000001</c:v>
                </c:pt>
                <c:pt idx="74">
                  <c:v>0.53688400000000003</c:v>
                </c:pt>
                <c:pt idx="75">
                  <c:v>0.90992600000000001</c:v>
                </c:pt>
                <c:pt idx="76">
                  <c:v>0.99010399999999998</c:v>
                </c:pt>
                <c:pt idx="77">
                  <c:v>0.84090100000000001</c:v>
                </c:pt>
                <c:pt idx="78">
                  <c:v>0.54044599999999998</c:v>
                </c:pt>
                <c:pt idx="79">
                  <c:v>1</c:v>
                </c:pt>
                <c:pt idx="80">
                  <c:v>0.93223599999999995</c:v>
                </c:pt>
                <c:pt idx="81">
                  <c:v>0.48875000000000002</c:v>
                </c:pt>
                <c:pt idx="82">
                  <c:v>0.41195799999999999</c:v>
                </c:pt>
                <c:pt idx="83">
                  <c:v>0.5704591</c:v>
                </c:pt>
                <c:pt idx="84">
                  <c:v>0.55138710000000002</c:v>
                </c:pt>
                <c:pt idx="85">
                  <c:v>0.54610720000000001</c:v>
                </c:pt>
                <c:pt idx="86">
                  <c:v>0.47190090000000001</c:v>
                </c:pt>
                <c:pt idx="87">
                  <c:v>0.35534680000000002</c:v>
                </c:pt>
                <c:pt idx="88">
                  <c:v>0.33049030000000001</c:v>
                </c:pt>
                <c:pt idx="89">
                  <c:v>0.32242300000000002</c:v>
                </c:pt>
                <c:pt idx="90">
                  <c:v>0.34056940000000002</c:v>
                </c:pt>
                <c:pt idx="91">
                  <c:v>0.35540769999999999</c:v>
                </c:pt>
                <c:pt idx="92">
                  <c:v>0.36130519999999999</c:v>
                </c:pt>
                <c:pt idx="93">
                  <c:v>0.3664809</c:v>
                </c:pt>
                <c:pt idx="94">
                  <c:v>0.3655833</c:v>
                </c:pt>
                <c:pt idx="95">
                  <c:v>0.34876000000000001</c:v>
                </c:pt>
                <c:pt idx="96">
                  <c:v>0.31559609999999999</c:v>
                </c:pt>
                <c:pt idx="97">
                  <c:v>0.28491119999999998</c:v>
                </c:pt>
                <c:pt idx="98">
                  <c:v>0.22998740000000001</c:v>
                </c:pt>
                <c:pt idx="99">
                  <c:v>0.21138789999999999</c:v>
                </c:pt>
                <c:pt idx="100">
                  <c:v>0.17039660000000001</c:v>
                </c:pt>
                <c:pt idx="101">
                  <c:v>0.2291436</c:v>
                </c:pt>
                <c:pt idx="102">
                  <c:v>0.28041850000000001</c:v>
                </c:pt>
                <c:pt idx="103">
                  <c:v>0.27663559999999998</c:v>
                </c:pt>
                <c:pt idx="104">
                  <c:v>0.32984659999999999</c:v>
                </c:pt>
                <c:pt idx="105">
                  <c:v>0.36231720000000001</c:v>
                </c:pt>
                <c:pt idx="106">
                  <c:v>0.3191254</c:v>
                </c:pt>
                <c:pt idx="107">
                  <c:v>0.29711739999999998</c:v>
                </c:pt>
                <c:pt idx="108">
                  <c:v>0.32067600000000002</c:v>
                </c:pt>
                <c:pt idx="109">
                  <c:v>0.36970960000000003</c:v>
                </c:pt>
                <c:pt idx="110">
                  <c:v>0.40531810000000001</c:v>
                </c:pt>
                <c:pt idx="111">
                  <c:v>0.46382109999999999</c:v>
                </c:pt>
                <c:pt idx="112">
                  <c:v>0.35269050000000002</c:v>
                </c:pt>
                <c:pt idx="113">
                  <c:v>0.2473679</c:v>
                </c:pt>
                <c:pt idx="114">
                  <c:v>0.36182140000000002</c:v>
                </c:pt>
                <c:pt idx="115">
                  <c:v>0.42613299999999998</c:v>
                </c:pt>
                <c:pt idx="116">
                  <c:v>0.38786910000000002</c:v>
                </c:pt>
                <c:pt idx="117">
                  <c:v>0.41406720000000002</c:v>
                </c:pt>
                <c:pt idx="118">
                  <c:v>0.44751229999999997</c:v>
                </c:pt>
                <c:pt idx="119">
                  <c:v>0.45504159999999999</c:v>
                </c:pt>
                <c:pt idx="120">
                  <c:v>0.36977910000000003</c:v>
                </c:pt>
                <c:pt idx="121">
                  <c:v>0.26825179999999998</c:v>
                </c:pt>
                <c:pt idx="122">
                  <c:v>0.20146829999999999</c:v>
                </c:pt>
                <c:pt idx="123">
                  <c:v>0.26291300000000001</c:v>
                </c:pt>
                <c:pt idx="124">
                  <c:v>0.29574250000000002</c:v>
                </c:pt>
                <c:pt idx="125">
                  <c:v>0.25475700000000001</c:v>
                </c:pt>
                <c:pt idx="126">
                  <c:v>0.26045639999999998</c:v>
                </c:pt>
                <c:pt idx="127">
                  <c:v>0.2443709</c:v>
                </c:pt>
                <c:pt idx="128">
                  <c:v>0.2686016</c:v>
                </c:pt>
                <c:pt idx="129">
                  <c:v>0.25237999999999999</c:v>
                </c:pt>
                <c:pt idx="130">
                  <c:v>0.32401479999999999</c:v>
                </c:pt>
                <c:pt idx="131">
                  <c:v>0.5496084</c:v>
                </c:pt>
                <c:pt idx="132">
                  <c:v>0.79609439999999998</c:v>
                </c:pt>
                <c:pt idx="133">
                  <c:v>0.83215980000000001</c:v>
                </c:pt>
                <c:pt idx="134">
                  <c:v>0.76273489999999999</c:v>
                </c:pt>
                <c:pt idx="135">
                  <c:v>0.62974640000000004</c:v>
                </c:pt>
                <c:pt idx="136">
                  <c:v>0.56510970000000005</c:v>
                </c:pt>
                <c:pt idx="137">
                  <c:v>0.51440900000000001</c:v>
                </c:pt>
                <c:pt idx="138">
                  <c:v>0.46552939999999998</c:v>
                </c:pt>
                <c:pt idx="139">
                  <c:v>0.43862830000000003</c:v>
                </c:pt>
                <c:pt idx="140">
                  <c:v>0.40415590000000001</c:v>
                </c:pt>
                <c:pt idx="141">
                  <c:v>0.36924639999999997</c:v>
                </c:pt>
                <c:pt idx="142">
                  <c:v>0.41717569999999998</c:v>
                </c:pt>
                <c:pt idx="143">
                  <c:v>0.46130840000000001</c:v>
                </c:pt>
                <c:pt idx="144">
                  <c:v>0.4417529</c:v>
                </c:pt>
                <c:pt idx="145">
                  <c:v>0.39936749999999999</c:v>
                </c:pt>
                <c:pt idx="146">
                  <c:v>0.44226660000000001</c:v>
                </c:pt>
                <c:pt idx="147">
                  <c:v>0.40992279999999998</c:v>
                </c:pt>
                <c:pt idx="148">
                  <c:v>0.41905789999999998</c:v>
                </c:pt>
                <c:pt idx="149">
                  <c:v>0.46568540000000003</c:v>
                </c:pt>
                <c:pt idx="150">
                  <c:v>0.56637360000000003</c:v>
                </c:pt>
                <c:pt idx="151">
                  <c:v>0.62189879999999997</c:v>
                </c:pt>
                <c:pt idx="152">
                  <c:v>0.73649450000000005</c:v>
                </c:pt>
                <c:pt idx="153">
                  <c:v>0.8048556</c:v>
                </c:pt>
                <c:pt idx="154">
                  <c:v>0.79931439999999998</c:v>
                </c:pt>
                <c:pt idx="155">
                  <c:v>0.82061519999999999</c:v>
                </c:pt>
                <c:pt idx="156">
                  <c:v>0.79825440000000003</c:v>
                </c:pt>
                <c:pt idx="157">
                  <c:v>0.76536320000000002</c:v>
                </c:pt>
                <c:pt idx="158">
                  <c:v>0.66933419999999999</c:v>
                </c:pt>
                <c:pt idx="159">
                  <c:v>0.56886360000000002</c:v>
                </c:pt>
                <c:pt idx="160">
                  <c:v>0.55630080000000004</c:v>
                </c:pt>
                <c:pt idx="161">
                  <c:v>0.54160949999999997</c:v>
                </c:pt>
                <c:pt idx="162">
                  <c:v>0.60186870000000003</c:v>
                </c:pt>
                <c:pt idx="163">
                  <c:v>0.53607199999999999</c:v>
                </c:pt>
                <c:pt idx="164">
                  <c:v>0.3898799</c:v>
                </c:pt>
                <c:pt idx="165">
                  <c:v>0.2813676</c:v>
                </c:pt>
                <c:pt idx="166">
                  <c:v>0.27876459999999997</c:v>
                </c:pt>
                <c:pt idx="167">
                  <c:v>0.32994760000000001</c:v>
                </c:pt>
                <c:pt idx="168">
                  <c:v>0.40550700000000001</c:v>
                </c:pt>
                <c:pt idx="169">
                  <c:v>0.47451520000000003</c:v>
                </c:pt>
                <c:pt idx="170">
                  <c:v>0.49227860000000001</c:v>
                </c:pt>
                <c:pt idx="171">
                  <c:v>0.51451720000000001</c:v>
                </c:pt>
                <c:pt idx="172">
                  <c:v>0.51902599999999999</c:v>
                </c:pt>
                <c:pt idx="173">
                  <c:v>0.54418840000000002</c:v>
                </c:pt>
                <c:pt idx="174">
                  <c:v>0.49793349999999997</c:v>
                </c:pt>
                <c:pt idx="175">
                  <c:v>0.46472439999999998</c:v>
                </c:pt>
                <c:pt idx="176">
                  <c:v>0.50030870000000005</c:v>
                </c:pt>
                <c:pt idx="177">
                  <c:v>0.43815349999999997</c:v>
                </c:pt>
                <c:pt idx="178">
                  <c:v>0.4106495</c:v>
                </c:pt>
                <c:pt idx="179">
                  <c:v>0.49223939999999999</c:v>
                </c:pt>
                <c:pt idx="180">
                  <c:v>0.59652669999999997</c:v>
                </c:pt>
                <c:pt idx="181">
                  <c:v>0.58574269999999995</c:v>
                </c:pt>
                <c:pt idx="182">
                  <c:v>0.4601286</c:v>
                </c:pt>
                <c:pt idx="183">
                  <c:v>0.42730240000000003</c:v>
                </c:pt>
                <c:pt idx="184">
                  <c:v>0.44713130000000001</c:v>
                </c:pt>
                <c:pt idx="185">
                  <c:v>0.46635460000000001</c:v>
                </c:pt>
                <c:pt idx="186">
                  <c:v>0.4843886</c:v>
                </c:pt>
                <c:pt idx="187">
                  <c:v>0.38828990000000002</c:v>
                </c:pt>
                <c:pt idx="188">
                  <c:v>0.29801450000000002</c:v>
                </c:pt>
                <c:pt idx="189">
                  <c:v>0.27906609999999998</c:v>
                </c:pt>
                <c:pt idx="190">
                  <c:v>0.3278008</c:v>
                </c:pt>
                <c:pt idx="191">
                  <c:v>0.40338170000000001</c:v>
                </c:pt>
                <c:pt idx="192">
                  <c:v>0.40525339999999999</c:v>
                </c:pt>
                <c:pt idx="193">
                  <c:v>0.36719279999999999</c:v>
                </c:pt>
                <c:pt idx="194">
                  <c:v>0.3953082</c:v>
                </c:pt>
                <c:pt idx="195">
                  <c:v>0.54061979999999998</c:v>
                </c:pt>
                <c:pt idx="196">
                  <c:v>0.59573609999999999</c:v>
                </c:pt>
                <c:pt idx="197">
                  <c:v>0.60782559999999997</c:v>
                </c:pt>
                <c:pt idx="198">
                  <c:v>0.67382540000000002</c:v>
                </c:pt>
                <c:pt idx="199">
                  <c:v>0.92296069999999997</c:v>
                </c:pt>
                <c:pt idx="200">
                  <c:v>0.87383719999999998</c:v>
                </c:pt>
                <c:pt idx="201">
                  <c:v>0.81683110000000003</c:v>
                </c:pt>
                <c:pt idx="202">
                  <c:v>1</c:v>
                </c:pt>
                <c:pt idx="203">
                  <c:v>0.81074710000000005</c:v>
                </c:pt>
                <c:pt idx="204">
                  <c:v>0.58311550000000001</c:v>
                </c:pt>
                <c:pt idx="205">
                  <c:v>0.40252579999999999</c:v>
                </c:pt>
                <c:pt idx="206">
                  <c:v>0.3965053</c:v>
                </c:pt>
                <c:pt idx="207">
                  <c:v>0.45127669999999998</c:v>
                </c:pt>
                <c:pt idx="208">
                  <c:v>0.48185040000000001</c:v>
                </c:pt>
                <c:pt idx="209">
                  <c:v>0.5277461</c:v>
                </c:pt>
                <c:pt idx="210">
                  <c:v>0.73512920000000004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0.48375119999999999</c:v>
                </c:pt>
                <c:pt idx="215">
                  <c:v>0.31848660000000001</c:v>
                </c:pt>
                <c:pt idx="216">
                  <c:v>0.35306569999999998</c:v>
                </c:pt>
                <c:pt idx="217">
                  <c:v>0.4313245</c:v>
                </c:pt>
                <c:pt idx="218">
                  <c:v>0.41095900000000002</c:v>
                </c:pt>
                <c:pt idx="219">
                  <c:v>0.4353223</c:v>
                </c:pt>
                <c:pt idx="220">
                  <c:v>0.39783560000000001</c:v>
                </c:pt>
                <c:pt idx="221">
                  <c:v>0.44371319999999997</c:v>
                </c:pt>
                <c:pt idx="222">
                  <c:v>0.57842979999999999</c:v>
                </c:pt>
                <c:pt idx="223">
                  <c:v>0.65016589999999996</c:v>
                </c:pt>
                <c:pt idx="224">
                  <c:v>0.61203600000000002</c:v>
                </c:pt>
                <c:pt idx="225">
                  <c:v>0.60057430000000001</c:v>
                </c:pt>
                <c:pt idx="226">
                  <c:v>0.65619039999999995</c:v>
                </c:pt>
                <c:pt idx="227">
                  <c:v>0.74170000000000003</c:v>
                </c:pt>
                <c:pt idx="228">
                  <c:v>0.9734893</c:v>
                </c:pt>
                <c:pt idx="229">
                  <c:v>0.78637330000000005</c:v>
                </c:pt>
                <c:pt idx="230">
                  <c:v>0.41829169999999999</c:v>
                </c:pt>
                <c:pt idx="231">
                  <c:v>0.3626431</c:v>
                </c:pt>
                <c:pt idx="232">
                  <c:v>0.45518950000000002</c:v>
                </c:pt>
                <c:pt idx="233">
                  <c:v>0.55913469999999998</c:v>
                </c:pt>
                <c:pt idx="234">
                  <c:v>0.75278590000000001</c:v>
                </c:pt>
                <c:pt idx="235">
                  <c:v>0.89267240000000003</c:v>
                </c:pt>
                <c:pt idx="236">
                  <c:v>0.6075566</c:v>
                </c:pt>
                <c:pt idx="237">
                  <c:v>0.53175410000000001</c:v>
                </c:pt>
                <c:pt idx="238">
                  <c:v>0.4343322</c:v>
                </c:pt>
                <c:pt idx="239">
                  <c:v>0.36922470000000002</c:v>
                </c:pt>
                <c:pt idx="240">
                  <c:v>0.44376500000000002</c:v>
                </c:pt>
                <c:pt idx="241">
                  <c:v>0.52614030000000001</c:v>
                </c:pt>
                <c:pt idx="242">
                  <c:v>0.48051349999999998</c:v>
                </c:pt>
                <c:pt idx="243">
                  <c:v>0.36427379999999998</c:v>
                </c:pt>
                <c:pt idx="244">
                  <c:v>0.48053479999999998</c:v>
                </c:pt>
                <c:pt idx="245">
                  <c:v>0.43926189999999998</c:v>
                </c:pt>
                <c:pt idx="246">
                  <c:v>0.38648830000000001</c:v>
                </c:pt>
                <c:pt idx="247">
                  <c:v>0.39143699999999998</c:v>
                </c:pt>
                <c:pt idx="248">
                  <c:v>0.39539340000000001</c:v>
                </c:pt>
                <c:pt idx="249">
                  <c:v>0.39671420000000002</c:v>
                </c:pt>
                <c:pt idx="250">
                  <c:v>0.4273072</c:v>
                </c:pt>
                <c:pt idx="251">
                  <c:v>0.41191870000000003</c:v>
                </c:pt>
                <c:pt idx="252">
                  <c:v>0.32654109999999997</c:v>
                </c:pt>
                <c:pt idx="253">
                  <c:v>0.2246763</c:v>
                </c:pt>
                <c:pt idx="254">
                  <c:v>0.2365208</c:v>
                </c:pt>
                <c:pt idx="255">
                  <c:v>0.99999990000000005</c:v>
                </c:pt>
                <c:pt idx="256">
                  <c:v>1</c:v>
                </c:pt>
                <c:pt idx="257">
                  <c:v>0.98091200000000001</c:v>
                </c:pt>
                <c:pt idx="258">
                  <c:v>1</c:v>
                </c:pt>
                <c:pt idx="259">
                  <c:v>1</c:v>
                </c:pt>
                <c:pt idx="260">
                  <c:v>0.99999990000000005</c:v>
                </c:pt>
                <c:pt idx="261">
                  <c:v>0.98199990000000004</c:v>
                </c:pt>
                <c:pt idx="262">
                  <c:v>0.96116539999999995</c:v>
                </c:pt>
                <c:pt idx="263">
                  <c:v>0.93945909999999999</c:v>
                </c:pt>
                <c:pt idx="264">
                  <c:v>0.58356430000000004</c:v>
                </c:pt>
                <c:pt idx="265">
                  <c:v>0.37208910000000001</c:v>
                </c:pt>
                <c:pt idx="266">
                  <c:v>0.45646059999999999</c:v>
                </c:pt>
                <c:pt idx="267">
                  <c:v>0.48858210000000002</c:v>
                </c:pt>
                <c:pt idx="268">
                  <c:v>0.39851730000000002</c:v>
                </c:pt>
                <c:pt idx="269">
                  <c:v>0.36837789999999998</c:v>
                </c:pt>
                <c:pt idx="270">
                  <c:v>0.38126300000000002</c:v>
                </c:pt>
                <c:pt idx="271">
                  <c:v>0.39205600000000002</c:v>
                </c:pt>
                <c:pt idx="272">
                  <c:v>0.41916750000000003</c:v>
                </c:pt>
                <c:pt idx="273">
                  <c:v>0.41468310000000003</c:v>
                </c:pt>
                <c:pt idx="274">
                  <c:v>0.41971360000000002</c:v>
                </c:pt>
                <c:pt idx="275">
                  <c:v>0.38366640000000002</c:v>
                </c:pt>
                <c:pt idx="276">
                  <c:v>0.34231980000000001</c:v>
                </c:pt>
                <c:pt idx="277">
                  <c:v>0.31878980000000001</c:v>
                </c:pt>
                <c:pt idx="278">
                  <c:v>0.30511880000000002</c:v>
                </c:pt>
                <c:pt idx="279">
                  <c:v>0.33519769999999999</c:v>
                </c:pt>
                <c:pt idx="280">
                  <c:v>0.3344686</c:v>
                </c:pt>
                <c:pt idx="281">
                  <c:v>0.37496659999999998</c:v>
                </c:pt>
                <c:pt idx="282">
                  <c:v>0.40182639999999997</c:v>
                </c:pt>
                <c:pt idx="283">
                  <c:v>0.4302493</c:v>
                </c:pt>
                <c:pt idx="284">
                  <c:v>0.37716379999999999</c:v>
                </c:pt>
                <c:pt idx="285">
                  <c:v>0.3448368</c:v>
                </c:pt>
                <c:pt idx="286">
                  <c:v>0.34289019999999998</c:v>
                </c:pt>
                <c:pt idx="287">
                  <c:v>0.3657318</c:v>
                </c:pt>
                <c:pt idx="288">
                  <c:v>0.3336325</c:v>
                </c:pt>
                <c:pt idx="289">
                  <c:v>0.30009950000000002</c:v>
                </c:pt>
                <c:pt idx="290">
                  <c:v>0.3361499</c:v>
                </c:pt>
                <c:pt idx="291">
                  <c:v>0.37438349999999998</c:v>
                </c:pt>
                <c:pt idx="292">
                  <c:v>0.39284970000000002</c:v>
                </c:pt>
                <c:pt idx="293">
                  <c:v>0.34465380000000001</c:v>
                </c:pt>
                <c:pt idx="294">
                  <c:v>0.30002899999999999</c:v>
                </c:pt>
                <c:pt idx="295">
                  <c:v>0.41539480000000001</c:v>
                </c:pt>
                <c:pt idx="296">
                  <c:v>0.37488919999999998</c:v>
                </c:pt>
                <c:pt idx="297">
                  <c:v>0.28384910000000002</c:v>
                </c:pt>
                <c:pt idx="298">
                  <c:v>0.34898469999999998</c:v>
                </c:pt>
                <c:pt idx="299">
                  <c:v>0.360904</c:v>
                </c:pt>
                <c:pt idx="300">
                  <c:v>0.46595429999999999</c:v>
                </c:pt>
                <c:pt idx="301">
                  <c:v>0.53273870000000001</c:v>
                </c:pt>
                <c:pt idx="302">
                  <c:v>0.56288269999999996</c:v>
                </c:pt>
                <c:pt idx="303">
                  <c:v>0.49246479999999998</c:v>
                </c:pt>
                <c:pt idx="304">
                  <c:v>0.47543760000000002</c:v>
                </c:pt>
                <c:pt idx="305">
                  <c:v>0.59670619999999996</c:v>
                </c:pt>
                <c:pt idx="306">
                  <c:v>0.60905160000000003</c:v>
                </c:pt>
                <c:pt idx="307">
                  <c:v>0.52272050000000003</c:v>
                </c:pt>
                <c:pt idx="308">
                  <c:v>0.60864339999999995</c:v>
                </c:pt>
                <c:pt idx="309">
                  <c:v>0.47078039999999999</c:v>
                </c:pt>
                <c:pt idx="310">
                  <c:v>0.38707999999999998</c:v>
                </c:pt>
                <c:pt idx="311">
                  <c:v>0.39411390000000002</c:v>
                </c:pt>
                <c:pt idx="312">
                  <c:v>0.3244184</c:v>
                </c:pt>
                <c:pt idx="313">
                  <c:v>0.35732079999999999</c:v>
                </c:pt>
                <c:pt idx="314">
                  <c:v>0.34166459999999998</c:v>
                </c:pt>
                <c:pt idx="315">
                  <c:v>0.32109769999999999</c:v>
                </c:pt>
                <c:pt idx="316">
                  <c:v>0.36911939999999999</c:v>
                </c:pt>
                <c:pt idx="317">
                  <c:v>0.31603979999999998</c:v>
                </c:pt>
                <c:pt idx="318">
                  <c:v>0.36110560000000003</c:v>
                </c:pt>
                <c:pt idx="319">
                  <c:v>0.38246150000000001</c:v>
                </c:pt>
                <c:pt idx="320">
                  <c:v>0.37318679999999999</c:v>
                </c:pt>
                <c:pt idx="321">
                  <c:v>0.25312059999999997</c:v>
                </c:pt>
                <c:pt idx="322">
                  <c:v>0.24758530000000001</c:v>
                </c:pt>
                <c:pt idx="323">
                  <c:v>0.26508379999999998</c:v>
                </c:pt>
                <c:pt idx="324">
                  <c:v>0.310728</c:v>
                </c:pt>
                <c:pt idx="325">
                  <c:v>0.25632199999999999</c:v>
                </c:pt>
                <c:pt idx="326">
                  <c:v>0.24604799999999999</c:v>
                </c:pt>
                <c:pt idx="327">
                  <c:v>0.27314319999999997</c:v>
                </c:pt>
                <c:pt idx="328">
                  <c:v>0.30433379999999999</c:v>
                </c:pt>
                <c:pt idx="329">
                  <c:v>0.38152130000000001</c:v>
                </c:pt>
                <c:pt idx="330">
                  <c:v>0.44042229999999999</c:v>
                </c:pt>
                <c:pt idx="331">
                  <c:v>0.34652480000000002</c:v>
                </c:pt>
                <c:pt idx="332">
                  <c:v>0.32570199999999999</c:v>
                </c:pt>
                <c:pt idx="333">
                  <c:v>0.2869292</c:v>
                </c:pt>
                <c:pt idx="334">
                  <c:v>0.3373525</c:v>
                </c:pt>
                <c:pt idx="335">
                  <c:v>0.47915039999999998</c:v>
                </c:pt>
                <c:pt idx="336">
                  <c:v>0.42483599999999999</c:v>
                </c:pt>
                <c:pt idx="337">
                  <c:v>0.21022080000000001</c:v>
                </c:pt>
                <c:pt idx="338">
                  <c:v>8.3778199999999997E-2</c:v>
                </c:pt>
                <c:pt idx="339">
                  <c:v>5.3792430000000002E-2</c:v>
                </c:pt>
                <c:pt idx="340">
                  <c:v>3.7858009999999997E-2</c:v>
                </c:pt>
                <c:pt idx="341">
                  <c:v>3.5261809999999998E-2</c:v>
                </c:pt>
                <c:pt idx="342">
                  <c:v>3.5039929999999997E-2</c:v>
                </c:pt>
                <c:pt idx="343">
                  <c:v>3.3591450000000002E-2</c:v>
                </c:pt>
                <c:pt idx="344">
                  <c:v>3.2634570000000002E-2</c:v>
                </c:pt>
                <c:pt idx="345">
                  <c:v>3.4712739999999999E-2</c:v>
                </c:pt>
                <c:pt idx="346">
                  <c:v>3.6378140000000003E-2</c:v>
                </c:pt>
                <c:pt idx="347">
                  <c:v>4.3042789999999997E-2</c:v>
                </c:pt>
                <c:pt idx="348">
                  <c:v>4.7640910000000002E-2</c:v>
                </c:pt>
                <c:pt idx="349">
                  <c:v>5.238976E-2</c:v>
                </c:pt>
                <c:pt idx="350">
                  <c:v>5.5172480000000003E-2</c:v>
                </c:pt>
                <c:pt idx="351">
                  <c:v>6.2525490000000003E-2</c:v>
                </c:pt>
                <c:pt idx="352">
                  <c:v>0.1329514</c:v>
                </c:pt>
                <c:pt idx="353">
                  <c:v>0.42538389999999998</c:v>
                </c:pt>
                <c:pt idx="354">
                  <c:v>0.61290409999999995</c:v>
                </c:pt>
                <c:pt idx="355">
                  <c:v>1</c:v>
                </c:pt>
                <c:pt idx="356">
                  <c:v>1</c:v>
                </c:pt>
                <c:pt idx="357">
                  <c:v>0.98666450000000006</c:v>
                </c:pt>
                <c:pt idx="358">
                  <c:v>0.98336579999999996</c:v>
                </c:pt>
                <c:pt idx="359">
                  <c:v>0.56618000000000002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0.58981830000000002</c:v>
                </c:pt>
                <c:pt idx="364">
                  <c:v>0.24766550000000001</c:v>
                </c:pt>
                <c:pt idx="365">
                  <c:v>0.20137260000000001</c:v>
                </c:pt>
                <c:pt idx="366">
                  <c:v>0.25879639999999998</c:v>
                </c:pt>
                <c:pt idx="367">
                  <c:v>0.66837970000000002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0.4097423</c:v>
                </c:pt>
                <c:pt idx="372">
                  <c:v>0.39481660000000002</c:v>
                </c:pt>
                <c:pt idx="373">
                  <c:v>0.19162199999999999</c:v>
                </c:pt>
                <c:pt idx="374">
                  <c:v>0.38001620000000003</c:v>
                </c:pt>
                <c:pt idx="375">
                  <c:v>0.37327250000000001</c:v>
                </c:pt>
                <c:pt idx="376">
                  <c:v>0.3739133</c:v>
                </c:pt>
                <c:pt idx="377">
                  <c:v>0.14592369999999999</c:v>
                </c:pt>
                <c:pt idx="378">
                  <c:v>0.3604637</c:v>
                </c:pt>
                <c:pt idx="379">
                  <c:v>0.34229029999999999</c:v>
                </c:pt>
                <c:pt idx="380">
                  <c:v>0.30023519999999998</c:v>
                </c:pt>
                <c:pt idx="381">
                  <c:v>0.27153179999999999</c:v>
                </c:pt>
                <c:pt idx="382">
                  <c:v>0.2342321</c:v>
                </c:pt>
                <c:pt idx="383">
                  <c:v>0.31711329999999999</c:v>
                </c:pt>
                <c:pt idx="384">
                  <c:v>0.28859030000000002</c:v>
                </c:pt>
                <c:pt idx="385">
                  <c:v>0.1952372</c:v>
                </c:pt>
                <c:pt idx="386">
                  <c:v>0.37575720000000001</c:v>
                </c:pt>
                <c:pt idx="387">
                  <c:v>0.49818180000000001</c:v>
                </c:pt>
                <c:pt idx="388">
                  <c:v>0.54918310000000004</c:v>
                </c:pt>
                <c:pt idx="389">
                  <c:v>0.66618840000000001</c:v>
                </c:pt>
                <c:pt idx="390">
                  <c:v>0.64439840000000004</c:v>
                </c:pt>
                <c:pt idx="391">
                  <c:v>0.40973549999999997</c:v>
                </c:pt>
                <c:pt idx="392">
                  <c:v>0.22701940000000001</c:v>
                </c:pt>
                <c:pt idx="393">
                  <c:v>0.22104760000000001</c:v>
                </c:pt>
                <c:pt idx="394">
                  <c:v>0.19326109999999999</c:v>
                </c:pt>
                <c:pt idx="395">
                  <c:v>0.18235309999999999</c:v>
                </c:pt>
                <c:pt idx="396">
                  <c:v>0.2542121</c:v>
                </c:pt>
                <c:pt idx="397">
                  <c:v>0.35400399999999999</c:v>
                </c:pt>
                <c:pt idx="398">
                  <c:v>0.37089480000000002</c:v>
                </c:pt>
                <c:pt idx="399">
                  <c:v>0.29844349999999997</c:v>
                </c:pt>
                <c:pt idx="400">
                  <c:v>0.26928089999999999</c:v>
                </c:pt>
                <c:pt idx="401">
                  <c:v>0.27109939999999999</c:v>
                </c:pt>
                <c:pt idx="402">
                  <c:v>0.34371049999999997</c:v>
                </c:pt>
                <c:pt idx="403">
                  <c:v>0.58695929999999996</c:v>
                </c:pt>
                <c:pt idx="404">
                  <c:v>0.70350639999999998</c:v>
                </c:pt>
                <c:pt idx="405">
                  <c:v>0.75468970000000002</c:v>
                </c:pt>
                <c:pt idx="406">
                  <c:v>0.77878179999999997</c:v>
                </c:pt>
                <c:pt idx="407">
                  <c:v>0.74977740000000004</c:v>
                </c:pt>
                <c:pt idx="408">
                  <c:v>0.71934319999999996</c:v>
                </c:pt>
                <c:pt idx="409">
                  <c:v>1</c:v>
                </c:pt>
                <c:pt idx="410">
                  <c:v>0.8193551</c:v>
                </c:pt>
                <c:pt idx="411">
                  <c:v>0.74844160000000004</c:v>
                </c:pt>
                <c:pt idx="412">
                  <c:v>0.47760609999999998</c:v>
                </c:pt>
                <c:pt idx="413">
                  <c:v>0.61145780000000005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0.8283952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0.66272180000000003</c:v>
                </c:pt>
                <c:pt idx="469">
                  <c:v>0.54464319999999999</c:v>
                </c:pt>
                <c:pt idx="470">
                  <c:v>0.60969819999999997</c:v>
                </c:pt>
                <c:pt idx="471">
                  <c:v>0.61055029999999999</c:v>
                </c:pt>
                <c:pt idx="472">
                  <c:v>0.5731697</c:v>
                </c:pt>
                <c:pt idx="473">
                  <c:v>0.58352729999999997</c:v>
                </c:pt>
                <c:pt idx="474">
                  <c:v>0.63130940000000002</c:v>
                </c:pt>
                <c:pt idx="475">
                  <c:v>0.58827490000000004</c:v>
                </c:pt>
                <c:pt idx="476">
                  <c:v>0.58881320000000004</c:v>
                </c:pt>
                <c:pt idx="477">
                  <c:v>0.59818610000000005</c:v>
                </c:pt>
                <c:pt idx="478">
                  <c:v>0.68967849999999997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0.90155739999999995</c:v>
                </c:pt>
                <c:pt idx="483">
                  <c:v>0.79319609999999996</c:v>
                </c:pt>
                <c:pt idx="484">
                  <c:v>1</c:v>
                </c:pt>
                <c:pt idx="485">
                  <c:v>0.99014559999999996</c:v>
                </c:pt>
                <c:pt idx="486">
                  <c:v>1</c:v>
                </c:pt>
                <c:pt idx="487">
                  <c:v>0.98654310000000001</c:v>
                </c:pt>
                <c:pt idx="488">
                  <c:v>0.9995967</c:v>
                </c:pt>
                <c:pt idx="489">
                  <c:v>1</c:v>
                </c:pt>
                <c:pt idx="490">
                  <c:v>0.86254229999999998</c:v>
                </c:pt>
                <c:pt idx="491">
                  <c:v>0.69424059999999999</c:v>
                </c:pt>
                <c:pt idx="492">
                  <c:v>0.78330829999999996</c:v>
                </c:pt>
                <c:pt idx="493">
                  <c:v>0.92347159999999995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0.75693060000000001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0.99999990000000005</c:v>
                </c:pt>
                <c:pt idx="509">
                  <c:v>0.44238749999999999</c:v>
                </c:pt>
                <c:pt idx="510">
                  <c:v>0.50990619999999998</c:v>
                </c:pt>
                <c:pt idx="511">
                  <c:v>0.85025479999999998</c:v>
                </c:pt>
                <c:pt idx="512">
                  <c:v>0.66414580000000001</c:v>
                </c:pt>
                <c:pt idx="513">
                  <c:v>0.72885259999999996</c:v>
                </c:pt>
                <c:pt idx="514">
                  <c:v>1</c:v>
                </c:pt>
                <c:pt idx="515">
                  <c:v>0.72617909999999997</c:v>
                </c:pt>
                <c:pt idx="516">
                  <c:v>0.92221540000000002</c:v>
                </c:pt>
                <c:pt idx="517">
                  <c:v>0.61070159999999996</c:v>
                </c:pt>
                <c:pt idx="518">
                  <c:v>0.33183980000000002</c:v>
                </c:pt>
                <c:pt idx="519">
                  <c:v>0.25685160000000001</c:v>
                </c:pt>
                <c:pt idx="520">
                  <c:v>0.27652660000000001</c:v>
                </c:pt>
                <c:pt idx="521">
                  <c:v>0.30308040000000003</c:v>
                </c:pt>
                <c:pt idx="522">
                  <c:v>0.31578620000000002</c:v>
                </c:pt>
                <c:pt idx="523">
                  <c:v>0.32014100000000001</c:v>
                </c:pt>
                <c:pt idx="524">
                  <c:v>0.29904940000000002</c:v>
                </c:pt>
                <c:pt idx="525">
                  <c:v>0.28477069999999999</c:v>
                </c:pt>
                <c:pt idx="526">
                  <c:v>0.35421170000000002</c:v>
                </c:pt>
                <c:pt idx="527">
                  <c:v>1</c:v>
                </c:pt>
              </c:numCache>
            </c:numRef>
          </c:xVal>
          <c:yVal>
            <c:numRef>
              <c:f>'Cuddy logs'!$J$2:$J$529</c:f>
              <c:numCache>
                <c:formatCode>0.0</c:formatCode>
                <c:ptCount val="528"/>
                <c:pt idx="0">
                  <c:v>80.314800000000105</c:v>
                </c:pt>
                <c:pt idx="1">
                  <c:v>80.162399999999707</c:v>
                </c:pt>
                <c:pt idx="2">
                  <c:v>80.009999999999764</c:v>
                </c:pt>
                <c:pt idx="3">
                  <c:v>79.85759999999982</c:v>
                </c:pt>
                <c:pt idx="4">
                  <c:v>79.705199999999877</c:v>
                </c:pt>
                <c:pt idx="5">
                  <c:v>79.552799999999934</c:v>
                </c:pt>
                <c:pt idx="6">
                  <c:v>79.400399999999991</c:v>
                </c:pt>
                <c:pt idx="7">
                  <c:v>79.248000000000047</c:v>
                </c:pt>
                <c:pt idx="8">
                  <c:v>79.095600000000104</c:v>
                </c:pt>
                <c:pt idx="9">
                  <c:v>78.943199999999706</c:v>
                </c:pt>
                <c:pt idx="10">
                  <c:v>78.790799999999763</c:v>
                </c:pt>
                <c:pt idx="11">
                  <c:v>78.63839999999982</c:v>
                </c:pt>
                <c:pt idx="12">
                  <c:v>78.485999999999876</c:v>
                </c:pt>
                <c:pt idx="13">
                  <c:v>78.333599999999933</c:v>
                </c:pt>
                <c:pt idx="14">
                  <c:v>78.18119999999999</c:v>
                </c:pt>
                <c:pt idx="15">
                  <c:v>78.028800000000047</c:v>
                </c:pt>
                <c:pt idx="16">
                  <c:v>77.876400000000103</c:v>
                </c:pt>
                <c:pt idx="17">
                  <c:v>77.723999999999705</c:v>
                </c:pt>
                <c:pt idx="18">
                  <c:v>77.571599999999762</c:v>
                </c:pt>
                <c:pt idx="19">
                  <c:v>77.419199999999819</c:v>
                </c:pt>
                <c:pt idx="20">
                  <c:v>77.266799999999876</c:v>
                </c:pt>
                <c:pt idx="21">
                  <c:v>77.114399999999932</c:v>
                </c:pt>
                <c:pt idx="22">
                  <c:v>76.961999999999989</c:v>
                </c:pt>
                <c:pt idx="23">
                  <c:v>76.809600000000046</c:v>
                </c:pt>
                <c:pt idx="24">
                  <c:v>76.657200000000103</c:v>
                </c:pt>
                <c:pt idx="25">
                  <c:v>76.504799999999705</c:v>
                </c:pt>
                <c:pt idx="26">
                  <c:v>76.352399999999761</c:v>
                </c:pt>
                <c:pt idx="27">
                  <c:v>76.199999999999818</c:v>
                </c:pt>
                <c:pt idx="28">
                  <c:v>76.047599999999875</c:v>
                </c:pt>
                <c:pt idx="29">
                  <c:v>75.895199999999932</c:v>
                </c:pt>
                <c:pt idx="30">
                  <c:v>75.742799999999988</c:v>
                </c:pt>
                <c:pt idx="31">
                  <c:v>75.590400000000045</c:v>
                </c:pt>
                <c:pt idx="32">
                  <c:v>75.438000000000102</c:v>
                </c:pt>
                <c:pt idx="33">
                  <c:v>75.285599999999704</c:v>
                </c:pt>
                <c:pt idx="34">
                  <c:v>75.133199999999761</c:v>
                </c:pt>
                <c:pt idx="35">
                  <c:v>74.980799999999817</c:v>
                </c:pt>
                <c:pt idx="36">
                  <c:v>74.828399999999874</c:v>
                </c:pt>
                <c:pt idx="37">
                  <c:v>74.675999999999931</c:v>
                </c:pt>
                <c:pt idx="38">
                  <c:v>74.523599999999988</c:v>
                </c:pt>
                <c:pt idx="39">
                  <c:v>74.371200000000044</c:v>
                </c:pt>
                <c:pt idx="40">
                  <c:v>74.218800000000101</c:v>
                </c:pt>
                <c:pt idx="41">
                  <c:v>74.066399999999703</c:v>
                </c:pt>
                <c:pt idx="42">
                  <c:v>73.91399999999976</c:v>
                </c:pt>
                <c:pt idx="43">
                  <c:v>73.761599999999817</c:v>
                </c:pt>
                <c:pt idx="44">
                  <c:v>73.609199999999873</c:v>
                </c:pt>
                <c:pt idx="45">
                  <c:v>73.45679999999993</c:v>
                </c:pt>
                <c:pt idx="46">
                  <c:v>73.304399999999987</c:v>
                </c:pt>
                <c:pt idx="47">
                  <c:v>73.152000000000044</c:v>
                </c:pt>
                <c:pt idx="48">
                  <c:v>72.9996000000001</c:v>
                </c:pt>
                <c:pt idx="49">
                  <c:v>72.847199999999702</c:v>
                </c:pt>
                <c:pt idx="50">
                  <c:v>72.694799999999759</c:v>
                </c:pt>
                <c:pt idx="51">
                  <c:v>72.542399999999816</c:v>
                </c:pt>
                <c:pt idx="52">
                  <c:v>72.389999999999873</c:v>
                </c:pt>
                <c:pt idx="53">
                  <c:v>72.237599999999929</c:v>
                </c:pt>
                <c:pt idx="54">
                  <c:v>72.085199999999986</c:v>
                </c:pt>
                <c:pt idx="55">
                  <c:v>71.932800000000043</c:v>
                </c:pt>
                <c:pt idx="56">
                  <c:v>71.7804000000001</c:v>
                </c:pt>
                <c:pt idx="57">
                  <c:v>71.627999999999702</c:v>
                </c:pt>
                <c:pt idx="58">
                  <c:v>71.475599999999758</c:v>
                </c:pt>
                <c:pt idx="59">
                  <c:v>71.323199999999815</c:v>
                </c:pt>
                <c:pt idx="60">
                  <c:v>71.170799999999872</c:v>
                </c:pt>
                <c:pt idx="61">
                  <c:v>71.018399999999929</c:v>
                </c:pt>
                <c:pt idx="62">
                  <c:v>70.865999999999985</c:v>
                </c:pt>
                <c:pt idx="63">
                  <c:v>70.713600000000042</c:v>
                </c:pt>
                <c:pt idx="64">
                  <c:v>70.561200000000099</c:v>
                </c:pt>
                <c:pt idx="65">
                  <c:v>70.408799999999701</c:v>
                </c:pt>
                <c:pt idx="66">
                  <c:v>70.256399999999758</c:v>
                </c:pt>
                <c:pt idx="67">
                  <c:v>70.103999999999814</c:v>
                </c:pt>
                <c:pt idx="68">
                  <c:v>69.951599999999871</c:v>
                </c:pt>
                <c:pt idx="69">
                  <c:v>69.799199999999928</c:v>
                </c:pt>
                <c:pt idx="70">
                  <c:v>69.646799999999985</c:v>
                </c:pt>
                <c:pt idx="71">
                  <c:v>69.494400000000041</c:v>
                </c:pt>
                <c:pt idx="72">
                  <c:v>69.342000000000098</c:v>
                </c:pt>
                <c:pt idx="73">
                  <c:v>69.1895999999997</c:v>
                </c:pt>
                <c:pt idx="74">
                  <c:v>69.037199999999757</c:v>
                </c:pt>
                <c:pt idx="75">
                  <c:v>68.884799999999814</c:v>
                </c:pt>
                <c:pt idx="76">
                  <c:v>68.73239999999987</c:v>
                </c:pt>
                <c:pt idx="77">
                  <c:v>68.579999999999927</c:v>
                </c:pt>
                <c:pt idx="78">
                  <c:v>68.427599999999984</c:v>
                </c:pt>
                <c:pt idx="79">
                  <c:v>68.275200000000041</c:v>
                </c:pt>
                <c:pt idx="80">
                  <c:v>68.122800000000097</c:v>
                </c:pt>
                <c:pt idx="81">
                  <c:v>67.9703999999997</c:v>
                </c:pt>
                <c:pt idx="82">
                  <c:v>67.817999999999756</c:v>
                </c:pt>
                <c:pt idx="83">
                  <c:v>67.665599999999813</c:v>
                </c:pt>
                <c:pt idx="84">
                  <c:v>67.51319999999987</c:v>
                </c:pt>
                <c:pt idx="85">
                  <c:v>67.360799999999927</c:v>
                </c:pt>
                <c:pt idx="86">
                  <c:v>67.208399999999983</c:v>
                </c:pt>
                <c:pt idx="87">
                  <c:v>67.05600000000004</c:v>
                </c:pt>
                <c:pt idx="88">
                  <c:v>66.903600000000097</c:v>
                </c:pt>
                <c:pt idx="89">
                  <c:v>66.751199999999699</c:v>
                </c:pt>
                <c:pt idx="90">
                  <c:v>66.598799999999756</c:v>
                </c:pt>
                <c:pt idx="91">
                  <c:v>66.446399999999812</c:v>
                </c:pt>
                <c:pt idx="92">
                  <c:v>66.293999999999869</c:v>
                </c:pt>
                <c:pt idx="93">
                  <c:v>66.141599999999926</c:v>
                </c:pt>
                <c:pt idx="94">
                  <c:v>65.989199999999983</c:v>
                </c:pt>
                <c:pt idx="95">
                  <c:v>65.836800000000039</c:v>
                </c:pt>
                <c:pt idx="96">
                  <c:v>65.684400000000096</c:v>
                </c:pt>
                <c:pt idx="97">
                  <c:v>65.531999999999698</c:v>
                </c:pt>
                <c:pt idx="98">
                  <c:v>65.379599999999755</c:v>
                </c:pt>
                <c:pt idx="99">
                  <c:v>65.227199999999812</c:v>
                </c:pt>
                <c:pt idx="100">
                  <c:v>65.074799999999868</c:v>
                </c:pt>
                <c:pt idx="101">
                  <c:v>64.922399999999925</c:v>
                </c:pt>
                <c:pt idx="102">
                  <c:v>64.769999999999982</c:v>
                </c:pt>
                <c:pt idx="103">
                  <c:v>64.617600000000039</c:v>
                </c:pt>
                <c:pt idx="104">
                  <c:v>64.465200000000095</c:v>
                </c:pt>
                <c:pt idx="105">
                  <c:v>64.312799999999697</c:v>
                </c:pt>
                <c:pt idx="106">
                  <c:v>64.160399999999754</c:v>
                </c:pt>
                <c:pt idx="107">
                  <c:v>64.007999999999811</c:v>
                </c:pt>
                <c:pt idx="108">
                  <c:v>63.855599999999868</c:v>
                </c:pt>
                <c:pt idx="109">
                  <c:v>63.703199999999924</c:v>
                </c:pt>
                <c:pt idx="110">
                  <c:v>63.550799999999981</c:v>
                </c:pt>
                <c:pt idx="111">
                  <c:v>63.398400000000038</c:v>
                </c:pt>
                <c:pt idx="112">
                  <c:v>63.246000000000095</c:v>
                </c:pt>
                <c:pt idx="113">
                  <c:v>63.093599999999697</c:v>
                </c:pt>
                <c:pt idx="114">
                  <c:v>62.941199999999753</c:v>
                </c:pt>
                <c:pt idx="115">
                  <c:v>62.78879999999981</c:v>
                </c:pt>
                <c:pt idx="116">
                  <c:v>62.636399999999867</c:v>
                </c:pt>
                <c:pt idx="117">
                  <c:v>62.483999999999924</c:v>
                </c:pt>
                <c:pt idx="118">
                  <c:v>62.33159999999998</c:v>
                </c:pt>
                <c:pt idx="119">
                  <c:v>62.179200000000037</c:v>
                </c:pt>
                <c:pt idx="120">
                  <c:v>62.026800000000094</c:v>
                </c:pt>
                <c:pt idx="121">
                  <c:v>61.874399999999696</c:v>
                </c:pt>
                <c:pt idx="122">
                  <c:v>61.721999999999753</c:v>
                </c:pt>
                <c:pt idx="123">
                  <c:v>61.569599999999809</c:v>
                </c:pt>
                <c:pt idx="124">
                  <c:v>61.417199999999866</c:v>
                </c:pt>
                <c:pt idx="125">
                  <c:v>61.264799999999923</c:v>
                </c:pt>
                <c:pt idx="126">
                  <c:v>61.11239999999998</c:v>
                </c:pt>
                <c:pt idx="127">
                  <c:v>60.960000000000036</c:v>
                </c:pt>
                <c:pt idx="128">
                  <c:v>60.807600000000093</c:v>
                </c:pt>
                <c:pt idx="129">
                  <c:v>60.65520000000015</c:v>
                </c:pt>
                <c:pt idx="130">
                  <c:v>60.502799999999752</c:v>
                </c:pt>
                <c:pt idx="131">
                  <c:v>60.350399999999809</c:v>
                </c:pt>
                <c:pt idx="132">
                  <c:v>60.197999999999865</c:v>
                </c:pt>
                <c:pt idx="133">
                  <c:v>60.045599999999922</c:v>
                </c:pt>
                <c:pt idx="134">
                  <c:v>59.893199999999979</c:v>
                </c:pt>
                <c:pt idx="135">
                  <c:v>59.740800000000036</c:v>
                </c:pt>
                <c:pt idx="136">
                  <c:v>59.588400000000092</c:v>
                </c:pt>
                <c:pt idx="137">
                  <c:v>59.436000000000149</c:v>
                </c:pt>
                <c:pt idx="138">
                  <c:v>59.283599999999751</c:v>
                </c:pt>
                <c:pt idx="139">
                  <c:v>59.131199999999808</c:v>
                </c:pt>
                <c:pt idx="140">
                  <c:v>58.978799999999865</c:v>
                </c:pt>
                <c:pt idx="141">
                  <c:v>58.826399999999921</c:v>
                </c:pt>
                <c:pt idx="142">
                  <c:v>58.673999999999978</c:v>
                </c:pt>
                <c:pt idx="143">
                  <c:v>58.521600000000035</c:v>
                </c:pt>
                <c:pt idx="144">
                  <c:v>58.369200000000092</c:v>
                </c:pt>
                <c:pt idx="145">
                  <c:v>58.216800000000148</c:v>
                </c:pt>
                <c:pt idx="146">
                  <c:v>58.06439999999975</c:v>
                </c:pt>
                <c:pt idx="147">
                  <c:v>57.911999999999807</c:v>
                </c:pt>
                <c:pt idx="148">
                  <c:v>57.759599999999864</c:v>
                </c:pt>
                <c:pt idx="149">
                  <c:v>57.607199999999921</c:v>
                </c:pt>
                <c:pt idx="150">
                  <c:v>57.454799999999977</c:v>
                </c:pt>
                <c:pt idx="151">
                  <c:v>57.302400000000034</c:v>
                </c:pt>
                <c:pt idx="152">
                  <c:v>57.150000000000091</c:v>
                </c:pt>
                <c:pt idx="153">
                  <c:v>56.997600000000148</c:v>
                </c:pt>
                <c:pt idx="154">
                  <c:v>56.84519999999975</c:v>
                </c:pt>
                <c:pt idx="155">
                  <c:v>56.692799999999806</c:v>
                </c:pt>
                <c:pt idx="156">
                  <c:v>56.540399999999863</c:v>
                </c:pt>
                <c:pt idx="157">
                  <c:v>56.38799999999992</c:v>
                </c:pt>
                <c:pt idx="158">
                  <c:v>56.235599999999977</c:v>
                </c:pt>
                <c:pt idx="159">
                  <c:v>56.083200000000033</c:v>
                </c:pt>
                <c:pt idx="160">
                  <c:v>55.93080000000009</c:v>
                </c:pt>
                <c:pt idx="161">
                  <c:v>55.778400000000147</c:v>
                </c:pt>
                <c:pt idx="162">
                  <c:v>55.625999999999749</c:v>
                </c:pt>
                <c:pt idx="163">
                  <c:v>55.473599999999806</c:v>
                </c:pt>
                <c:pt idx="164">
                  <c:v>55.321199999999862</c:v>
                </c:pt>
                <c:pt idx="165">
                  <c:v>55.168799999999919</c:v>
                </c:pt>
                <c:pt idx="166">
                  <c:v>55.016399999999976</c:v>
                </c:pt>
                <c:pt idx="167">
                  <c:v>54.864000000000033</c:v>
                </c:pt>
                <c:pt idx="168">
                  <c:v>54.711600000000089</c:v>
                </c:pt>
                <c:pt idx="169">
                  <c:v>54.559200000000146</c:v>
                </c:pt>
                <c:pt idx="170">
                  <c:v>54.406799999999748</c:v>
                </c:pt>
                <c:pt idx="171">
                  <c:v>54.254399999999805</c:v>
                </c:pt>
                <c:pt idx="172">
                  <c:v>54.101999999999862</c:v>
                </c:pt>
                <c:pt idx="173">
                  <c:v>53.949599999999919</c:v>
                </c:pt>
                <c:pt idx="174">
                  <c:v>53.797199999999975</c:v>
                </c:pt>
                <c:pt idx="175">
                  <c:v>53.644800000000032</c:v>
                </c:pt>
                <c:pt idx="176">
                  <c:v>53.492400000000089</c:v>
                </c:pt>
                <c:pt idx="177">
                  <c:v>53.340000000000146</c:v>
                </c:pt>
                <c:pt idx="178">
                  <c:v>53.187599999999748</c:v>
                </c:pt>
                <c:pt idx="179">
                  <c:v>53.035199999999804</c:v>
                </c:pt>
                <c:pt idx="180">
                  <c:v>52.882799999999861</c:v>
                </c:pt>
                <c:pt idx="181">
                  <c:v>52.730399999999918</c:v>
                </c:pt>
                <c:pt idx="182">
                  <c:v>52.577999999999975</c:v>
                </c:pt>
                <c:pt idx="183">
                  <c:v>52.425600000000031</c:v>
                </c:pt>
                <c:pt idx="184">
                  <c:v>52.273200000000088</c:v>
                </c:pt>
                <c:pt idx="185">
                  <c:v>52.120800000000145</c:v>
                </c:pt>
                <c:pt idx="186">
                  <c:v>51.968399999999747</c:v>
                </c:pt>
                <c:pt idx="187">
                  <c:v>51.815999999999804</c:v>
                </c:pt>
                <c:pt idx="188">
                  <c:v>51.66359999999986</c:v>
                </c:pt>
                <c:pt idx="189">
                  <c:v>51.511199999999917</c:v>
                </c:pt>
                <c:pt idx="190">
                  <c:v>51.358799999999974</c:v>
                </c:pt>
                <c:pt idx="191">
                  <c:v>51.206400000000031</c:v>
                </c:pt>
                <c:pt idx="192">
                  <c:v>51.054000000000087</c:v>
                </c:pt>
                <c:pt idx="193">
                  <c:v>50.901600000000144</c:v>
                </c:pt>
                <c:pt idx="194">
                  <c:v>50.749199999999746</c:v>
                </c:pt>
                <c:pt idx="195">
                  <c:v>50.596799999999803</c:v>
                </c:pt>
                <c:pt idx="196">
                  <c:v>50.44439999999986</c:v>
                </c:pt>
                <c:pt idx="197">
                  <c:v>50.291999999999916</c:v>
                </c:pt>
                <c:pt idx="198">
                  <c:v>50.139599999999973</c:v>
                </c:pt>
                <c:pt idx="199">
                  <c:v>49.98720000000003</c:v>
                </c:pt>
                <c:pt idx="200">
                  <c:v>49.834800000000087</c:v>
                </c:pt>
                <c:pt idx="201">
                  <c:v>49.682400000000143</c:v>
                </c:pt>
                <c:pt idx="202">
                  <c:v>49.529999999999745</c:v>
                </c:pt>
                <c:pt idx="203">
                  <c:v>49.377599999999802</c:v>
                </c:pt>
                <c:pt idx="204">
                  <c:v>49.225199999999859</c:v>
                </c:pt>
                <c:pt idx="205">
                  <c:v>49.072799999999916</c:v>
                </c:pt>
                <c:pt idx="206">
                  <c:v>48.920399999999972</c:v>
                </c:pt>
                <c:pt idx="207">
                  <c:v>48.768000000000029</c:v>
                </c:pt>
                <c:pt idx="208">
                  <c:v>48.615600000000086</c:v>
                </c:pt>
                <c:pt idx="209">
                  <c:v>48.463200000000143</c:v>
                </c:pt>
                <c:pt idx="210">
                  <c:v>48.310799999999745</c:v>
                </c:pt>
                <c:pt idx="211">
                  <c:v>48.158399999999801</c:v>
                </c:pt>
                <c:pt idx="212">
                  <c:v>48.005999999999858</c:v>
                </c:pt>
                <c:pt idx="213">
                  <c:v>47.853599999999915</c:v>
                </c:pt>
                <c:pt idx="214">
                  <c:v>47.701199999999972</c:v>
                </c:pt>
                <c:pt idx="215">
                  <c:v>47.548800000000028</c:v>
                </c:pt>
                <c:pt idx="216">
                  <c:v>47.396400000000085</c:v>
                </c:pt>
                <c:pt idx="217">
                  <c:v>47.244000000000142</c:v>
                </c:pt>
                <c:pt idx="218">
                  <c:v>47.091599999999744</c:v>
                </c:pt>
                <c:pt idx="219">
                  <c:v>46.939199999999801</c:v>
                </c:pt>
                <c:pt idx="220">
                  <c:v>46.786799999999857</c:v>
                </c:pt>
                <c:pt idx="221">
                  <c:v>46.634399999999914</c:v>
                </c:pt>
                <c:pt idx="222">
                  <c:v>46.481999999999971</c:v>
                </c:pt>
                <c:pt idx="223">
                  <c:v>46.329600000000028</c:v>
                </c:pt>
                <c:pt idx="224">
                  <c:v>46.177200000000084</c:v>
                </c:pt>
                <c:pt idx="225">
                  <c:v>46.024800000000141</c:v>
                </c:pt>
                <c:pt idx="226">
                  <c:v>45.872399999999743</c:v>
                </c:pt>
                <c:pt idx="227">
                  <c:v>45.7199999999998</c:v>
                </c:pt>
                <c:pt idx="228">
                  <c:v>45.567599999999857</c:v>
                </c:pt>
                <c:pt idx="229">
                  <c:v>45.415199999999913</c:v>
                </c:pt>
                <c:pt idx="230">
                  <c:v>45.26279999999997</c:v>
                </c:pt>
                <c:pt idx="231">
                  <c:v>45.110400000000027</c:v>
                </c:pt>
                <c:pt idx="232">
                  <c:v>44.958000000000084</c:v>
                </c:pt>
                <c:pt idx="233">
                  <c:v>44.80560000000014</c:v>
                </c:pt>
                <c:pt idx="234">
                  <c:v>44.653199999999742</c:v>
                </c:pt>
                <c:pt idx="235">
                  <c:v>44.500799999999799</c:v>
                </c:pt>
                <c:pt idx="236">
                  <c:v>44.348399999999856</c:v>
                </c:pt>
                <c:pt idx="237">
                  <c:v>44.195999999999913</c:v>
                </c:pt>
                <c:pt idx="238">
                  <c:v>44.043599999999969</c:v>
                </c:pt>
                <c:pt idx="239">
                  <c:v>43.891200000000026</c:v>
                </c:pt>
                <c:pt idx="240">
                  <c:v>43.738800000000083</c:v>
                </c:pt>
                <c:pt idx="241">
                  <c:v>43.58640000000014</c:v>
                </c:pt>
                <c:pt idx="242">
                  <c:v>43.433999999999742</c:v>
                </c:pt>
                <c:pt idx="243">
                  <c:v>43.281599999999798</c:v>
                </c:pt>
                <c:pt idx="244">
                  <c:v>43.129199999999855</c:v>
                </c:pt>
                <c:pt idx="245">
                  <c:v>42.976799999999912</c:v>
                </c:pt>
                <c:pt idx="246">
                  <c:v>42.824399999999969</c:v>
                </c:pt>
                <c:pt idx="247">
                  <c:v>42.672000000000025</c:v>
                </c:pt>
                <c:pt idx="248">
                  <c:v>42.519600000000082</c:v>
                </c:pt>
                <c:pt idx="249">
                  <c:v>42.367200000000139</c:v>
                </c:pt>
                <c:pt idx="250">
                  <c:v>42.214799999999741</c:v>
                </c:pt>
                <c:pt idx="251">
                  <c:v>42.062399999999798</c:v>
                </c:pt>
                <c:pt idx="252">
                  <c:v>41.909999999999854</c:v>
                </c:pt>
                <c:pt idx="253">
                  <c:v>41.757599999999911</c:v>
                </c:pt>
                <c:pt idx="254">
                  <c:v>41.605199999999968</c:v>
                </c:pt>
                <c:pt idx="255">
                  <c:v>41.452800000000025</c:v>
                </c:pt>
                <c:pt idx="256">
                  <c:v>41.300400000000081</c:v>
                </c:pt>
                <c:pt idx="257">
                  <c:v>41.148000000000138</c:v>
                </c:pt>
                <c:pt idx="258">
                  <c:v>40.99559999999974</c:v>
                </c:pt>
                <c:pt idx="259">
                  <c:v>40.843199999999797</c:v>
                </c:pt>
                <c:pt idx="260">
                  <c:v>40.690799999999854</c:v>
                </c:pt>
                <c:pt idx="261">
                  <c:v>40.538399999999911</c:v>
                </c:pt>
                <c:pt idx="262">
                  <c:v>40.385999999999967</c:v>
                </c:pt>
                <c:pt idx="263">
                  <c:v>40.233600000000024</c:v>
                </c:pt>
                <c:pt idx="264">
                  <c:v>40.081200000000081</c:v>
                </c:pt>
                <c:pt idx="265">
                  <c:v>39.928800000000138</c:v>
                </c:pt>
                <c:pt idx="266">
                  <c:v>39.77639999999974</c:v>
                </c:pt>
                <c:pt idx="267">
                  <c:v>39.623999999999796</c:v>
                </c:pt>
                <c:pt idx="268">
                  <c:v>39.471599999999853</c:v>
                </c:pt>
                <c:pt idx="269">
                  <c:v>39.31919999999991</c:v>
                </c:pt>
                <c:pt idx="270">
                  <c:v>39.166799999999967</c:v>
                </c:pt>
                <c:pt idx="271">
                  <c:v>39.014400000000023</c:v>
                </c:pt>
                <c:pt idx="272">
                  <c:v>38.86200000000008</c:v>
                </c:pt>
                <c:pt idx="273">
                  <c:v>38.709600000000137</c:v>
                </c:pt>
                <c:pt idx="274">
                  <c:v>38.557199999999739</c:v>
                </c:pt>
                <c:pt idx="275">
                  <c:v>38.404799999999796</c:v>
                </c:pt>
                <c:pt idx="276">
                  <c:v>38.252399999999852</c:v>
                </c:pt>
                <c:pt idx="277">
                  <c:v>38.099999999999909</c:v>
                </c:pt>
                <c:pt idx="278">
                  <c:v>37.947599999999966</c:v>
                </c:pt>
                <c:pt idx="279">
                  <c:v>37.795200000000023</c:v>
                </c:pt>
                <c:pt idx="280">
                  <c:v>37.642800000000079</c:v>
                </c:pt>
                <c:pt idx="281">
                  <c:v>37.490400000000136</c:v>
                </c:pt>
                <c:pt idx="282">
                  <c:v>37.337999999999738</c:v>
                </c:pt>
                <c:pt idx="283">
                  <c:v>37.185599999999795</c:v>
                </c:pt>
                <c:pt idx="284">
                  <c:v>37.033199999999852</c:v>
                </c:pt>
                <c:pt idx="285">
                  <c:v>36.880799999999908</c:v>
                </c:pt>
                <c:pt idx="286">
                  <c:v>36.728399999999965</c:v>
                </c:pt>
                <c:pt idx="287">
                  <c:v>36.576000000000022</c:v>
                </c:pt>
                <c:pt idx="288">
                  <c:v>36.423600000000079</c:v>
                </c:pt>
                <c:pt idx="289">
                  <c:v>36.271200000000135</c:v>
                </c:pt>
                <c:pt idx="290">
                  <c:v>36.118799999999737</c:v>
                </c:pt>
                <c:pt idx="291">
                  <c:v>35.966399999999794</c:v>
                </c:pt>
                <c:pt idx="292">
                  <c:v>35.813999999999851</c:v>
                </c:pt>
                <c:pt idx="293">
                  <c:v>35.661599999999908</c:v>
                </c:pt>
                <c:pt idx="294">
                  <c:v>35.509199999999964</c:v>
                </c:pt>
                <c:pt idx="295">
                  <c:v>35.356800000000021</c:v>
                </c:pt>
                <c:pt idx="296">
                  <c:v>35.204400000000078</c:v>
                </c:pt>
                <c:pt idx="297">
                  <c:v>35.052000000000135</c:v>
                </c:pt>
                <c:pt idx="298">
                  <c:v>34.899599999999737</c:v>
                </c:pt>
                <c:pt idx="299">
                  <c:v>34.747199999999793</c:v>
                </c:pt>
                <c:pt idx="300">
                  <c:v>34.59479999999985</c:v>
                </c:pt>
                <c:pt idx="301">
                  <c:v>34.442399999999907</c:v>
                </c:pt>
                <c:pt idx="302">
                  <c:v>34.289999999999964</c:v>
                </c:pt>
                <c:pt idx="303">
                  <c:v>34.13760000000002</c:v>
                </c:pt>
                <c:pt idx="304">
                  <c:v>33.985200000000077</c:v>
                </c:pt>
                <c:pt idx="305">
                  <c:v>33.832800000000134</c:v>
                </c:pt>
                <c:pt idx="306">
                  <c:v>33.680399999999736</c:v>
                </c:pt>
                <c:pt idx="307">
                  <c:v>33.527999999999793</c:v>
                </c:pt>
                <c:pt idx="308">
                  <c:v>33.375599999999849</c:v>
                </c:pt>
                <c:pt idx="309">
                  <c:v>33.223199999999906</c:v>
                </c:pt>
                <c:pt idx="310">
                  <c:v>33.070799999999963</c:v>
                </c:pt>
                <c:pt idx="311">
                  <c:v>32.91840000000002</c:v>
                </c:pt>
                <c:pt idx="312">
                  <c:v>32.766000000000076</c:v>
                </c:pt>
                <c:pt idx="313">
                  <c:v>32.613600000000133</c:v>
                </c:pt>
                <c:pt idx="314">
                  <c:v>32.461199999999735</c:v>
                </c:pt>
                <c:pt idx="315">
                  <c:v>32.308799999999792</c:v>
                </c:pt>
                <c:pt idx="316">
                  <c:v>32.156399999999849</c:v>
                </c:pt>
                <c:pt idx="317">
                  <c:v>32.003999999999905</c:v>
                </c:pt>
                <c:pt idx="318">
                  <c:v>31.851599999999962</c:v>
                </c:pt>
                <c:pt idx="319">
                  <c:v>31.699200000000019</c:v>
                </c:pt>
                <c:pt idx="320">
                  <c:v>31.546800000000076</c:v>
                </c:pt>
                <c:pt idx="321">
                  <c:v>31.394400000000132</c:v>
                </c:pt>
                <c:pt idx="322">
                  <c:v>31.241999999999734</c:v>
                </c:pt>
                <c:pt idx="323">
                  <c:v>31.089599999999791</c:v>
                </c:pt>
                <c:pt idx="324">
                  <c:v>30.937199999999848</c:v>
                </c:pt>
                <c:pt idx="325">
                  <c:v>30.784799999999905</c:v>
                </c:pt>
                <c:pt idx="326">
                  <c:v>30.632399999999961</c:v>
                </c:pt>
                <c:pt idx="327">
                  <c:v>30.480000000000018</c:v>
                </c:pt>
                <c:pt idx="328">
                  <c:v>30.327600000000075</c:v>
                </c:pt>
                <c:pt idx="329">
                  <c:v>30.175200000000132</c:v>
                </c:pt>
                <c:pt idx="330">
                  <c:v>30.022799999999734</c:v>
                </c:pt>
                <c:pt idx="331">
                  <c:v>29.87039999999979</c:v>
                </c:pt>
                <c:pt idx="332">
                  <c:v>29.717999999999847</c:v>
                </c:pt>
                <c:pt idx="333">
                  <c:v>29.565599999999904</c:v>
                </c:pt>
                <c:pt idx="334">
                  <c:v>29.413199999999961</c:v>
                </c:pt>
                <c:pt idx="335">
                  <c:v>29.260800000000017</c:v>
                </c:pt>
                <c:pt idx="336">
                  <c:v>29.108400000000074</c:v>
                </c:pt>
                <c:pt idx="337">
                  <c:v>28.956000000000131</c:v>
                </c:pt>
                <c:pt idx="338">
                  <c:v>28.803599999999733</c:v>
                </c:pt>
                <c:pt idx="339">
                  <c:v>28.65119999999979</c:v>
                </c:pt>
                <c:pt idx="340">
                  <c:v>28.498799999999846</c:v>
                </c:pt>
                <c:pt idx="341">
                  <c:v>28.346399999999903</c:v>
                </c:pt>
                <c:pt idx="342">
                  <c:v>28.19399999999996</c:v>
                </c:pt>
                <c:pt idx="343">
                  <c:v>28.041600000000017</c:v>
                </c:pt>
                <c:pt idx="344">
                  <c:v>27.889200000000073</c:v>
                </c:pt>
                <c:pt idx="345">
                  <c:v>27.73680000000013</c:v>
                </c:pt>
                <c:pt idx="346">
                  <c:v>27.584399999999732</c:v>
                </c:pt>
                <c:pt idx="347">
                  <c:v>27.431999999999789</c:v>
                </c:pt>
                <c:pt idx="348">
                  <c:v>27.279599999999846</c:v>
                </c:pt>
                <c:pt idx="349">
                  <c:v>27.127199999999903</c:v>
                </c:pt>
                <c:pt idx="350">
                  <c:v>26.974799999999959</c:v>
                </c:pt>
                <c:pt idx="351">
                  <c:v>26.822400000000016</c:v>
                </c:pt>
                <c:pt idx="352">
                  <c:v>26.670000000000073</c:v>
                </c:pt>
                <c:pt idx="353">
                  <c:v>26.51760000000013</c:v>
                </c:pt>
                <c:pt idx="354">
                  <c:v>26.365199999999732</c:v>
                </c:pt>
                <c:pt idx="355">
                  <c:v>26.212799999999788</c:v>
                </c:pt>
                <c:pt idx="356">
                  <c:v>26.060399999999845</c:v>
                </c:pt>
                <c:pt idx="357">
                  <c:v>25.907999999999902</c:v>
                </c:pt>
                <c:pt idx="358">
                  <c:v>25.755599999999959</c:v>
                </c:pt>
                <c:pt idx="359">
                  <c:v>25.603200000000015</c:v>
                </c:pt>
                <c:pt idx="360">
                  <c:v>25.450800000000072</c:v>
                </c:pt>
                <c:pt idx="361">
                  <c:v>25.298400000000129</c:v>
                </c:pt>
                <c:pt idx="362">
                  <c:v>25.145999999999731</c:v>
                </c:pt>
                <c:pt idx="363">
                  <c:v>24.993599999999788</c:v>
                </c:pt>
                <c:pt idx="364">
                  <c:v>24.841199999999844</c:v>
                </c:pt>
                <c:pt idx="365">
                  <c:v>24.688799999999901</c:v>
                </c:pt>
                <c:pt idx="366">
                  <c:v>24.536399999999958</c:v>
                </c:pt>
                <c:pt idx="367">
                  <c:v>24.384000000000015</c:v>
                </c:pt>
                <c:pt idx="368">
                  <c:v>24.231600000000071</c:v>
                </c:pt>
                <c:pt idx="369">
                  <c:v>24.079200000000128</c:v>
                </c:pt>
                <c:pt idx="370">
                  <c:v>23.92679999999973</c:v>
                </c:pt>
                <c:pt idx="371">
                  <c:v>23.774399999999787</c:v>
                </c:pt>
                <c:pt idx="372">
                  <c:v>23.621999999999844</c:v>
                </c:pt>
                <c:pt idx="373">
                  <c:v>23.4695999999999</c:v>
                </c:pt>
                <c:pt idx="374">
                  <c:v>23.317199999999957</c:v>
                </c:pt>
                <c:pt idx="375">
                  <c:v>23.164800000000014</c:v>
                </c:pt>
                <c:pt idx="376">
                  <c:v>23.012400000000071</c:v>
                </c:pt>
                <c:pt idx="377">
                  <c:v>22.860000000000127</c:v>
                </c:pt>
                <c:pt idx="378">
                  <c:v>22.707599999999729</c:v>
                </c:pt>
                <c:pt idx="379">
                  <c:v>22.555199999999786</c:v>
                </c:pt>
                <c:pt idx="380">
                  <c:v>22.402799999999843</c:v>
                </c:pt>
                <c:pt idx="381">
                  <c:v>22.2503999999999</c:v>
                </c:pt>
                <c:pt idx="382">
                  <c:v>22.097999999999956</c:v>
                </c:pt>
                <c:pt idx="383">
                  <c:v>21.945600000000013</c:v>
                </c:pt>
                <c:pt idx="384">
                  <c:v>21.79320000000007</c:v>
                </c:pt>
                <c:pt idx="385">
                  <c:v>21.640800000000127</c:v>
                </c:pt>
                <c:pt idx="386">
                  <c:v>21.488399999999729</c:v>
                </c:pt>
                <c:pt idx="387">
                  <c:v>21.335999999999785</c:v>
                </c:pt>
                <c:pt idx="388">
                  <c:v>21.183599999999842</c:v>
                </c:pt>
                <c:pt idx="389">
                  <c:v>21.031199999999899</c:v>
                </c:pt>
                <c:pt idx="390">
                  <c:v>20.878799999999956</c:v>
                </c:pt>
                <c:pt idx="391">
                  <c:v>20.726400000000012</c:v>
                </c:pt>
                <c:pt idx="392">
                  <c:v>20.574000000000069</c:v>
                </c:pt>
                <c:pt idx="393">
                  <c:v>20.421600000000126</c:v>
                </c:pt>
                <c:pt idx="394">
                  <c:v>20.269199999999728</c:v>
                </c:pt>
                <c:pt idx="395">
                  <c:v>20.116799999999785</c:v>
                </c:pt>
                <c:pt idx="396">
                  <c:v>19.964399999999841</c:v>
                </c:pt>
                <c:pt idx="397">
                  <c:v>19.811999999999898</c:v>
                </c:pt>
                <c:pt idx="398">
                  <c:v>19.659599999999955</c:v>
                </c:pt>
                <c:pt idx="399">
                  <c:v>19.507200000000012</c:v>
                </c:pt>
                <c:pt idx="400">
                  <c:v>19.354800000000068</c:v>
                </c:pt>
                <c:pt idx="401">
                  <c:v>19.202400000000125</c:v>
                </c:pt>
                <c:pt idx="402">
                  <c:v>19.049999999999727</c:v>
                </c:pt>
                <c:pt idx="403">
                  <c:v>18.897599999999784</c:v>
                </c:pt>
                <c:pt idx="404">
                  <c:v>18.745199999999841</c:v>
                </c:pt>
                <c:pt idx="405">
                  <c:v>18.592799999999897</c:v>
                </c:pt>
                <c:pt idx="406">
                  <c:v>18.440399999999954</c:v>
                </c:pt>
                <c:pt idx="407">
                  <c:v>18.288000000000011</c:v>
                </c:pt>
                <c:pt idx="408">
                  <c:v>18.135600000000068</c:v>
                </c:pt>
                <c:pt idx="409">
                  <c:v>17.983200000000124</c:v>
                </c:pt>
                <c:pt idx="410">
                  <c:v>17.830799999999726</c:v>
                </c:pt>
                <c:pt idx="411">
                  <c:v>17.678399999999783</c:v>
                </c:pt>
                <c:pt idx="412">
                  <c:v>17.52599999999984</c:v>
                </c:pt>
                <c:pt idx="413">
                  <c:v>17.373599999999897</c:v>
                </c:pt>
                <c:pt idx="414">
                  <c:v>17.221199999999953</c:v>
                </c:pt>
                <c:pt idx="415">
                  <c:v>17.06880000000001</c:v>
                </c:pt>
                <c:pt idx="416">
                  <c:v>16.916400000000067</c:v>
                </c:pt>
                <c:pt idx="417">
                  <c:v>16.764000000000124</c:v>
                </c:pt>
                <c:pt idx="418">
                  <c:v>16.611599999999726</c:v>
                </c:pt>
                <c:pt idx="419">
                  <c:v>16.459199999999782</c:v>
                </c:pt>
                <c:pt idx="420">
                  <c:v>16.306799999999839</c:v>
                </c:pt>
                <c:pt idx="421">
                  <c:v>16.154399999999896</c:v>
                </c:pt>
                <c:pt idx="422">
                  <c:v>16.001999999999953</c:v>
                </c:pt>
                <c:pt idx="423">
                  <c:v>15.849600000000009</c:v>
                </c:pt>
                <c:pt idx="424">
                  <c:v>15.697200000000066</c:v>
                </c:pt>
                <c:pt idx="425">
                  <c:v>15.544800000000123</c:v>
                </c:pt>
                <c:pt idx="426">
                  <c:v>15.392399999999725</c:v>
                </c:pt>
                <c:pt idx="427">
                  <c:v>15.239999999999782</c:v>
                </c:pt>
                <c:pt idx="428">
                  <c:v>15.087599999999838</c:v>
                </c:pt>
                <c:pt idx="429">
                  <c:v>14.935199999999895</c:v>
                </c:pt>
                <c:pt idx="430">
                  <c:v>14.782799999999952</c:v>
                </c:pt>
                <c:pt idx="431">
                  <c:v>14.630400000000009</c:v>
                </c:pt>
                <c:pt idx="432">
                  <c:v>14.478000000000065</c:v>
                </c:pt>
                <c:pt idx="433">
                  <c:v>14.325600000000122</c:v>
                </c:pt>
                <c:pt idx="434">
                  <c:v>14.173199999999724</c:v>
                </c:pt>
                <c:pt idx="435">
                  <c:v>14.020799999999781</c:v>
                </c:pt>
                <c:pt idx="436">
                  <c:v>13.868399999999838</c:v>
                </c:pt>
                <c:pt idx="437">
                  <c:v>13.715999999999894</c:v>
                </c:pt>
                <c:pt idx="438">
                  <c:v>13.563599999999951</c:v>
                </c:pt>
                <c:pt idx="439">
                  <c:v>13.411200000000008</c:v>
                </c:pt>
                <c:pt idx="440">
                  <c:v>13.258800000000065</c:v>
                </c:pt>
                <c:pt idx="441">
                  <c:v>13.106400000000122</c:v>
                </c:pt>
                <c:pt idx="442">
                  <c:v>12.953999999999724</c:v>
                </c:pt>
                <c:pt idx="443">
                  <c:v>12.80159999999978</c:v>
                </c:pt>
                <c:pt idx="444">
                  <c:v>12.649199999999837</c:v>
                </c:pt>
                <c:pt idx="445">
                  <c:v>12.496799999999894</c:v>
                </c:pt>
                <c:pt idx="446">
                  <c:v>12.344399999999951</c:v>
                </c:pt>
                <c:pt idx="447">
                  <c:v>12.192000000000007</c:v>
                </c:pt>
                <c:pt idx="448">
                  <c:v>12.039600000000064</c:v>
                </c:pt>
                <c:pt idx="449">
                  <c:v>11.887200000000121</c:v>
                </c:pt>
                <c:pt idx="450">
                  <c:v>11.734799999999723</c:v>
                </c:pt>
                <c:pt idx="451">
                  <c:v>11.58239999999978</c:v>
                </c:pt>
                <c:pt idx="452">
                  <c:v>11.429999999999836</c:v>
                </c:pt>
                <c:pt idx="453">
                  <c:v>11.277599999999893</c:v>
                </c:pt>
                <c:pt idx="454">
                  <c:v>11.12519999999995</c:v>
                </c:pt>
                <c:pt idx="455">
                  <c:v>10.972800000000007</c:v>
                </c:pt>
                <c:pt idx="456">
                  <c:v>10.820400000000063</c:v>
                </c:pt>
                <c:pt idx="457">
                  <c:v>10.66800000000012</c:v>
                </c:pt>
                <c:pt idx="458">
                  <c:v>10.515599999999722</c:v>
                </c:pt>
                <c:pt idx="459">
                  <c:v>10.363199999999779</c:v>
                </c:pt>
                <c:pt idx="460">
                  <c:v>10.210799999999836</c:v>
                </c:pt>
                <c:pt idx="461">
                  <c:v>10.058399999999892</c:v>
                </c:pt>
                <c:pt idx="462">
                  <c:v>9.9059999999999491</c:v>
                </c:pt>
                <c:pt idx="463">
                  <c:v>9.7536000000000058</c:v>
                </c:pt>
                <c:pt idx="464">
                  <c:v>9.6012000000000626</c:v>
                </c:pt>
                <c:pt idx="465">
                  <c:v>9.4488000000001193</c:v>
                </c:pt>
                <c:pt idx="466">
                  <c:v>9.2963999999997213</c:v>
                </c:pt>
                <c:pt idx="467">
                  <c:v>9.1439999999997781</c:v>
                </c:pt>
                <c:pt idx="468">
                  <c:v>8.9915999999998348</c:v>
                </c:pt>
                <c:pt idx="469">
                  <c:v>8.8391999999998916</c:v>
                </c:pt>
                <c:pt idx="470">
                  <c:v>8.6867999999999483</c:v>
                </c:pt>
                <c:pt idx="471">
                  <c:v>8.5344000000000051</c:v>
                </c:pt>
                <c:pt idx="472">
                  <c:v>8.3820000000000618</c:v>
                </c:pt>
                <c:pt idx="473">
                  <c:v>8.2296000000001186</c:v>
                </c:pt>
                <c:pt idx="474">
                  <c:v>8.0771999999997206</c:v>
                </c:pt>
                <c:pt idx="475">
                  <c:v>7.9247999999997774</c:v>
                </c:pt>
                <c:pt idx="476">
                  <c:v>7.7723999999998341</c:v>
                </c:pt>
                <c:pt idx="477">
                  <c:v>7.6199999999998909</c:v>
                </c:pt>
                <c:pt idx="478">
                  <c:v>7.4675999999999476</c:v>
                </c:pt>
                <c:pt idx="479">
                  <c:v>7.3152000000000044</c:v>
                </c:pt>
                <c:pt idx="480">
                  <c:v>7.1628000000000611</c:v>
                </c:pt>
                <c:pt idx="481">
                  <c:v>7.0104000000001179</c:v>
                </c:pt>
                <c:pt idx="482">
                  <c:v>6.8579999999997199</c:v>
                </c:pt>
                <c:pt idx="483">
                  <c:v>6.7055999999997766</c:v>
                </c:pt>
                <c:pt idx="484">
                  <c:v>6.5531999999998334</c:v>
                </c:pt>
                <c:pt idx="485">
                  <c:v>6.4007999999998901</c:v>
                </c:pt>
                <c:pt idx="486">
                  <c:v>6.2483999999999469</c:v>
                </c:pt>
                <c:pt idx="487">
                  <c:v>6.0960000000000036</c:v>
                </c:pt>
                <c:pt idx="488">
                  <c:v>5.9436000000000604</c:v>
                </c:pt>
                <c:pt idx="489">
                  <c:v>5.7912000000001171</c:v>
                </c:pt>
                <c:pt idx="490">
                  <c:v>5.6387999999997191</c:v>
                </c:pt>
                <c:pt idx="491">
                  <c:v>5.4863999999997759</c:v>
                </c:pt>
                <c:pt idx="492">
                  <c:v>5.3339999999998327</c:v>
                </c:pt>
                <c:pt idx="493">
                  <c:v>5.1815999999998894</c:v>
                </c:pt>
                <c:pt idx="494">
                  <c:v>5.0291999999999462</c:v>
                </c:pt>
                <c:pt idx="495">
                  <c:v>4.8768000000000029</c:v>
                </c:pt>
                <c:pt idx="496">
                  <c:v>4.7244000000000597</c:v>
                </c:pt>
                <c:pt idx="497">
                  <c:v>4.5720000000001164</c:v>
                </c:pt>
                <c:pt idx="498">
                  <c:v>4.4195999999997184</c:v>
                </c:pt>
                <c:pt idx="499">
                  <c:v>4.2671999999997752</c:v>
                </c:pt>
                <c:pt idx="500">
                  <c:v>4.1147999999998319</c:v>
                </c:pt>
                <c:pt idx="501">
                  <c:v>3.9623999999998887</c:v>
                </c:pt>
                <c:pt idx="502">
                  <c:v>3.8099999999999454</c:v>
                </c:pt>
                <c:pt idx="503">
                  <c:v>3.6576000000000022</c:v>
                </c:pt>
                <c:pt idx="504">
                  <c:v>3.5052000000000589</c:v>
                </c:pt>
                <c:pt idx="505">
                  <c:v>3.3528000000001157</c:v>
                </c:pt>
                <c:pt idx="506">
                  <c:v>3.2003999999997177</c:v>
                </c:pt>
                <c:pt idx="507">
                  <c:v>3.0479999999997744</c:v>
                </c:pt>
                <c:pt idx="508">
                  <c:v>2.8955999999998312</c:v>
                </c:pt>
                <c:pt idx="509">
                  <c:v>2.743199999999888</c:v>
                </c:pt>
                <c:pt idx="510">
                  <c:v>2.5907999999999447</c:v>
                </c:pt>
                <c:pt idx="511">
                  <c:v>2.4384000000000015</c:v>
                </c:pt>
                <c:pt idx="512">
                  <c:v>2.2860000000000582</c:v>
                </c:pt>
                <c:pt idx="513">
                  <c:v>2.133600000000115</c:v>
                </c:pt>
                <c:pt idx="514">
                  <c:v>1.981199999999717</c:v>
                </c:pt>
                <c:pt idx="515">
                  <c:v>1.8287999999997737</c:v>
                </c:pt>
                <c:pt idx="516">
                  <c:v>1.6763999999998305</c:v>
                </c:pt>
                <c:pt idx="517">
                  <c:v>1.5239999999998872</c:v>
                </c:pt>
                <c:pt idx="518">
                  <c:v>1.371599999999944</c:v>
                </c:pt>
                <c:pt idx="519">
                  <c:v>1.2192000000000007</c:v>
                </c:pt>
                <c:pt idx="520">
                  <c:v>1.0668000000000575</c:v>
                </c:pt>
                <c:pt idx="521">
                  <c:v>0.91440000000011423</c:v>
                </c:pt>
                <c:pt idx="522">
                  <c:v>0.76199999999971624</c:v>
                </c:pt>
                <c:pt idx="523">
                  <c:v>0.60959999999977299</c:v>
                </c:pt>
                <c:pt idx="524">
                  <c:v>0.45719999999982974</c:v>
                </c:pt>
                <c:pt idx="525">
                  <c:v>0.3047999999998865</c:v>
                </c:pt>
                <c:pt idx="526">
                  <c:v>0.15239999999994325</c:v>
                </c:pt>
                <c:pt idx="5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B-4586-92D2-1FEE641D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10840"/>
        <c:axId val="605216088"/>
      </c:scatterChart>
      <c:valAx>
        <c:axId val="6052108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6088"/>
        <c:crosses val="autoZero"/>
        <c:crossBetween val="midCat"/>
      </c:valAx>
      <c:valAx>
        <c:axId val="6052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('Cuddy logs'!$I$2:$I$6,'Cuddy logs'!$I$14:$I$15,'Cuddy logs'!$I$355:$I$378,'Cuddy logs'!$I$407:$I$408,'Cuddy logs'!$I$411:$I$412,'Cuddy logs'!$I$417:$I$469,'Cuddy logs'!$I$485:$I$502,'Cuddy logs'!$I$514:$I$529)</c:f>
              <c:numCache>
                <c:formatCode>General</c:formatCode>
                <c:ptCount val="1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0.42538389999999998</c:v>
                </c:pt>
                <c:pt idx="8">
                  <c:v>0.61290409999999995</c:v>
                </c:pt>
                <c:pt idx="9">
                  <c:v>1</c:v>
                </c:pt>
                <c:pt idx="10">
                  <c:v>1</c:v>
                </c:pt>
                <c:pt idx="11">
                  <c:v>0.98666450000000006</c:v>
                </c:pt>
                <c:pt idx="12">
                  <c:v>0.98336579999999996</c:v>
                </c:pt>
                <c:pt idx="13">
                  <c:v>0.56618000000000002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0.58981830000000002</c:v>
                </c:pt>
                <c:pt idx="18">
                  <c:v>0.24766550000000001</c:v>
                </c:pt>
                <c:pt idx="19">
                  <c:v>0.20137260000000001</c:v>
                </c:pt>
                <c:pt idx="20">
                  <c:v>0.25879639999999998</c:v>
                </c:pt>
                <c:pt idx="21">
                  <c:v>0.66837970000000002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0.4097423</c:v>
                </c:pt>
                <c:pt idx="26">
                  <c:v>0.39481660000000002</c:v>
                </c:pt>
                <c:pt idx="27">
                  <c:v>0.19162199999999999</c:v>
                </c:pt>
                <c:pt idx="28">
                  <c:v>0.38001620000000003</c:v>
                </c:pt>
                <c:pt idx="29">
                  <c:v>0.37327250000000001</c:v>
                </c:pt>
                <c:pt idx="30">
                  <c:v>0.3739133</c:v>
                </c:pt>
                <c:pt idx="31">
                  <c:v>0.75468970000000002</c:v>
                </c:pt>
                <c:pt idx="32">
                  <c:v>0.77878179999999997</c:v>
                </c:pt>
                <c:pt idx="33">
                  <c:v>1</c:v>
                </c:pt>
                <c:pt idx="34">
                  <c:v>0.8193551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0.8283952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0.79319609999999996</c:v>
                </c:pt>
                <c:pt idx="89">
                  <c:v>1</c:v>
                </c:pt>
                <c:pt idx="90">
                  <c:v>0.99014559999999996</c:v>
                </c:pt>
                <c:pt idx="91">
                  <c:v>1</c:v>
                </c:pt>
                <c:pt idx="92">
                  <c:v>0.98654310000000001</c:v>
                </c:pt>
                <c:pt idx="93">
                  <c:v>0.9995967</c:v>
                </c:pt>
                <c:pt idx="94">
                  <c:v>1</c:v>
                </c:pt>
                <c:pt idx="95">
                  <c:v>0.86254229999999998</c:v>
                </c:pt>
                <c:pt idx="96">
                  <c:v>0.69424059999999999</c:v>
                </c:pt>
                <c:pt idx="97">
                  <c:v>0.78330829999999996</c:v>
                </c:pt>
                <c:pt idx="98">
                  <c:v>0.92347159999999995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0.75693060000000001</c:v>
                </c:pt>
                <c:pt idx="106">
                  <c:v>0.66414580000000001</c:v>
                </c:pt>
                <c:pt idx="107">
                  <c:v>0.72885259999999996</c:v>
                </c:pt>
                <c:pt idx="108">
                  <c:v>1</c:v>
                </c:pt>
                <c:pt idx="109">
                  <c:v>0.72617909999999997</c:v>
                </c:pt>
                <c:pt idx="110">
                  <c:v>0.92221540000000002</c:v>
                </c:pt>
                <c:pt idx="111">
                  <c:v>0.61070159999999996</c:v>
                </c:pt>
                <c:pt idx="112">
                  <c:v>0.33183980000000002</c:v>
                </c:pt>
                <c:pt idx="113">
                  <c:v>0.25685160000000001</c:v>
                </c:pt>
                <c:pt idx="114">
                  <c:v>0.27652660000000001</c:v>
                </c:pt>
                <c:pt idx="115">
                  <c:v>0.30308040000000003</c:v>
                </c:pt>
                <c:pt idx="116">
                  <c:v>0.31578620000000002</c:v>
                </c:pt>
                <c:pt idx="117">
                  <c:v>0.32014100000000001</c:v>
                </c:pt>
                <c:pt idx="118">
                  <c:v>0.29904940000000002</c:v>
                </c:pt>
                <c:pt idx="119">
                  <c:v>0.28477069999999999</c:v>
                </c:pt>
                <c:pt idx="120">
                  <c:v>0.35421170000000002</c:v>
                </c:pt>
                <c:pt idx="121">
                  <c:v>1</c:v>
                </c:pt>
              </c:numCache>
            </c:numRef>
          </c:xVal>
          <c:yVal>
            <c:numRef>
              <c:f>('Cuddy logs'!$J$2:$J$6,'Cuddy logs'!$J$14:$J$15,'Cuddy logs'!$J$355:$J$378,'Cuddy logs'!$J$407:$J$408,'Cuddy logs'!$J$411:$J$412,'Cuddy logs'!$J$417:$J$469,'Cuddy logs'!$J$485:$J$502,'Cuddy logs'!$J$514:$J$529)</c:f>
              <c:numCache>
                <c:formatCode>0.0</c:formatCode>
                <c:ptCount val="122"/>
                <c:pt idx="0">
                  <c:v>80.314800000000105</c:v>
                </c:pt>
                <c:pt idx="1">
                  <c:v>80.162399999999707</c:v>
                </c:pt>
                <c:pt idx="2">
                  <c:v>80.009999999999764</c:v>
                </c:pt>
                <c:pt idx="3">
                  <c:v>79.85759999999982</c:v>
                </c:pt>
                <c:pt idx="4">
                  <c:v>79.705199999999877</c:v>
                </c:pt>
                <c:pt idx="5">
                  <c:v>78.485999999999876</c:v>
                </c:pt>
                <c:pt idx="6">
                  <c:v>78.333599999999933</c:v>
                </c:pt>
                <c:pt idx="7">
                  <c:v>26.51760000000013</c:v>
                </c:pt>
                <c:pt idx="8">
                  <c:v>26.365199999999732</c:v>
                </c:pt>
                <c:pt idx="9">
                  <c:v>26.212799999999788</c:v>
                </c:pt>
                <c:pt idx="10">
                  <c:v>26.060399999999845</c:v>
                </c:pt>
                <c:pt idx="11">
                  <c:v>25.907999999999902</c:v>
                </c:pt>
                <c:pt idx="12">
                  <c:v>25.755599999999959</c:v>
                </c:pt>
                <c:pt idx="13">
                  <c:v>25.603200000000015</c:v>
                </c:pt>
                <c:pt idx="14">
                  <c:v>25.450800000000072</c:v>
                </c:pt>
                <c:pt idx="15">
                  <c:v>25.298400000000129</c:v>
                </c:pt>
                <c:pt idx="16">
                  <c:v>25.145999999999731</c:v>
                </c:pt>
                <c:pt idx="17">
                  <c:v>24.993599999999788</c:v>
                </c:pt>
                <c:pt idx="18">
                  <c:v>24.841199999999844</c:v>
                </c:pt>
                <c:pt idx="19">
                  <c:v>24.688799999999901</c:v>
                </c:pt>
                <c:pt idx="20">
                  <c:v>24.536399999999958</c:v>
                </c:pt>
                <c:pt idx="21">
                  <c:v>24.384000000000015</c:v>
                </c:pt>
                <c:pt idx="22">
                  <c:v>24.231600000000071</c:v>
                </c:pt>
                <c:pt idx="23">
                  <c:v>24.079200000000128</c:v>
                </c:pt>
                <c:pt idx="24">
                  <c:v>23.92679999999973</c:v>
                </c:pt>
                <c:pt idx="25">
                  <c:v>23.774399999999787</c:v>
                </c:pt>
                <c:pt idx="26">
                  <c:v>23.621999999999844</c:v>
                </c:pt>
                <c:pt idx="27">
                  <c:v>23.4695999999999</c:v>
                </c:pt>
                <c:pt idx="28">
                  <c:v>23.317199999999957</c:v>
                </c:pt>
                <c:pt idx="29">
                  <c:v>23.164800000000014</c:v>
                </c:pt>
                <c:pt idx="30">
                  <c:v>23.012400000000071</c:v>
                </c:pt>
                <c:pt idx="31">
                  <c:v>18.592799999999897</c:v>
                </c:pt>
                <c:pt idx="32">
                  <c:v>18.440399999999954</c:v>
                </c:pt>
                <c:pt idx="33">
                  <c:v>17.983200000000124</c:v>
                </c:pt>
                <c:pt idx="34">
                  <c:v>17.830799999999726</c:v>
                </c:pt>
                <c:pt idx="35">
                  <c:v>17.06880000000001</c:v>
                </c:pt>
                <c:pt idx="36">
                  <c:v>16.916400000000067</c:v>
                </c:pt>
                <c:pt idx="37">
                  <c:v>16.764000000000124</c:v>
                </c:pt>
                <c:pt idx="38">
                  <c:v>16.611599999999726</c:v>
                </c:pt>
                <c:pt idx="39">
                  <c:v>16.459199999999782</c:v>
                </c:pt>
                <c:pt idx="40">
                  <c:v>16.306799999999839</c:v>
                </c:pt>
                <c:pt idx="41">
                  <c:v>16.154399999999896</c:v>
                </c:pt>
                <c:pt idx="42">
                  <c:v>16.001999999999953</c:v>
                </c:pt>
                <c:pt idx="43">
                  <c:v>15.849600000000009</c:v>
                </c:pt>
                <c:pt idx="44">
                  <c:v>15.697200000000066</c:v>
                </c:pt>
                <c:pt idx="45">
                  <c:v>15.544800000000123</c:v>
                </c:pt>
                <c:pt idx="46">
                  <c:v>15.392399999999725</c:v>
                </c:pt>
                <c:pt idx="47">
                  <c:v>15.239999999999782</c:v>
                </c:pt>
                <c:pt idx="48">
                  <c:v>15.087599999999838</c:v>
                </c:pt>
                <c:pt idx="49">
                  <c:v>14.935199999999895</c:v>
                </c:pt>
                <c:pt idx="50">
                  <c:v>14.782799999999952</c:v>
                </c:pt>
                <c:pt idx="51">
                  <c:v>14.630400000000009</c:v>
                </c:pt>
                <c:pt idx="52">
                  <c:v>14.478000000000065</c:v>
                </c:pt>
                <c:pt idx="53">
                  <c:v>14.325600000000122</c:v>
                </c:pt>
                <c:pt idx="54">
                  <c:v>14.173199999999724</c:v>
                </c:pt>
                <c:pt idx="55">
                  <c:v>14.020799999999781</c:v>
                </c:pt>
                <c:pt idx="56">
                  <c:v>13.868399999999838</c:v>
                </c:pt>
                <c:pt idx="57">
                  <c:v>13.715999999999894</c:v>
                </c:pt>
                <c:pt idx="58">
                  <c:v>13.563599999999951</c:v>
                </c:pt>
                <c:pt idx="59">
                  <c:v>13.411200000000008</c:v>
                </c:pt>
                <c:pt idx="60">
                  <c:v>13.258800000000065</c:v>
                </c:pt>
                <c:pt idx="61">
                  <c:v>13.106400000000122</c:v>
                </c:pt>
                <c:pt idx="62">
                  <c:v>12.953999999999724</c:v>
                </c:pt>
                <c:pt idx="63">
                  <c:v>12.80159999999978</c:v>
                </c:pt>
                <c:pt idx="64">
                  <c:v>12.649199999999837</c:v>
                </c:pt>
                <c:pt idx="65">
                  <c:v>12.496799999999894</c:v>
                </c:pt>
                <c:pt idx="66">
                  <c:v>12.344399999999951</c:v>
                </c:pt>
                <c:pt idx="67">
                  <c:v>12.192000000000007</c:v>
                </c:pt>
                <c:pt idx="68">
                  <c:v>12.039600000000064</c:v>
                </c:pt>
                <c:pt idx="69">
                  <c:v>11.887200000000121</c:v>
                </c:pt>
                <c:pt idx="70">
                  <c:v>11.734799999999723</c:v>
                </c:pt>
                <c:pt idx="71">
                  <c:v>11.58239999999978</c:v>
                </c:pt>
                <c:pt idx="72">
                  <c:v>11.429999999999836</c:v>
                </c:pt>
                <c:pt idx="73">
                  <c:v>11.277599999999893</c:v>
                </c:pt>
                <c:pt idx="74">
                  <c:v>11.12519999999995</c:v>
                </c:pt>
                <c:pt idx="75">
                  <c:v>10.972800000000007</c:v>
                </c:pt>
                <c:pt idx="76">
                  <c:v>10.820400000000063</c:v>
                </c:pt>
                <c:pt idx="77">
                  <c:v>10.66800000000012</c:v>
                </c:pt>
                <c:pt idx="78">
                  <c:v>10.515599999999722</c:v>
                </c:pt>
                <c:pt idx="79">
                  <c:v>10.363199999999779</c:v>
                </c:pt>
                <c:pt idx="80">
                  <c:v>10.210799999999836</c:v>
                </c:pt>
                <c:pt idx="81">
                  <c:v>10.058399999999892</c:v>
                </c:pt>
                <c:pt idx="82">
                  <c:v>9.9059999999999491</c:v>
                </c:pt>
                <c:pt idx="83">
                  <c:v>9.7536000000000058</c:v>
                </c:pt>
                <c:pt idx="84">
                  <c:v>9.6012000000000626</c:v>
                </c:pt>
                <c:pt idx="85">
                  <c:v>9.4488000000001193</c:v>
                </c:pt>
                <c:pt idx="86">
                  <c:v>9.2963999999997213</c:v>
                </c:pt>
                <c:pt idx="87">
                  <c:v>9.1439999999997781</c:v>
                </c:pt>
                <c:pt idx="88">
                  <c:v>6.7055999999997766</c:v>
                </c:pt>
                <c:pt idx="89">
                  <c:v>6.5531999999998334</c:v>
                </c:pt>
                <c:pt idx="90">
                  <c:v>6.4007999999998901</c:v>
                </c:pt>
                <c:pt idx="91">
                  <c:v>6.2483999999999469</c:v>
                </c:pt>
                <c:pt idx="92">
                  <c:v>6.0960000000000036</c:v>
                </c:pt>
                <c:pt idx="93">
                  <c:v>5.9436000000000604</c:v>
                </c:pt>
                <c:pt idx="94">
                  <c:v>5.7912000000001171</c:v>
                </c:pt>
                <c:pt idx="95">
                  <c:v>5.6387999999997191</c:v>
                </c:pt>
                <c:pt idx="96">
                  <c:v>5.4863999999997759</c:v>
                </c:pt>
                <c:pt idx="97">
                  <c:v>5.3339999999998327</c:v>
                </c:pt>
                <c:pt idx="98">
                  <c:v>5.1815999999998894</c:v>
                </c:pt>
                <c:pt idx="99">
                  <c:v>5.0291999999999462</c:v>
                </c:pt>
                <c:pt idx="100">
                  <c:v>4.8768000000000029</c:v>
                </c:pt>
                <c:pt idx="101">
                  <c:v>4.7244000000000597</c:v>
                </c:pt>
                <c:pt idx="102">
                  <c:v>4.5720000000001164</c:v>
                </c:pt>
                <c:pt idx="103">
                  <c:v>4.4195999999997184</c:v>
                </c:pt>
                <c:pt idx="104">
                  <c:v>4.2671999999997752</c:v>
                </c:pt>
                <c:pt idx="105">
                  <c:v>4.1147999999998319</c:v>
                </c:pt>
                <c:pt idx="106">
                  <c:v>2.2860000000000582</c:v>
                </c:pt>
                <c:pt idx="107">
                  <c:v>2.133600000000115</c:v>
                </c:pt>
                <c:pt idx="108">
                  <c:v>1.981199999999717</c:v>
                </c:pt>
                <c:pt idx="109">
                  <c:v>1.8287999999997737</c:v>
                </c:pt>
                <c:pt idx="110">
                  <c:v>1.6763999999998305</c:v>
                </c:pt>
                <c:pt idx="111">
                  <c:v>1.5239999999998872</c:v>
                </c:pt>
                <c:pt idx="112">
                  <c:v>1.371599999999944</c:v>
                </c:pt>
                <c:pt idx="113">
                  <c:v>1.2192000000000007</c:v>
                </c:pt>
                <c:pt idx="114">
                  <c:v>1.0668000000000575</c:v>
                </c:pt>
                <c:pt idx="115">
                  <c:v>0.91440000000011423</c:v>
                </c:pt>
                <c:pt idx="116">
                  <c:v>0.76199999999971624</c:v>
                </c:pt>
                <c:pt idx="117">
                  <c:v>0.60959999999977299</c:v>
                </c:pt>
                <c:pt idx="118">
                  <c:v>0.45719999999982974</c:v>
                </c:pt>
                <c:pt idx="119">
                  <c:v>0.3047999999998865</c:v>
                </c:pt>
                <c:pt idx="120">
                  <c:v>0.15239999999994325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61-46E4-8465-860E5775F607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('Cuddy logs'!$I$7:$I$13,'Cuddy logs'!$I$23:$I$25,'Cuddy logs'!$I$70,'Cuddy logs'!$I$153:$I$158,'Cuddy logs'!$I$201:$I$205,'Cuddy logs'!$I$213:$I$217,'Cuddy logs'!$I$228:$I$231,'Cuddy logs'!$I$257:$I$266,'Cuddy logs'!$I$354,'Cuddy logs'!$I$379,'Cuddy logs'!$I$388:$I$392,'Cuddy logs'!$I$403:$I$406,'Cuddy logs'!$I$409:$I$410,'Cuddy logs'!$I$413:$I$416,'Cuddy logs'!$I$470,'Cuddy logs'!$I$481:$I$484,'Cuddy logs'!$I$503:$I$508,'Cuddy logs'!$I$510:$I$513)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0.87138899999999997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0.96035499999999996</c:v>
                </c:pt>
                <c:pt idx="8">
                  <c:v>0.90031799999999995</c:v>
                </c:pt>
                <c:pt idx="9">
                  <c:v>0.94735400000000003</c:v>
                </c:pt>
                <c:pt idx="10">
                  <c:v>1</c:v>
                </c:pt>
                <c:pt idx="11">
                  <c:v>0.62189879999999997</c:v>
                </c:pt>
                <c:pt idx="12">
                  <c:v>0.73649450000000005</c:v>
                </c:pt>
                <c:pt idx="13">
                  <c:v>0.8048556</c:v>
                </c:pt>
                <c:pt idx="14">
                  <c:v>0.79931439999999998</c:v>
                </c:pt>
                <c:pt idx="15">
                  <c:v>0.82061519999999999</c:v>
                </c:pt>
                <c:pt idx="16">
                  <c:v>0.79825440000000003</c:v>
                </c:pt>
                <c:pt idx="17">
                  <c:v>0.92296069999999997</c:v>
                </c:pt>
                <c:pt idx="18">
                  <c:v>0.87383719999999998</c:v>
                </c:pt>
                <c:pt idx="19">
                  <c:v>0.81683110000000003</c:v>
                </c:pt>
                <c:pt idx="20">
                  <c:v>1</c:v>
                </c:pt>
                <c:pt idx="21">
                  <c:v>0.81074710000000005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0.48375119999999999</c:v>
                </c:pt>
                <c:pt idx="26">
                  <c:v>0.31848660000000001</c:v>
                </c:pt>
                <c:pt idx="27">
                  <c:v>0.65619039999999995</c:v>
                </c:pt>
                <c:pt idx="28">
                  <c:v>0.74170000000000003</c:v>
                </c:pt>
                <c:pt idx="29">
                  <c:v>0.9734893</c:v>
                </c:pt>
                <c:pt idx="30">
                  <c:v>0.78637330000000005</c:v>
                </c:pt>
                <c:pt idx="31">
                  <c:v>0.99999990000000005</c:v>
                </c:pt>
                <c:pt idx="32">
                  <c:v>1</c:v>
                </c:pt>
                <c:pt idx="33">
                  <c:v>0.98091200000000001</c:v>
                </c:pt>
                <c:pt idx="34">
                  <c:v>1</c:v>
                </c:pt>
                <c:pt idx="35">
                  <c:v>1</c:v>
                </c:pt>
                <c:pt idx="36">
                  <c:v>0.99999990000000005</c:v>
                </c:pt>
                <c:pt idx="37">
                  <c:v>0.98199990000000004</c:v>
                </c:pt>
                <c:pt idx="38">
                  <c:v>0.96116539999999995</c:v>
                </c:pt>
                <c:pt idx="39">
                  <c:v>0.93945909999999999</c:v>
                </c:pt>
                <c:pt idx="40">
                  <c:v>0.58356430000000004</c:v>
                </c:pt>
                <c:pt idx="41">
                  <c:v>0.1329514</c:v>
                </c:pt>
                <c:pt idx="42">
                  <c:v>0.14592369999999999</c:v>
                </c:pt>
                <c:pt idx="43">
                  <c:v>0.37575720000000001</c:v>
                </c:pt>
                <c:pt idx="44">
                  <c:v>0.49818180000000001</c:v>
                </c:pt>
                <c:pt idx="45">
                  <c:v>0.54918310000000004</c:v>
                </c:pt>
                <c:pt idx="46">
                  <c:v>0.66618840000000001</c:v>
                </c:pt>
                <c:pt idx="47">
                  <c:v>0.64439840000000004</c:v>
                </c:pt>
                <c:pt idx="48">
                  <c:v>0.27109939999999999</c:v>
                </c:pt>
                <c:pt idx="49">
                  <c:v>0.34371049999999997</c:v>
                </c:pt>
                <c:pt idx="50">
                  <c:v>0.58695929999999996</c:v>
                </c:pt>
                <c:pt idx="51">
                  <c:v>0.70350639999999998</c:v>
                </c:pt>
                <c:pt idx="52">
                  <c:v>0.74977740000000004</c:v>
                </c:pt>
                <c:pt idx="53">
                  <c:v>0.71934319999999996</c:v>
                </c:pt>
                <c:pt idx="54">
                  <c:v>0.74844160000000004</c:v>
                </c:pt>
                <c:pt idx="55">
                  <c:v>0.47760609999999998</c:v>
                </c:pt>
                <c:pt idx="56">
                  <c:v>0.61145780000000005</c:v>
                </c:pt>
                <c:pt idx="57">
                  <c:v>1</c:v>
                </c:pt>
                <c:pt idx="58">
                  <c:v>0.66272180000000003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0.90155739999999995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0.99999990000000005</c:v>
                </c:pt>
                <c:pt idx="70">
                  <c:v>0.44238749999999999</c:v>
                </c:pt>
                <c:pt idx="71">
                  <c:v>0.50990619999999998</c:v>
                </c:pt>
                <c:pt idx="72">
                  <c:v>0.85025479999999998</c:v>
                </c:pt>
              </c:numCache>
            </c:numRef>
          </c:xVal>
          <c:yVal>
            <c:numRef>
              <c:f>('Cuddy logs'!$J$7:$J$13,'Cuddy logs'!$J$23:$J$25,'Cuddy logs'!$J$70,'Cuddy logs'!$J$153:$J$158,'Cuddy logs'!$J$201:$J$205,'Cuddy logs'!$J$213:$J$217,'Cuddy logs'!$J$228:$J$231,'Cuddy logs'!$J$257:$J$266,'Cuddy logs'!$J$354,'Cuddy logs'!$J$379,'Cuddy logs'!$J$388:$J$392,'Cuddy logs'!$J$403:$J$406,'Cuddy logs'!$J$409:$J$410,'Cuddy logs'!$J$413:$J$416,'Cuddy logs'!$J$470,'Cuddy logs'!$J$481:$J$484,'Cuddy logs'!$J$503:$J$508,'Cuddy logs'!$J$510:$J$513)</c:f>
              <c:numCache>
                <c:formatCode>0.0</c:formatCode>
                <c:ptCount val="73"/>
                <c:pt idx="0">
                  <c:v>79.552799999999934</c:v>
                </c:pt>
                <c:pt idx="1">
                  <c:v>79.400399999999991</c:v>
                </c:pt>
                <c:pt idx="2">
                  <c:v>79.248000000000047</c:v>
                </c:pt>
                <c:pt idx="3">
                  <c:v>79.095600000000104</c:v>
                </c:pt>
                <c:pt idx="4">
                  <c:v>78.943199999999706</c:v>
                </c:pt>
                <c:pt idx="5">
                  <c:v>78.790799999999763</c:v>
                </c:pt>
                <c:pt idx="6">
                  <c:v>78.63839999999982</c:v>
                </c:pt>
                <c:pt idx="7">
                  <c:v>77.114399999999932</c:v>
                </c:pt>
                <c:pt idx="8">
                  <c:v>76.961999999999989</c:v>
                </c:pt>
                <c:pt idx="9">
                  <c:v>76.809600000000046</c:v>
                </c:pt>
                <c:pt idx="10">
                  <c:v>69.951599999999871</c:v>
                </c:pt>
                <c:pt idx="11">
                  <c:v>57.302400000000034</c:v>
                </c:pt>
                <c:pt idx="12">
                  <c:v>57.150000000000091</c:v>
                </c:pt>
                <c:pt idx="13">
                  <c:v>56.997600000000148</c:v>
                </c:pt>
                <c:pt idx="14">
                  <c:v>56.84519999999975</c:v>
                </c:pt>
                <c:pt idx="15">
                  <c:v>56.692799999999806</c:v>
                </c:pt>
                <c:pt idx="16">
                  <c:v>56.540399999999863</c:v>
                </c:pt>
                <c:pt idx="17">
                  <c:v>49.98720000000003</c:v>
                </c:pt>
                <c:pt idx="18">
                  <c:v>49.834800000000087</c:v>
                </c:pt>
                <c:pt idx="19">
                  <c:v>49.682400000000143</c:v>
                </c:pt>
                <c:pt idx="20">
                  <c:v>49.529999999999745</c:v>
                </c:pt>
                <c:pt idx="21">
                  <c:v>49.377599999999802</c:v>
                </c:pt>
                <c:pt idx="22">
                  <c:v>48.158399999999801</c:v>
                </c:pt>
                <c:pt idx="23">
                  <c:v>48.005999999999858</c:v>
                </c:pt>
                <c:pt idx="24">
                  <c:v>47.853599999999915</c:v>
                </c:pt>
                <c:pt idx="25">
                  <c:v>47.701199999999972</c:v>
                </c:pt>
                <c:pt idx="26">
                  <c:v>47.548800000000028</c:v>
                </c:pt>
                <c:pt idx="27">
                  <c:v>45.872399999999743</c:v>
                </c:pt>
                <c:pt idx="28">
                  <c:v>45.7199999999998</c:v>
                </c:pt>
                <c:pt idx="29">
                  <c:v>45.567599999999857</c:v>
                </c:pt>
                <c:pt idx="30">
                  <c:v>45.415199999999913</c:v>
                </c:pt>
                <c:pt idx="31">
                  <c:v>41.452800000000025</c:v>
                </c:pt>
                <c:pt idx="32">
                  <c:v>41.300400000000081</c:v>
                </c:pt>
                <c:pt idx="33">
                  <c:v>41.148000000000138</c:v>
                </c:pt>
                <c:pt idx="34">
                  <c:v>40.99559999999974</c:v>
                </c:pt>
                <c:pt idx="35">
                  <c:v>40.843199999999797</c:v>
                </c:pt>
                <c:pt idx="36">
                  <c:v>40.690799999999854</c:v>
                </c:pt>
                <c:pt idx="37">
                  <c:v>40.538399999999911</c:v>
                </c:pt>
                <c:pt idx="38">
                  <c:v>40.385999999999967</c:v>
                </c:pt>
                <c:pt idx="39">
                  <c:v>40.233600000000024</c:v>
                </c:pt>
                <c:pt idx="40">
                  <c:v>40.081200000000081</c:v>
                </c:pt>
                <c:pt idx="41">
                  <c:v>26.670000000000073</c:v>
                </c:pt>
                <c:pt idx="42">
                  <c:v>22.860000000000127</c:v>
                </c:pt>
                <c:pt idx="43">
                  <c:v>21.488399999999729</c:v>
                </c:pt>
                <c:pt idx="44">
                  <c:v>21.335999999999785</c:v>
                </c:pt>
                <c:pt idx="45">
                  <c:v>21.183599999999842</c:v>
                </c:pt>
                <c:pt idx="46">
                  <c:v>21.031199999999899</c:v>
                </c:pt>
                <c:pt idx="47">
                  <c:v>20.878799999999956</c:v>
                </c:pt>
                <c:pt idx="48">
                  <c:v>19.202400000000125</c:v>
                </c:pt>
                <c:pt idx="49">
                  <c:v>19.049999999999727</c:v>
                </c:pt>
                <c:pt idx="50">
                  <c:v>18.897599999999784</c:v>
                </c:pt>
                <c:pt idx="51">
                  <c:v>18.745199999999841</c:v>
                </c:pt>
                <c:pt idx="52">
                  <c:v>18.288000000000011</c:v>
                </c:pt>
                <c:pt idx="53">
                  <c:v>18.135600000000068</c:v>
                </c:pt>
                <c:pt idx="54">
                  <c:v>17.678399999999783</c:v>
                </c:pt>
                <c:pt idx="55">
                  <c:v>17.52599999999984</c:v>
                </c:pt>
                <c:pt idx="56">
                  <c:v>17.373599999999897</c:v>
                </c:pt>
                <c:pt idx="57">
                  <c:v>17.221199999999953</c:v>
                </c:pt>
                <c:pt idx="58">
                  <c:v>8.9915999999998348</c:v>
                </c:pt>
                <c:pt idx="59">
                  <c:v>7.3152000000000044</c:v>
                </c:pt>
                <c:pt idx="60">
                  <c:v>7.1628000000000611</c:v>
                </c:pt>
                <c:pt idx="61">
                  <c:v>7.0104000000001179</c:v>
                </c:pt>
                <c:pt idx="62">
                  <c:v>6.8579999999997199</c:v>
                </c:pt>
                <c:pt idx="63">
                  <c:v>3.9623999999998887</c:v>
                </c:pt>
                <c:pt idx="64">
                  <c:v>3.8099999999999454</c:v>
                </c:pt>
                <c:pt idx="65">
                  <c:v>3.6576000000000022</c:v>
                </c:pt>
                <c:pt idx="66">
                  <c:v>3.5052000000000589</c:v>
                </c:pt>
                <c:pt idx="67">
                  <c:v>3.3528000000001157</c:v>
                </c:pt>
                <c:pt idx="68">
                  <c:v>3.2003999999997177</c:v>
                </c:pt>
                <c:pt idx="69">
                  <c:v>2.8955999999998312</c:v>
                </c:pt>
                <c:pt idx="70">
                  <c:v>2.743199999999888</c:v>
                </c:pt>
                <c:pt idx="71">
                  <c:v>2.5907999999999447</c:v>
                </c:pt>
                <c:pt idx="72">
                  <c:v>2.4384000000000015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61-46E4-8465-860E5775F607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('Cuddy logs'!$I$18,'Cuddy logs'!$I$21:$I$22,'Cuddy logs'!$I$26:$I$29,'Cuddy logs'!$I$31,'Cuddy logs'!$I$38,'Cuddy logs'!$I$42:$I$46,'Cuddy logs'!$I$48,'Cuddy logs'!$I$61:$I$62,'Cuddy logs'!$I$68:$I$69,'Cuddy logs'!$I$71:$I$72,'Cuddy logs'!$I$74:$I$76,'Cuddy logs'!$I$81:$I$101,'Cuddy logs'!$I$131:$I$137,'Cuddy logs'!$I$145:$I$152,'Cuddy logs'!$I$159:$I$167,'Cuddy logs'!$I$183:$I$190,'Cuddy logs'!$I$197:$I$200,'Cuddy logs'!$I$206:$I$207,'Cuddy logs'!$I$211:$I$212,'Cuddy logs'!$I$218:$I$219,'Cuddy logs'!$I$227,'Cuddy logs'!$I$232:$I$233,'Cuddy logs'!$I$237:$I$242,'Cuddy logs'!$I$256,'Cuddy logs'!$I$267:$I$269,'Cuddy logs'!$I$288:$I$290,'Cuddy logs'!$I$301:$I$312,'Cuddy logs'!$I$332:$I$353,'Cuddy logs'!$I$380:$I$387,'Cuddy logs'!$I$393:$I$395,'Cuddy logs'!$I$397:$I$402,'Cuddy logs'!$I$471,'Cuddy logs'!$I$473:$I$480)</c:f>
              <c:numCache>
                <c:formatCode>General</c:formatCode>
                <c:ptCount val="163"/>
                <c:pt idx="0">
                  <c:v>0.58870400000000001</c:v>
                </c:pt>
                <c:pt idx="1">
                  <c:v>0.399816</c:v>
                </c:pt>
                <c:pt idx="2">
                  <c:v>0.59022799999999997</c:v>
                </c:pt>
                <c:pt idx="3">
                  <c:v>0.73225799999999996</c:v>
                </c:pt>
                <c:pt idx="4">
                  <c:v>0.94010400000000005</c:v>
                </c:pt>
                <c:pt idx="5">
                  <c:v>1</c:v>
                </c:pt>
                <c:pt idx="6">
                  <c:v>0.57317600000000002</c:v>
                </c:pt>
                <c:pt idx="7">
                  <c:v>1</c:v>
                </c:pt>
                <c:pt idx="8">
                  <c:v>0.57159099999999996</c:v>
                </c:pt>
                <c:pt idx="9">
                  <c:v>0.52244199999999996</c:v>
                </c:pt>
                <c:pt idx="10">
                  <c:v>0.87527699999999997</c:v>
                </c:pt>
                <c:pt idx="11">
                  <c:v>1</c:v>
                </c:pt>
                <c:pt idx="12">
                  <c:v>0.85444699999999996</c:v>
                </c:pt>
                <c:pt idx="13">
                  <c:v>1</c:v>
                </c:pt>
                <c:pt idx="14">
                  <c:v>1</c:v>
                </c:pt>
                <c:pt idx="15">
                  <c:v>0.89307800000000004</c:v>
                </c:pt>
                <c:pt idx="16">
                  <c:v>0.81147499999999995</c:v>
                </c:pt>
                <c:pt idx="17">
                  <c:v>0.68025000000000002</c:v>
                </c:pt>
                <c:pt idx="18">
                  <c:v>0.69117899999999999</c:v>
                </c:pt>
                <c:pt idx="19">
                  <c:v>0.69189000000000001</c:v>
                </c:pt>
                <c:pt idx="20">
                  <c:v>0.51217100000000004</c:v>
                </c:pt>
                <c:pt idx="21">
                  <c:v>0.61821400000000004</c:v>
                </c:pt>
                <c:pt idx="22">
                  <c:v>0.68948100000000001</c:v>
                </c:pt>
                <c:pt idx="23">
                  <c:v>0.53688400000000003</c:v>
                </c:pt>
                <c:pt idx="24">
                  <c:v>1</c:v>
                </c:pt>
                <c:pt idx="25">
                  <c:v>0.93223599999999995</c:v>
                </c:pt>
                <c:pt idx="26">
                  <c:v>0.48875000000000002</c:v>
                </c:pt>
                <c:pt idx="27">
                  <c:v>0.41195799999999999</c:v>
                </c:pt>
                <c:pt idx="28">
                  <c:v>0.5704591</c:v>
                </c:pt>
                <c:pt idx="29">
                  <c:v>0.55138710000000002</c:v>
                </c:pt>
                <c:pt idx="30">
                  <c:v>0.54610720000000001</c:v>
                </c:pt>
                <c:pt idx="31">
                  <c:v>0.47190090000000001</c:v>
                </c:pt>
                <c:pt idx="32">
                  <c:v>0.35534680000000002</c:v>
                </c:pt>
                <c:pt idx="33">
                  <c:v>0.33049030000000001</c:v>
                </c:pt>
                <c:pt idx="34">
                  <c:v>0.32242300000000002</c:v>
                </c:pt>
                <c:pt idx="35">
                  <c:v>0.34056940000000002</c:v>
                </c:pt>
                <c:pt idx="36">
                  <c:v>0.35540769999999999</c:v>
                </c:pt>
                <c:pt idx="37">
                  <c:v>0.36130519999999999</c:v>
                </c:pt>
                <c:pt idx="38">
                  <c:v>0.3664809</c:v>
                </c:pt>
                <c:pt idx="39">
                  <c:v>0.3655833</c:v>
                </c:pt>
                <c:pt idx="40">
                  <c:v>0.34876000000000001</c:v>
                </c:pt>
                <c:pt idx="41">
                  <c:v>0.31559609999999999</c:v>
                </c:pt>
                <c:pt idx="42">
                  <c:v>0.28491119999999998</c:v>
                </c:pt>
                <c:pt idx="43">
                  <c:v>0.22998740000000001</c:v>
                </c:pt>
                <c:pt idx="44">
                  <c:v>0.21138789999999999</c:v>
                </c:pt>
                <c:pt idx="45">
                  <c:v>0.25237999999999999</c:v>
                </c:pt>
                <c:pt idx="46">
                  <c:v>0.32401479999999999</c:v>
                </c:pt>
                <c:pt idx="47">
                  <c:v>0.5496084</c:v>
                </c:pt>
                <c:pt idx="48">
                  <c:v>0.79609439999999998</c:v>
                </c:pt>
                <c:pt idx="49">
                  <c:v>0.83215980000000001</c:v>
                </c:pt>
                <c:pt idx="50">
                  <c:v>0.76273489999999999</c:v>
                </c:pt>
                <c:pt idx="51">
                  <c:v>0.62974640000000004</c:v>
                </c:pt>
                <c:pt idx="52">
                  <c:v>0.46130840000000001</c:v>
                </c:pt>
                <c:pt idx="53">
                  <c:v>0.4417529</c:v>
                </c:pt>
                <c:pt idx="54">
                  <c:v>0.39936749999999999</c:v>
                </c:pt>
                <c:pt idx="55">
                  <c:v>0.44226660000000001</c:v>
                </c:pt>
                <c:pt idx="56">
                  <c:v>0.40992279999999998</c:v>
                </c:pt>
                <c:pt idx="57">
                  <c:v>0.41905789999999998</c:v>
                </c:pt>
                <c:pt idx="58">
                  <c:v>0.46568540000000003</c:v>
                </c:pt>
                <c:pt idx="59">
                  <c:v>0.56637360000000003</c:v>
                </c:pt>
                <c:pt idx="60">
                  <c:v>0.76536320000000002</c:v>
                </c:pt>
                <c:pt idx="61">
                  <c:v>0.66933419999999999</c:v>
                </c:pt>
                <c:pt idx="62">
                  <c:v>0.56886360000000002</c:v>
                </c:pt>
                <c:pt idx="63">
                  <c:v>0.55630080000000004</c:v>
                </c:pt>
                <c:pt idx="64">
                  <c:v>0.54160949999999997</c:v>
                </c:pt>
                <c:pt idx="65">
                  <c:v>0.60186870000000003</c:v>
                </c:pt>
                <c:pt idx="66">
                  <c:v>0.53607199999999999</c:v>
                </c:pt>
                <c:pt idx="67">
                  <c:v>0.3898799</c:v>
                </c:pt>
                <c:pt idx="68">
                  <c:v>0.2813676</c:v>
                </c:pt>
                <c:pt idx="69">
                  <c:v>0.58574269999999995</c:v>
                </c:pt>
                <c:pt idx="70">
                  <c:v>0.4601286</c:v>
                </c:pt>
                <c:pt idx="71">
                  <c:v>0.42730240000000003</c:v>
                </c:pt>
                <c:pt idx="72">
                  <c:v>0.44713130000000001</c:v>
                </c:pt>
                <c:pt idx="73">
                  <c:v>0.46635460000000001</c:v>
                </c:pt>
                <c:pt idx="74">
                  <c:v>0.4843886</c:v>
                </c:pt>
                <c:pt idx="75">
                  <c:v>0.38828990000000002</c:v>
                </c:pt>
                <c:pt idx="76">
                  <c:v>0.29801450000000002</c:v>
                </c:pt>
                <c:pt idx="77">
                  <c:v>0.54061979999999998</c:v>
                </c:pt>
                <c:pt idx="78">
                  <c:v>0.59573609999999999</c:v>
                </c:pt>
                <c:pt idx="79">
                  <c:v>0.60782559999999997</c:v>
                </c:pt>
                <c:pt idx="80">
                  <c:v>0.67382540000000002</c:v>
                </c:pt>
                <c:pt idx="81">
                  <c:v>0.58311550000000001</c:v>
                </c:pt>
                <c:pt idx="82">
                  <c:v>0.40252579999999999</c:v>
                </c:pt>
                <c:pt idx="83">
                  <c:v>0.5277461</c:v>
                </c:pt>
                <c:pt idx="84">
                  <c:v>0.73512920000000004</c:v>
                </c:pt>
                <c:pt idx="85">
                  <c:v>0.35306569999999998</c:v>
                </c:pt>
                <c:pt idx="86">
                  <c:v>0.4313245</c:v>
                </c:pt>
                <c:pt idx="87">
                  <c:v>0.60057430000000001</c:v>
                </c:pt>
                <c:pt idx="88">
                  <c:v>0.41829169999999999</c:v>
                </c:pt>
                <c:pt idx="89">
                  <c:v>0.3626431</c:v>
                </c:pt>
                <c:pt idx="90">
                  <c:v>0.89267240000000003</c:v>
                </c:pt>
                <c:pt idx="91">
                  <c:v>0.6075566</c:v>
                </c:pt>
                <c:pt idx="92">
                  <c:v>0.53175410000000001</c:v>
                </c:pt>
                <c:pt idx="93">
                  <c:v>0.4343322</c:v>
                </c:pt>
                <c:pt idx="94">
                  <c:v>0.36922470000000002</c:v>
                </c:pt>
                <c:pt idx="95">
                  <c:v>0.44376500000000002</c:v>
                </c:pt>
                <c:pt idx="96">
                  <c:v>0.2365208</c:v>
                </c:pt>
                <c:pt idx="97">
                  <c:v>0.37208910000000001</c:v>
                </c:pt>
                <c:pt idx="98">
                  <c:v>0.45646059999999999</c:v>
                </c:pt>
                <c:pt idx="99">
                  <c:v>0.48858210000000002</c:v>
                </c:pt>
                <c:pt idx="100">
                  <c:v>0.34289019999999998</c:v>
                </c:pt>
                <c:pt idx="101">
                  <c:v>0.3657318</c:v>
                </c:pt>
                <c:pt idx="102">
                  <c:v>0.3336325</c:v>
                </c:pt>
                <c:pt idx="103">
                  <c:v>0.360904</c:v>
                </c:pt>
                <c:pt idx="104">
                  <c:v>0.46595429999999999</c:v>
                </c:pt>
                <c:pt idx="105">
                  <c:v>0.53273870000000001</c:v>
                </c:pt>
                <c:pt idx="106">
                  <c:v>0.56288269999999996</c:v>
                </c:pt>
                <c:pt idx="107">
                  <c:v>0.49246479999999998</c:v>
                </c:pt>
                <c:pt idx="108">
                  <c:v>0.47543760000000002</c:v>
                </c:pt>
                <c:pt idx="109">
                  <c:v>0.59670619999999996</c:v>
                </c:pt>
                <c:pt idx="110">
                  <c:v>0.60905160000000003</c:v>
                </c:pt>
                <c:pt idx="111">
                  <c:v>0.52272050000000003</c:v>
                </c:pt>
                <c:pt idx="112">
                  <c:v>0.60864339999999995</c:v>
                </c:pt>
                <c:pt idx="113">
                  <c:v>0.47078039999999999</c:v>
                </c:pt>
                <c:pt idx="114">
                  <c:v>0.38707999999999998</c:v>
                </c:pt>
                <c:pt idx="115">
                  <c:v>0.44042229999999999</c:v>
                </c:pt>
                <c:pt idx="116">
                  <c:v>0.34652480000000002</c:v>
                </c:pt>
                <c:pt idx="117">
                  <c:v>0.32570199999999999</c:v>
                </c:pt>
                <c:pt idx="118">
                  <c:v>0.2869292</c:v>
                </c:pt>
                <c:pt idx="119">
                  <c:v>0.3373525</c:v>
                </c:pt>
                <c:pt idx="120">
                  <c:v>0.47915039999999998</c:v>
                </c:pt>
                <c:pt idx="121">
                  <c:v>0.42483599999999999</c:v>
                </c:pt>
                <c:pt idx="122">
                  <c:v>0.21022080000000001</c:v>
                </c:pt>
                <c:pt idx="123">
                  <c:v>8.3778199999999997E-2</c:v>
                </c:pt>
                <c:pt idx="124">
                  <c:v>5.3792430000000002E-2</c:v>
                </c:pt>
                <c:pt idx="125">
                  <c:v>3.7858009999999997E-2</c:v>
                </c:pt>
                <c:pt idx="126">
                  <c:v>3.5261809999999998E-2</c:v>
                </c:pt>
                <c:pt idx="127">
                  <c:v>3.5039929999999997E-2</c:v>
                </c:pt>
                <c:pt idx="128">
                  <c:v>3.3591450000000002E-2</c:v>
                </c:pt>
                <c:pt idx="129">
                  <c:v>3.2634570000000002E-2</c:v>
                </c:pt>
                <c:pt idx="130">
                  <c:v>3.4712739999999999E-2</c:v>
                </c:pt>
                <c:pt idx="131">
                  <c:v>3.6378140000000003E-2</c:v>
                </c:pt>
                <c:pt idx="132">
                  <c:v>4.3042789999999997E-2</c:v>
                </c:pt>
                <c:pt idx="133">
                  <c:v>4.7640910000000002E-2</c:v>
                </c:pt>
                <c:pt idx="134">
                  <c:v>5.238976E-2</c:v>
                </c:pt>
                <c:pt idx="135">
                  <c:v>5.5172480000000003E-2</c:v>
                </c:pt>
                <c:pt idx="136">
                  <c:v>6.2525490000000003E-2</c:v>
                </c:pt>
                <c:pt idx="137">
                  <c:v>0.3604637</c:v>
                </c:pt>
                <c:pt idx="138">
                  <c:v>0.34229029999999999</c:v>
                </c:pt>
                <c:pt idx="139">
                  <c:v>0.30023519999999998</c:v>
                </c:pt>
                <c:pt idx="140">
                  <c:v>0.27153179999999999</c:v>
                </c:pt>
                <c:pt idx="141">
                  <c:v>0.2342321</c:v>
                </c:pt>
                <c:pt idx="142">
                  <c:v>0.31711329999999999</c:v>
                </c:pt>
                <c:pt idx="143">
                  <c:v>0.28859030000000002</c:v>
                </c:pt>
                <c:pt idx="144">
                  <c:v>0.1952372</c:v>
                </c:pt>
                <c:pt idx="145">
                  <c:v>0.40973549999999997</c:v>
                </c:pt>
                <c:pt idx="146">
                  <c:v>0.22701940000000001</c:v>
                </c:pt>
                <c:pt idx="147">
                  <c:v>0.22104760000000001</c:v>
                </c:pt>
                <c:pt idx="148">
                  <c:v>0.18235309999999999</c:v>
                </c:pt>
                <c:pt idx="149">
                  <c:v>0.2542121</c:v>
                </c:pt>
                <c:pt idx="150">
                  <c:v>0.35400399999999999</c:v>
                </c:pt>
                <c:pt idx="151">
                  <c:v>0.37089480000000002</c:v>
                </c:pt>
                <c:pt idx="152">
                  <c:v>0.29844349999999997</c:v>
                </c:pt>
                <c:pt idx="153">
                  <c:v>0.26928089999999999</c:v>
                </c:pt>
                <c:pt idx="154">
                  <c:v>0.54464319999999999</c:v>
                </c:pt>
                <c:pt idx="155">
                  <c:v>0.61055029999999999</c:v>
                </c:pt>
                <c:pt idx="156">
                  <c:v>0.5731697</c:v>
                </c:pt>
                <c:pt idx="157">
                  <c:v>0.58352729999999997</c:v>
                </c:pt>
                <c:pt idx="158">
                  <c:v>0.63130940000000002</c:v>
                </c:pt>
                <c:pt idx="159">
                  <c:v>0.58827490000000004</c:v>
                </c:pt>
                <c:pt idx="160">
                  <c:v>0.58881320000000004</c:v>
                </c:pt>
                <c:pt idx="161">
                  <c:v>0.59818610000000005</c:v>
                </c:pt>
                <c:pt idx="162">
                  <c:v>0.68967849999999997</c:v>
                </c:pt>
              </c:numCache>
            </c:numRef>
          </c:xVal>
          <c:yVal>
            <c:numRef>
              <c:f>('Cuddy logs'!$J$18,'Cuddy logs'!$J$21:$J$22,'Cuddy logs'!$J$26:$J$29,'Cuddy logs'!$J$31,'Cuddy logs'!$J$38,'Cuddy logs'!$J$42:$J$46,'Cuddy logs'!$J$48,'Cuddy logs'!$J$61:$J$62,'Cuddy logs'!$J$68:$J$69,'Cuddy logs'!$J$71:$J$72,'Cuddy logs'!$J$74:$J$76,'Cuddy logs'!$J$81:$J$101,'Cuddy logs'!$J$131:$J$137,'Cuddy logs'!$J$145:$J$152,'Cuddy logs'!$J$159:$J$167,'Cuddy logs'!$J$183:$J$190,'Cuddy logs'!$J$197:$J$200,'Cuddy logs'!$J$206:$J$207,'Cuddy logs'!$J$211:$J$212,'Cuddy logs'!$J$218:$J$219,'Cuddy logs'!$J$227,'Cuddy logs'!$J$232:$J$233,'Cuddy logs'!$J$237:$J$242,'Cuddy logs'!$J$256,'Cuddy logs'!$J$267:$J$269,'Cuddy logs'!$J$288:$J$290,'Cuddy logs'!$J$301:$J$312,'Cuddy logs'!$J$332:$J$353,'Cuddy logs'!$J$380:$J$387,'Cuddy logs'!$J$393:$J$395,'Cuddy logs'!$J$397:$J$402,'Cuddy logs'!$J$471,'Cuddy logs'!$J$473:$J$480)</c:f>
              <c:numCache>
                <c:formatCode>0.0</c:formatCode>
                <c:ptCount val="163"/>
                <c:pt idx="0">
                  <c:v>77.876400000000103</c:v>
                </c:pt>
                <c:pt idx="1">
                  <c:v>77.419199999999819</c:v>
                </c:pt>
                <c:pt idx="2">
                  <c:v>77.266799999999876</c:v>
                </c:pt>
                <c:pt idx="3">
                  <c:v>76.657200000000103</c:v>
                </c:pt>
                <c:pt idx="4">
                  <c:v>76.504799999999705</c:v>
                </c:pt>
                <c:pt idx="5">
                  <c:v>76.352399999999761</c:v>
                </c:pt>
                <c:pt idx="6">
                  <c:v>76.199999999999818</c:v>
                </c:pt>
                <c:pt idx="7">
                  <c:v>75.895199999999932</c:v>
                </c:pt>
                <c:pt idx="8">
                  <c:v>74.828399999999874</c:v>
                </c:pt>
                <c:pt idx="9">
                  <c:v>74.218800000000101</c:v>
                </c:pt>
                <c:pt idx="10">
                  <c:v>74.066399999999703</c:v>
                </c:pt>
                <c:pt idx="11">
                  <c:v>73.91399999999976</c:v>
                </c:pt>
                <c:pt idx="12">
                  <c:v>73.761599999999817</c:v>
                </c:pt>
                <c:pt idx="13">
                  <c:v>73.609199999999873</c:v>
                </c:pt>
                <c:pt idx="14">
                  <c:v>73.304399999999987</c:v>
                </c:pt>
                <c:pt idx="15">
                  <c:v>71.323199999999815</c:v>
                </c:pt>
                <c:pt idx="16">
                  <c:v>71.170799999999872</c:v>
                </c:pt>
                <c:pt idx="17">
                  <c:v>70.256399999999758</c:v>
                </c:pt>
                <c:pt idx="18">
                  <c:v>70.103999999999814</c:v>
                </c:pt>
                <c:pt idx="19">
                  <c:v>69.799199999999928</c:v>
                </c:pt>
                <c:pt idx="20">
                  <c:v>69.646799999999985</c:v>
                </c:pt>
                <c:pt idx="21">
                  <c:v>69.342000000000098</c:v>
                </c:pt>
                <c:pt idx="22">
                  <c:v>69.1895999999997</c:v>
                </c:pt>
                <c:pt idx="23">
                  <c:v>69.037199999999757</c:v>
                </c:pt>
                <c:pt idx="24">
                  <c:v>68.275200000000041</c:v>
                </c:pt>
                <c:pt idx="25">
                  <c:v>68.122800000000097</c:v>
                </c:pt>
                <c:pt idx="26">
                  <c:v>67.9703999999997</c:v>
                </c:pt>
                <c:pt idx="27">
                  <c:v>67.817999999999756</c:v>
                </c:pt>
                <c:pt idx="28">
                  <c:v>67.665599999999813</c:v>
                </c:pt>
                <c:pt idx="29">
                  <c:v>67.51319999999987</c:v>
                </c:pt>
                <c:pt idx="30">
                  <c:v>67.360799999999927</c:v>
                </c:pt>
                <c:pt idx="31">
                  <c:v>67.208399999999983</c:v>
                </c:pt>
                <c:pt idx="32">
                  <c:v>67.05600000000004</c:v>
                </c:pt>
                <c:pt idx="33">
                  <c:v>66.903600000000097</c:v>
                </c:pt>
                <c:pt idx="34">
                  <c:v>66.751199999999699</c:v>
                </c:pt>
                <c:pt idx="35">
                  <c:v>66.598799999999756</c:v>
                </c:pt>
                <c:pt idx="36">
                  <c:v>66.446399999999812</c:v>
                </c:pt>
                <c:pt idx="37">
                  <c:v>66.293999999999869</c:v>
                </c:pt>
                <c:pt idx="38">
                  <c:v>66.141599999999926</c:v>
                </c:pt>
                <c:pt idx="39">
                  <c:v>65.989199999999983</c:v>
                </c:pt>
                <c:pt idx="40">
                  <c:v>65.836800000000039</c:v>
                </c:pt>
                <c:pt idx="41">
                  <c:v>65.684400000000096</c:v>
                </c:pt>
                <c:pt idx="42">
                  <c:v>65.531999999999698</c:v>
                </c:pt>
                <c:pt idx="43">
                  <c:v>65.379599999999755</c:v>
                </c:pt>
                <c:pt idx="44">
                  <c:v>65.227199999999812</c:v>
                </c:pt>
                <c:pt idx="45">
                  <c:v>60.65520000000015</c:v>
                </c:pt>
                <c:pt idx="46">
                  <c:v>60.502799999999752</c:v>
                </c:pt>
                <c:pt idx="47">
                  <c:v>60.350399999999809</c:v>
                </c:pt>
                <c:pt idx="48">
                  <c:v>60.197999999999865</c:v>
                </c:pt>
                <c:pt idx="49">
                  <c:v>60.045599999999922</c:v>
                </c:pt>
                <c:pt idx="50">
                  <c:v>59.893199999999979</c:v>
                </c:pt>
                <c:pt idx="51">
                  <c:v>59.740800000000036</c:v>
                </c:pt>
                <c:pt idx="52">
                  <c:v>58.521600000000035</c:v>
                </c:pt>
                <c:pt idx="53">
                  <c:v>58.369200000000092</c:v>
                </c:pt>
                <c:pt idx="54">
                  <c:v>58.216800000000148</c:v>
                </c:pt>
                <c:pt idx="55">
                  <c:v>58.06439999999975</c:v>
                </c:pt>
                <c:pt idx="56">
                  <c:v>57.911999999999807</c:v>
                </c:pt>
                <c:pt idx="57">
                  <c:v>57.759599999999864</c:v>
                </c:pt>
                <c:pt idx="58">
                  <c:v>57.607199999999921</c:v>
                </c:pt>
                <c:pt idx="59">
                  <c:v>57.454799999999977</c:v>
                </c:pt>
                <c:pt idx="60">
                  <c:v>56.38799999999992</c:v>
                </c:pt>
                <c:pt idx="61">
                  <c:v>56.235599999999977</c:v>
                </c:pt>
                <c:pt idx="62">
                  <c:v>56.083200000000033</c:v>
                </c:pt>
                <c:pt idx="63">
                  <c:v>55.93080000000009</c:v>
                </c:pt>
                <c:pt idx="64">
                  <c:v>55.778400000000147</c:v>
                </c:pt>
                <c:pt idx="65">
                  <c:v>55.625999999999749</c:v>
                </c:pt>
                <c:pt idx="66">
                  <c:v>55.473599999999806</c:v>
                </c:pt>
                <c:pt idx="67">
                  <c:v>55.321199999999862</c:v>
                </c:pt>
                <c:pt idx="68">
                  <c:v>55.168799999999919</c:v>
                </c:pt>
                <c:pt idx="69">
                  <c:v>52.730399999999918</c:v>
                </c:pt>
                <c:pt idx="70">
                  <c:v>52.577999999999975</c:v>
                </c:pt>
                <c:pt idx="71">
                  <c:v>52.425600000000031</c:v>
                </c:pt>
                <c:pt idx="72">
                  <c:v>52.273200000000088</c:v>
                </c:pt>
                <c:pt idx="73">
                  <c:v>52.120800000000145</c:v>
                </c:pt>
                <c:pt idx="74">
                  <c:v>51.968399999999747</c:v>
                </c:pt>
                <c:pt idx="75">
                  <c:v>51.815999999999804</c:v>
                </c:pt>
                <c:pt idx="76">
                  <c:v>51.66359999999986</c:v>
                </c:pt>
                <c:pt idx="77">
                  <c:v>50.596799999999803</c:v>
                </c:pt>
                <c:pt idx="78">
                  <c:v>50.44439999999986</c:v>
                </c:pt>
                <c:pt idx="79">
                  <c:v>50.291999999999916</c:v>
                </c:pt>
                <c:pt idx="80">
                  <c:v>50.139599999999973</c:v>
                </c:pt>
                <c:pt idx="81">
                  <c:v>49.225199999999859</c:v>
                </c:pt>
                <c:pt idx="82">
                  <c:v>49.072799999999916</c:v>
                </c:pt>
                <c:pt idx="83">
                  <c:v>48.463200000000143</c:v>
                </c:pt>
                <c:pt idx="84">
                  <c:v>48.310799999999745</c:v>
                </c:pt>
                <c:pt idx="85">
                  <c:v>47.396400000000085</c:v>
                </c:pt>
                <c:pt idx="86">
                  <c:v>47.244000000000142</c:v>
                </c:pt>
                <c:pt idx="87">
                  <c:v>46.024800000000141</c:v>
                </c:pt>
                <c:pt idx="88">
                  <c:v>45.26279999999997</c:v>
                </c:pt>
                <c:pt idx="89">
                  <c:v>45.110400000000027</c:v>
                </c:pt>
                <c:pt idx="90">
                  <c:v>44.500799999999799</c:v>
                </c:pt>
                <c:pt idx="91">
                  <c:v>44.348399999999856</c:v>
                </c:pt>
                <c:pt idx="92">
                  <c:v>44.195999999999913</c:v>
                </c:pt>
                <c:pt idx="93">
                  <c:v>44.043599999999969</c:v>
                </c:pt>
                <c:pt idx="94">
                  <c:v>43.891200000000026</c:v>
                </c:pt>
                <c:pt idx="95">
                  <c:v>43.738800000000083</c:v>
                </c:pt>
                <c:pt idx="96">
                  <c:v>41.605199999999968</c:v>
                </c:pt>
                <c:pt idx="97">
                  <c:v>39.928800000000138</c:v>
                </c:pt>
                <c:pt idx="98">
                  <c:v>39.77639999999974</c:v>
                </c:pt>
                <c:pt idx="99">
                  <c:v>39.623999999999796</c:v>
                </c:pt>
                <c:pt idx="100">
                  <c:v>36.728399999999965</c:v>
                </c:pt>
                <c:pt idx="101">
                  <c:v>36.576000000000022</c:v>
                </c:pt>
                <c:pt idx="102">
                  <c:v>36.423600000000079</c:v>
                </c:pt>
                <c:pt idx="103">
                  <c:v>34.747199999999793</c:v>
                </c:pt>
                <c:pt idx="104">
                  <c:v>34.59479999999985</c:v>
                </c:pt>
                <c:pt idx="105">
                  <c:v>34.442399999999907</c:v>
                </c:pt>
                <c:pt idx="106">
                  <c:v>34.289999999999964</c:v>
                </c:pt>
                <c:pt idx="107">
                  <c:v>34.13760000000002</c:v>
                </c:pt>
                <c:pt idx="108">
                  <c:v>33.985200000000077</c:v>
                </c:pt>
                <c:pt idx="109">
                  <c:v>33.832800000000134</c:v>
                </c:pt>
                <c:pt idx="110">
                  <c:v>33.680399999999736</c:v>
                </c:pt>
                <c:pt idx="111">
                  <c:v>33.527999999999793</c:v>
                </c:pt>
                <c:pt idx="112">
                  <c:v>33.375599999999849</c:v>
                </c:pt>
                <c:pt idx="113">
                  <c:v>33.223199999999906</c:v>
                </c:pt>
                <c:pt idx="114">
                  <c:v>33.070799999999963</c:v>
                </c:pt>
                <c:pt idx="115">
                  <c:v>30.022799999999734</c:v>
                </c:pt>
                <c:pt idx="116">
                  <c:v>29.87039999999979</c:v>
                </c:pt>
                <c:pt idx="117">
                  <c:v>29.717999999999847</c:v>
                </c:pt>
                <c:pt idx="118">
                  <c:v>29.565599999999904</c:v>
                </c:pt>
                <c:pt idx="119">
                  <c:v>29.413199999999961</c:v>
                </c:pt>
                <c:pt idx="120">
                  <c:v>29.260800000000017</c:v>
                </c:pt>
                <c:pt idx="121">
                  <c:v>29.108400000000074</c:v>
                </c:pt>
                <c:pt idx="122">
                  <c:v>28.956000000000131</c:v>
                </c:pt>
                <c:pt idx="123">
                  <c:v>28.803599999999733</c:v>
                </c:pt>
                <c:pt idx="124">
                  <c:v>28.65119999999979</c:v>
                </c:pt>
                <c:pt idx="125">
                  <c:v>28.498799999999846</c:v>
                </c:pt>
                <c:pt idx="126">
                  <c:v>28.346399999999903</c:v>
                </c:pt>
                <c:pt idx="127">
                  <c:v>28.19399999999996</c:v>
                </c:pt>
                <c:pt idx="128">
                  <c:v>28.041600000000017</c:v>
                </c:pt>
                <c:pt idx="129">
                  <c:v>27.889200000000073</c:v>
                </c:pt>
                <c:pt idx="130">
                  <c:v>27.73680000000013</c:v>
                </c:pt>
                <c:pt idx="131">
                  <c:v>27.584399999999732</c:v>
                </c:pt>
                <c:pt idx="132">
                  <c:v>27.431999999999789</c:v>
                </c:pt>
                <c:pt idx="133">
                  <c:v>27.279599999999846</c:v>
                </c:pt>
                <c:pt idx="134">
                  <c:v>27.127199999999903</c:v>
                </c:pt>
                <c:pt idx="135">
                  <c:v>26.974799999999959</c:v>
                </c:pt>
                <c:pt idx="136">
                  <c:v>26.822400000000016</c:v>
                </c:pt>
                <c:pt idx="137">
                  <c:v>22.707599999999729</c:v>
                </c:pt>
                <c:pt idx="138">
                  <c:v>22.555199999999786</c:v>
                </c:pt>
                <c:pt idx="139">
                  <c:v>22.402799999999843</c:v>
                </c:pt>
                <c:pt idx="140">
                  <c:v>22.2503999999999</c:v>
                </c:pt>
                <c:pt idx="141">
                  <c:v>22.097999999999956</c:v>
                </c:pt>
                <c:pt idx="142">
                  <c:v>21.945600000000013</c:v>
                </c:pt>
                <c:pt idx="143">
                  <c:v>21.79320000000007</c:v>
                </c:pt>
                <c:pt idx="144">
                  <c:v>21.640800000000127</c:v>
                </c:pt>
                <c:pt idx="145">
                  <c:v>20.726400000000012</c:v>
                </c:pt>
                <c:pt idx="146">
                  <c:v>20.574000000000069</c:v>
                </c:pt>
                <c:pt idx="147">
                  <c:v>20.421600000000126</c:v>
                </c:pt>
                <c:pt idx="148">
                  <c:v>20.116799999999785</c:v>
                </c:pt>
                <c:pt idx="149">
                  <c:v>19.964399999999841</c:v>
                </c:pt>
                <c:pt idx="150">
                  <c:v>19.811999999999898</c:v>
                </c:pt>
                <c:pt idx="151">
                  <c:v>19.659599999999955</c:v>
                </c:pt>
                <c:pt idx="152">
                  <c:v>19.507200000000012</c:v>
                </c:pt>
                <c:pt idx="153">
                  <c:v>19.354800000000068</c:v>
                </c:pt>
                <c:pt idx="154">
                  <c:v>8.8391999999998916</c:v>
                </c:pt>
                <c:pt idx="155">
                  <c:v>8.5344000000000051</c:v>
                </c:pt>
                <c:pt idx="156">
                  <c:v>8.3820000000000618</c:v>
                </c:pt>
                <c:pt idx="157">
                  <c:v>8.2296000000001186</c:v>
                </c:pt>
                <c:pt idx="158">
                  <c:v>8.0771999999997206</c:v>
                </c:pt>
                <c:pt idx="159">
                  <c:v>7.9247999999997774</c:v>
                </c:pt>
                <c:pt idx="160">
                  <c:v>7.7723999999998341</c:v>
                </c:pt>
                <c:pt idx="161">
                  <c:v>7.6199999999998909</c:v>
                </c:pt>
                <c:pt idx="162">
                  <c:v>7.4675999999999476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61-46E4-8465-860E5775F607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('Cuddy logs'!$I$16:$I$17,'Cuddy logs'!$I$19:$I$20,'Cuddy logs'!$I$30,'Cuddy logs'!$I$32:$I$37,'Cuddy logs'!$I$39:$I$41,'Cuddy logs'!$I$47,'Cuddy logs'!$I$49:$I$60,'Cuddy logs'!$I$63:$I$67,'Cuddy logs'!$I$73,'Cuddy logs'!$I$77:$I$80,'Cuddy logs'!$I$102:$I$130,'Cuddy logs'!$I$138:$I$144,'Cuddy logs'!$I$168:$I$182,'Cuddy logs'!$I$191:$I$196,'Cuddy logs'!$I$208:$I$210,'Cuddy logs'!$I$220:$I$226,'Cuddy logs'!$I$234:$I$236,'Cuddy logs'!$I$243:$I$246,'Cuddy logs'!$I$253:$I$255,'Cuddy logs'!$I$270:$I$287,'Cuddy logs'!$I$291:$I$300,'Cuddy logs'!$I$313:$I$331)</c:f>
              <c:numCache>
                <c:formatCode>General</c:formatCode>
                <c:ptCount val="161"/>
                <c:pt idx="0">
                  <c:v>0.40654099999999999</c:v>
                </c:pt>
                <c:pt idx="1">
                  <c:v>0.42669499999999999</c:v>
                </c:pt>
                <c:pt idx="2">
                  <c:v>0.28600799999999998</c:v>
                </c:pt>
                <c:pt idx="3">
                  <c:v>0.31587399999999999</c:v>
                </c:pt>
                <c:pt idx="4">
                  <c:v>0.71202399999999999</c:v>
                </c:pt>
                <c:pt idx="5">
                  <c:v>0.53906900000000002</c:v>
                </c:pt>
                <c:pt idx="6">
                  <c:v>0.34927999999999998</c:v>
                </c:pt>
                <c:pt idx="7">
                  <c:v>0.45800800000000003</c:v>
                </c:pt>
                <c:pt idx="8">
                  <c:v>0.60874499999999998</c:v>
                </c:pt>
                <c:pt idx="9">
                  <c:v>0.47345700000000002</c:v>
                </c:pt>
                <c:pt idx="10">
                  <c:v>0.361286</c:v>
                </c:pt>
                <c:pt idx="11">
                  <c:v>0.45089000000000001</c:v>
                </c:pt>
                <c:pt idx="12">
                  <c:v>0.40251900000000002</c:v>
                </c:pt>
                <c:pt idx="13">
                  <c:v>0.466061</c:v>
                </c:pt>
                <c:pt idx="14">
                  <c:v>0.72326800000000002</c:v>
                </c:pt>
                <c:pt idx="15">
                  <c:v>0.56981499999999996</c:v>
                </c:pt>
                <c:pt idx="16">
                  <c:v>0.57672299999999999</c:v>
                </c:pt>
                <c:pt idx="17">
                  <c:v>0.57838699999999998</c:v>
                </c:pt>
                <c:pt idx="18">
                  <c:v>0.63684099999999999</c:v>
                </c:pt>
                <c:pt idx="19">
                  <c:v>0.69425800000000004</c:v>
                </c:pt>
                <c:pt idx="20">
                  <c:v>0.536582</c:v>
                </c:pt>
                <c:pt idx="21">
                  <c:v>0.56046399999999996</c:v>
                </c:pt>
                <c:pt idx="22">
                  <c:v>0.59013599999999999</c:v>
                </c:pt>
                <c:pt idx="23">
                  <c:v>0.59692400000000001</c:v>
                </c:pt>
                <c:pt idx="24">
                  <c:v>0.58656399999999997</c:v>
                </c:pt>
                <c:pt idx="25">
                  <c:v>0.62585900000000005</c:v>
                </c:pt>
                <c:pt idx="26">
                  <c:v>0.67871599999999999</c:v>
                </c:pt>
                <c:pt idx="27">
                  <c:v>0.54422700000000002</c:v>
                </c:pt>
                <c:pt idx="28">
                  <c:v>0.53475899999999998</c:v>
                </c:pt>
                <c:pt idx="29">
                  <c:v>0.46883000000000002</c:v>
                </c:pt>
                <c:pt idx="30">
                  <c:v>0.56398000000000004</c:v>
                </c:pt>
                <c:pt idx="31">
                  <c:v>0.66552100000000003</c:v>
                </c:pt>
                <c:pt idx="32">
                  <c:v>0.37591000000000002</c:v>
                </c:pt>
                <c:pt idx="33">
                  <c:v>0.90992600000000001</c:v>
                </c:pt>
                <c:pt idx="34">
                  <c:v>0.99010399999999998</c:v>
                </c:pt>
                <c:pt idx="35">
                  <c:v>0.84090100000000001</c:v>
                </c:pt>
                <c:pt idx="36">
                  <c:v>0.54044599999999998</c:v>
                </c:pt>
                <c:pt idx="37">
                  <c:v>0.17039660000000001</c:v>
                </c:pt>
                <c:pt idx="38">
                  <c:v>0.2291436</c:v>
                </c:pt>
                <c:pt idx="39">
                  <c:v>0.28041850000000001</c:v>
                </c:pt>
                <c:pt idx="40">
                  <c:v>0.27663559999999998</c:v>
                </c:pt>
                <c:pt idx="41">
                  <c:v>0.32984659999999999</c:v>
                </c:pt>
                <c:pt idx="42">
                  <c:v>0.36231720000000001</c:v>
                </c:pt>
                <c:pt idx="43">
                  <c:v>0.3191254</c:v>
                </c:pt>
                <c:pt idx="44">
                  <c:v>0.29711739999999998</c:v>
                </c:pt>
                <c:pt idx="45">
                  <c:v>0.32067600000000002</c:v>
                </c:pt>
                <c:pt idx="46">
                  <c:v>0.36970960000000003</c:v>
                </c:pt>
                <c:pt idx="47">
                  <c:v>0.40531810000000001</c:v>
                </c:pt>
                <c:pt idx="48">
                  <c:v>0.46382109999999999</c:v>
                </c:pt>
                <c:pt idx="49">
                  <c:v>0.35269050000000002</c:v>
                </c:pt>
                <c:pt idx="50">
                  <c:v>0.2473679</c:v>
                </c:pt>
                <c:pt idx="51">
                  <c:v>0.36182140000000002</c:v>
                </c:pt>
                <c:pt idx="52">
                  <c:v>0.42613299999999998</c:v>
                </c:pt>
                <c:pt idx="53">
                  <c:v>0.38786910000000002</c:v>
                </c:pt>
                <c:pt idx="54">
                  <c:v>0.41406720000000002</c:v>
                </c:pt>
                <c:pt idx="55">
                  <c:v>0.44751229999999997</c:v>
                </c:pt>
                <c:pt idx="56">
                  <c:v>0.45504159999999999</c:v>
                </c:pt>
                <c:pt idx="57">
                  <c:v>0.36977910000000003</c:v>
                </c:pt>
                <c:pt idx="58">
                  <c:v>0.26825179999999998</c:v>
                </c:pt>
                <c:pt idx="59">
                  <c:v>0.20146829999999999</c:v>
                </c:pt>
                <c:pt idx="60">
                  <c:v>0.26291300000000001</c:v>
                </c:pt>
                <c:pt idx="61">
                  <c:v>0.29574250000000002</c:v>
                </c:pt>
                <c:pt idx="62">
                  <c:v>0.25475700000000001</c:v>
                </c:pt>
                <c:pt idx="63">
                  <c:v>0.26045639999999998</c:v>
                </c:pt>
                <c:pt idx="64">
                  <c:v>0.2443709</c:v>
                </c:pt>
                <c:pt idx="65">
                  <c:v>0.2686016</c:v>
                </c:pt>
                <c:pt idx="66">
                  <c:v>0.56510970000000005</c:v>
                </c:pt>
                <c:pt idx="67">
                  <c:v>0.51440900000000001</c:v>
                </c:pt>
                <c:pt idx="68">
                  <c:v>0.46552939999999998</c:v>
                </c:pt>
                <c:pt idx="69">
                  <c:v>0.43862830000000003</c:v>
                </c:pt>
                <c:pt idx="70">
                  <c:v>0.40415590000000001</c:v>
                </c:pt>
                <c:pt idx="71">
                  <c:v>0.36924639999999997</c:v>
                </c:pt>
                <c:pt idx="72">
                  <c:v>0.41717569999999998</c:v>
                </c:pt>
                <c:pt idx="73">
                  <c:v>0.27876459999999997</c:v>
                </c:pt>
                <c:pt idx="74">
                  <c:v>0.32994760000000001</c:v>
                </c:pt>
                <c:pt idx="75">
                  <c:v>0.40550700000000001</c:v>
                </c:pt>
                <c:pt idx="76">
                  <c:v>0.47451520000000003</c:v>
                </c:pt>
                <c:pt idx="77">
                  <c:v>0.49227860000000001</c:v>
                </c:pt>
                <c:pt idx="78">
                  <c:v>0.51451720000000001</c:v>
                </c:pt>
                <c:pt idx="79">
                  <c:v>0.51902599999999999</c:v>
                </c:pt>
                <c:pt idx="80">
                  <c:v>0.54418840000000002</c:v>
                </c:pt>
                <c:pt idx="81">
                  <c:v>0.49793349999999997</c:v>
                </c:pt>
                <c:pt idx="82">
                  <c:v>0.46472439999999998</c:v>
                </c:pt>
                <c:pt idx="83">
                  <c:v>0.50030870000000005</c:v>
                </c:pt>
                <c:pt idx="84">
                  <c:v>0.43815349999999997</c:v>
                </c:pt>
                <c:pt idx="85">
                  <c:v>0.4106495</c:v>
                </c:pt>
                <c:pt idx="86">
                  <c:v>0.49223939999999999</c:v>
                </c:pt>
                <c:pt idx="87">
                  <c:v>0.59652669999999997</c:v>
                </c:pt>
                <c:pt idx="88">
                  <c:v>0.27906609999999998</c:v>
                </c:pt>
                <c:pt idx="89">
                  <c:v>0.3278008</c:v>
                </c:pt>
                <c:pt idx="90">
                  <c:v>0.40338170000000001</c:v>
                </c:pt>
                <c:pt idx="91">
                  <c:v>0.40525339999999999</c:v>
                </c:pt>
                <c:pt idx="92">
                  <c:v>0.36719279999999999</c:v>
                </c:pt>
                <c:pt idx="93">
                  <c:v>0.3953082</c:v>
                </c:pt>
                <c:pt idx="94">
                  <c:v>0.3965053</c:v>
                </c:pt>
                <c:pt idx="95">
                  <c:v>0.45127669999999998</c:v>
                </c:pt>
                <c:pt idx="96">
                  <c:v>0.48185040000000001</c:v>
                </c:pt>
                <c:pt idx="97">
                  <c:v>0.41095900000000002</c:v>
                </c:pt>
                <c:pt idx="98">
                  <c:v>0.4353223</c:v>
                </c:pt>
                <c:pt idx="99">
                  <c:v>0.39783560000000001</c:v>
                </c:pt>
                <c:pt idx="100">
                  <c:v>0.44371319999999997</c:v>
                </c:pt>
                <c:pt idx="101">
                  <c:v>0.57842979999999999</c:v>
                </c:pt>
                <c:pt idx="102">
                  <c:v>0.65016589999999996</c:v>
                </c:pt>
                <c:pt idx="103">
                  <c:v>0.61203600000000002</c:v>
                </c:pt>
                <c:pt idx="104">
                  <c:v>0.45518950000000002</c:v>
                </c:pt>
                <c:pt idx="105">
                  <c:v>0.55913469999999998</c:v>
                </c:pt>
                <c:pt idx="106">
                  <c:v>0.75278590000000001</c:v>
                </c:pt>
                <c:pt idx="107">
                  <c:v>0.52614030000000001</c:v>
                </c:pt>
                <c:pt idx="108">
                  <c:v>0.48051349999999998</c:v>
                </c:pt>
                <c:pt idx="109">
                  <c:v>0.36427379999999998</c:v>
                </c:pt>
                <c:pt idx="110">
                  <c:v>0.48053479999999998</c:v>
                </c:pt>
                <c:pt idx="111">
                  <c:v>0.41191870000000003</c:v>
                </c:pt>
                <c:pt idx="112">
                  <c:v>0.32654109999999997</c:v>
                </c:pt>
                <c:pt idx="113">
                  <c:v>0.2246763</c:v>
                </c:pt>
                <c:pt idx="114">
                  <c:v>0.39851730000000002</c:v>
                </c:pt>
                <c:pt idx="115">
                  <c:v>0.36837789999999998</c:v>
                </c:pt>
                <c:pt idx="116">
                  <c:v>0.38126300000000002</c:v>
                </c:pt>
                <c:pt idx="117">
                  <c:v>0.39205600000000002</c:v>
                </c:pt>
                <c:pt idx="118">
                  <c:v>0.41916750000000003</c:v>
                </c:pt>
                <c:pt idx="119">
                  <c:v>0.41468310000000003</c:v>
                </c:pt>
                <c:pt idx="120">
                  <c:v>0.41971360000000002</c:v>
                </c:pt>
                <c:pt idx="121">
                  <c:v>0.38366640000000002</c:v>
                </c:pt>
                <c:pt idx="122">
                  <c:v>0.34231980000000001</c:v>
                </c:pt>
                <c:pt idx="123">
                  <c:v>0.31878980000000001</c:v>
                </c:pt>
                <c:pt idx="124">
                  <c:v>0.30511880000000002</c:v>
                </c:pt>
                <c:pt idx="125">
                  <c:v>0.33519769999999999</c:v>
                </c:pt>
                <c:pt idx="126">
                  <c:v>0.3344686</c:v>
                </c:pt>
                <c:pt idx="127">
                  <c:v>0.37496659999999998</c:v>
                </c:pt>
                <c:pt idx="128">
                  <c:v>0.40182639999999997</c:v>
                </c:pt>
                <c:pt idx="129">
                  <c:v>0.4302493</c:v>
                </c:pt>
                <c:pt idx="130">
                  <c:v>0.37716379999999999</c:v>
                </c:pt>
                <c:pt idx="131">
                  <c:v>0.3448368</c:v>
                </c:pt>
                <c:pt idx="132">
                  <c:v>0.30009950000000002</c:v>
                </c:pt>
                <c:pt idx="133">
                  <c:v>0.3361499</c:v>
                </c:pt>
                <c:pt idx="134">
                  <c:v>0.37438349999999998</c:v>
                </c:pt>
                <c:pt idx="135">
                  <c:v>0.39284970000000002</c:v>
                </c:pt>
                <c:pt idx="136">
                  <c:v>0.34465380000000001</c:v>
                </c:pt>
                <c:pt idx="137">
                  <c:v>0.30002899999999999</c:v>
                </c:pt>
                <c:pt idx="138">
                  <c:v>0.41539480000000001</c:v>
                </c:pt>
                <c:pt idx="139">
                  <c:v>0.37488919999999998</c:v>
                </c:pt>
                <c:pt idx="140">
                  <c:v>0.28384910000000002</c:v>
                </c:pt>
                <c:pt idx="141">
                  <c:v>0.34898469999999998</c:v>
                </c:pt>
                <c:pt idx="142">
                  <c:v>0.39411390000000002</c:v>
                </c:pt>
                <c:pt idx="143">
                  <c:v>0.3244184</c:v>
                </c:pt>
                <c:pt idx="144">
                  <c:v>0.35732079999999999</c:v>
                </c:pt>
                <c:pt idx="145">
                  <c:v>0.34166459999999998</c:v>
                </c:pt>
                <c:pt idx="146">
                  <c:v>0.32109769999999999</c:v>
                </c:pt>
                <c:pt idx="147">
                  <c:v>0.36911939999999999</c:v>
                </c:pt>
                <c:pt idx="148">
                  <c:v>0.31603979999999998</c:v>
                </c:pt>
                <c:pt idx="149">
                  <c:v>0.36110560000000003</c:v>
                </c:pt>
                <c:pt idx="150">
                  <c:v>0.38246150000000001</c:v>
                </c:pt>
                <c:pt idx="151">
                  <c:v>0.37318679999999999</c:v>
                </c:pt>
                <c:pt idx="152">
                  <c:v>0.25312059999999997</c:v>
                </c:pt>
                <c:pt idx="153">
                  <c:v>0.24758530000000001</c:v>
                </c:pt>
                <c:pt idx="154">
                  <c:v>0.26508379999999998</c:v>
                </c:pt>
                <c:pt idx="155">
                  <c:v>0.310728</c:v>
                </c:pt>
                <c:pt idx="156">
                  <c:v>0.25632199999999999</c:v>
                </c:pt>
                <c:pt idx="157">
                  <c:v>0.24604799999999999</c:v>
                </c:pt>
                <c:pt idx="158">
                  <c:v>0.27314319999999997</c:v>
                </c:pt>
                <c:pt idx="159">
                  <c:v>0.30433379999999999</c:v>
                </c:pt>
                <c:pt idx="160">
                  <c:v>0.38152130000000001</c:v>
                </c:pt>
              </c:numCache>
            </c:numRef>
          </c:xVal>
          <c:yVal>
            <c:numRef>
              <c:f>('Cuddy logs'!$J$16:$J$17,'Cuddy logs'!$J$19:$J$20,'Cuddy logs'!$J$30,'Cuddy logs'!$J$32:$J$37,'Cuddy logs'!$J$39:$J$41,'Cuddy logs'!$J$47,'Cuddy logs'!$J$49:$J$60,'Cuddy logs'!$J$63:$J$67,'Cuddy logs'!$J$73,'Cuddy logs'!$J$77:$J$80,'Cuddy logs'!$J$102:$J$130,'Cuddy logs'!$J$138:$J$144,'Cuddy logs'!$J$168:$J$182,'Cuddy logs'!$J$191:$J$196,'Cuddy logs'!$J$208:$J$210,'Cuddy logs'!$J$220:$J$226,'Cuddy logs'!$J$234:$J$236,'Cuddy logs'!$J$243:$J$246,'Cuddy logs'!$J$253:$J$255,'Cuddy logs'!$J$270:$J$287,'Cuddy logs'!$J$291:$J$300,'Cuddy logs'!$J$313:$J$331)</c:f>
              <c:numCache>
                <c:formatCode>0.0</c:formatCode>
                <c:ptCount val="161"/>
                <c:pt idx="0">
                  <c:v>78.18119999999999</c:v>
                </c:pt>
                <c:pt idx="1">
                  <c:v>78.028800000000047</c:v>
                </c:pt>
                <c:pt idx="2">
                  <c:v>77.723999999999705</c:v>
                </c:pt>
                <c:pt idx="3">
                  <c:v>77.571599999999762</c:v>
                </c:pt>
                <c:pt idx="4">
                  <c:v>76.047599999999875</c:v>
                </c:pt>
                <c:pt idx="5">
                  <c:v>75.742799999999988</c:v>
                </c:pt>
                <c:pt idx="6">
                  <c:v>75.590400000000045</c:v>
                </c:pt>
                <c:pt idx="7">
                  <c:v>75.438000000000102</c:v>
                </c:pt>
                <c:pt idx="8">
                  <c:v>75.285599999999704</c:v>
                </c:pt>
                <c:pt idx="9">
                  <c:v>75.133199999999761</c:v>
                </c:pt>
                <c:pt idx="10">
                  <c:v>74.980799999999817</c:v>
                </c:pt>
                <c:pt idx="11">
                  <c:v>74.675999999999931</c:v>
                </c:pt>
                <c:pt idx="12">
                  <c:v>74.523599999999988</c:v>
                </c:pt>
                <c:pt idx="13">
                  <c:v>74.371200000000044</c:v>
                </c:pt>
                <c:pt idx="14">
                  <c:v>73.45679999999993</c:v>
                </c:pt>
                <c:pt idx="15">
                  <c:v>73.152000000000044</c:v>
                </c:pt>
                <c:pt idx="16">
                  <c:v>72.9996000000001</c:v>
                </c:pt>
                <c:pt idx="17">
                  <c:v>72.847199999999702</c:v>
                </c:pt>
                <c:pt idx="18">
                  <c:v>72.694799999999759</c:v>
                </c:pt>
                <c:pt idx="19">
                  <c:v>72.542399999999816</c:v>
                </c:pt>
                <c:pt idx="20">
                  <c:v>72.389999999999873</c:v>
                </c:pt>
                <c:pt idx="21">
                  <c:v>72.237599999999929</c:v>
                </c:pt>
                <c:pt idx="22">
                  <c:v>72.085199999999986</c:v>
                </c:pt>
                <c:pt idx="23">
                  <c:v>71.932800000000043</c:v>
                </c:pt>
                <c:pt idx="24">
                  <c:v>71.7804000000001</c:v>
                </c:pt>
                <c:pt idx="25">
                  <c:v>71.627999999999702</c:v>
                </c:pt>
                <c:pt idx="26">
                  <c:v>71.475599999999758</c:v>
                </c:pt>
                <c:pt idx="27">
                  <c:v>71.018399999999929</c:v>
                </c:pt>
                <c:pt idx="28">
                  <c:v>70.865999999999985</c:v>
                </c:pt>
                <c:pt idx="29">
                  <c:v>70.713600000000042</c:v>
                </c:pt>
                <c:pt idx="30">
                  <c:v>70.561200000000099</c:v>
                </c:pt>
                <c:pt idx="31">
                  <c:v>70.408799999999701</c:v>
                </c:pt>
                <c:pt idx="32">
                  <c:v>69.494400000000041</c:v>
                </c:pt>
                <c:pt idx="33">
                  <c:v>68.884799999999814</c:v>
                </c:pt>
                <c:pt idx="34">
                  <c:v>68.73239999999987</c:v>
                </c:pt>
                <c:pt idx="35">
                  <c:v>68.579999999999927</c:v>
                </c:pt>
                <c:pt idx="36">
                  <c:v>68.427599999999984</c:v>
                </c:pt>
                <c:pt idx="37">
                  <c:v>65.074799999999868</c:v>
                </c:pt>
                <c:pt idx="38">
                  <c:v>64.922399999999925</c:v>
                </c:pt>
                <c:pt idx="39">
                  <c:v>64.769999999999982</c:v>
                </c:pt>
                <c:pt idx="40">
                  <c:v>64.617600000000039</c:v>
                </c:pt>
                <c:pt idx="41">
                  <c:v>64.465200000000095</c:v>
                </c:pt>
                <c:pt idx="42">
                  <c:v>64.312799999999697</c:v>
                </c:pt>
                <c:pt idx="43">
                  <c:v>64.160399999999754</c:v>
                </c:pt>
                <c:pt idx="44">
                  <c:v>64.007999999999811</c:v>
                </c:pt>
                <c:pt idx="45">
                  <c:v>63.855599999999868</c:v>
                </c:pt>
                <c:pt idx="46">
                  <c:v>63.703199999999924</c:v>
                </c:pt>
                <c:pt idx="47">
                  <c:v>63.550799999999981</c:v>
                </c:pt>
                <c:pt idx="48">
                  <c:v>63.398400000000038</c:v>
                </c:pt>
                <c:pt idx="49">
                  <c:v>63.246000000000095</c:v>
                </c:pt>
                <c:pt idx="50">
                  <c:v>63.093599999999697</c:v>
                </c:pt>
                <c:pt idx="51">
                  <c:v>62.941199999999753</c:v>
                </c:pt>
                <c:pt idx="52">
                  <c:v>62.78879999999981</c:v>
                </c:pt>
                <c:pt idx="53">
                  <c:v>62.636399999999867</c:v>
                </c:pt>
                <c:pt idx="54">
                  <c:v>62.483999999999924</c:v>
                </c:pt>
                <c:pt idx="55">
                  <c:v>62.33159999999998</c:v>
                </c:pt>
                <c:pt idx="56">
                  <c:v>62.179200000000037</c:v>
                </c:pt>
                <c:pt idx="57">
                  <c:v>62.026800000000094</c:v>
                </c:pt>
                <c:pt idx="58">
                  <c:v>61.874399999999696</c:v>
                </c:pt>
                <c:pt idx="59">
                  <c:v>61.721999999999753</c:v>
                </c:pt>
                <c:pt idx="60">
                  <c:v>61.569599999999809</c:v>
                </c:pt>
                <c:pt idx="61">
                  <c:v>61.417199999999866</c:v>
                </c:pt>
                <c:pt idx="62">
                  <c:v>61.264799999999923</c:v>
                </c:pt>
                <c:pt idx="63">
                  <c:v>61.11239999999998</c:v>
                </c:pt>
                <c:pt idx="64">
                  <c:v>60.960000000000036</c:v>
                </c:pt>
                <c:pt idx="65">
                  <c:v>60.807600000000093</c:v>
                </c:pt>
                <c:pt idx="66">
                  <c:v>59.588400000000092</c:v>
                </c:pt>
                <c:pt idx="67">
                  <c:v>59.436000000000149</c:v>
                </c:pt>
                <c:pt idx="68">
                  <c:v>59.283599999999751</c:v>
                </c:pt>
                <c:pt idx="69">
                  <c:v>59.131199999999808</c:v>
                </c:pt>
                <c:pt idx="70">
                  <c:v>58.978799999999865</c:v>
                </c:pt>
                <c:pt idx="71">
                  <c:v>58.826399999999921</c:v>
                </c:pt>
                <c:pt idx="72">
                  <c:v>58.673999999999978</c:v>
                </c:pt>
                <c:pt idx="73">
                  <c:v>55.016399999999976</c:v>
                </c:pt>
                <c:pt idx="74">
                  <c:v>54.864000000000033</c:v>
                </c:pt>
                <c:pt idx="75">
                  <c:v>54.711600000000089</c:v>
                </c:pt>
                <c:pt idx="76">
                  <c:v>54.559200000000146</c:v>
                </c:pt>
                <c:pt idx="77">
                  <c:v>54.406799999999748</c:v>
                </c:pt>
                <c:pt idx="78">
                  <c:v>54.254399999999805</c:v>
                </c:pt>
                <c:pt idx="79">
                  <c:v>54.101999999999862</c:v>
                </c:pt>
                <c:pt idx="80">
                  <c:v>53.949599999999919</c:v>
                </c:pt>
                <c:pt idx="81">
                  <c:v>53.797199999999975</c:v>
                </c:pt>
                <c:pt idx="82">
                  <c:v>53.644800000000032</c:v>
                </c:pt>
                <c:pt idx="83">
                  <c:v>53.492400000000089</c:v>
                </c:pt>
                <c:pt idx="84">
                  <c:v>53.340000000000146</c:v>
                </c:pt>
                <c:pt idx="85">
                  <c:v>53.187599999999748</c:v>
                </c:pt>
                <c:pt idx="86">
                  <c:v>53.035199999999804</c:v>
                </c:pt>
                <c:pt idx="87">
                  <c:v>52.882799999999861</c:v>
                </c:pt>
                <c:pt idx="88">
                  <c:v>51.511199999999917</c:v>
                </c:pt>
                <c:pt idx="89">
                  <c:v>51.358799999999974</c:v>
                </c:pt>
                <c:pt idx="90">
                  <c:v>51.206400000000031</c:v>
                </c:pt>
                <c:pt idx="91">
                  <c:v>51.054000000000087</c:v>
                </c:pt>
                <c:pt idx="92">
                  <c:v>50.901600000000144</c:v>
                </c:pt>
                <c:pt idx="93">
                  <c:v>50.749199999999746</c:v>
                </c:pt>
                <c:pt idx="94">
                  <c:v>48.920399999999972</c:v>
                </c:pt>
                <c:pt idx="95">
                  <c:v>48.768000000000029</c:v>
                </c:pt>
                <c:pt idx="96">
                  <c:v>48.615600000000086</c:v>
                </c:pt>
                <c:pt idx="97">
                  <c:v>47.091599999999744</c:v>
                </c:pt>
                <c:pt idx="98">
                  <c:v>46.939199999999801</c:v>
                </c:pt>
                <c:pt idx="99">
                  <c:v>46.786799999999857</c:v>
                </c:pt>
                <c:pt idx="100">
                  <c:v>46.634399999999914</c:v>
                </c:pt>
                <c:pt idx="101">
                  <c:v>46.481999999999971</c:v>
                </c:pt>
                <c:pt idx="102">
                  <c:v>46.329600000000028</c:v>
                </c:pt>
                <c:pt idx="103">
                  <c:v>46.177200000000084</c:v>
                </c:pt>
                <c:pt idx="104">
                  <c:v>44.958000000000084</c:v>
                </c:pt>
                <c:pt idx="105">
                  <c:v>44.80560000000014</c:v>
                </c:pt>
                <c:pt idx="106">
                  <c:v>44.653199999999742</c:v>
                </c:pt>
                <c:pt idx="107">
                  <c:v>43.58640000000014</c:v>
                </c:pt>
                <c:pt idx="108">
                  <c:v>43.433999999999742</c:v>
                </c:pt>
                <c:pt idx="109">
                  <c:v>43.281599999999798</c:v>
                </c:pt>
                <c:pt idx="110">
                  <c:v>43.129199999999855</c:v>
                </c:pt>
                <c:pt idx="111">
                  <c:v>42.062399999999798</c:v>
                </c:pt>
                <c:pt idx="112">
                  <c:v>41.909999999999854</c:v>
                </c:pt>
                <c:pt idx="113">
                  <c:v>41.757599999999911</c:v>
                </c:pt>
                <c:pt idx="114">
                  <c:v>39.471599999999853</c:v>
                </c:pt>
                <c:pt idx="115">
                  <c:v>39.31919999999991</c:v>
                </c:pt>
                <c:pt idx="116">
                  <c:v>39.166799999999967</c:v>
                </c:pt>
                <c:pt idx="117">
                  <c:v>39.014400000000023</c:v>
                </c:pt>
                <c:pt idx="118">
                  <c:v>38.86200000000008</c:v>
                </c:pt>
                <c:pt idx="119">
                  <c:v>38.709600000000137</c:v>
                </c:pt>
                <c:pt idx="120">
                  <c:v>38.557199999999739</c:v>
                </c:pt>
                <c:pt idx="121">
                  <c:v>38.404799999999796</c:v>
                </c:pt>
                <c:pt idx="122">
                  <c:v>38.252399999999852</c:v>
                </c:pt>
                <c:pt idx="123">
                  <c:v>38.099999999999909</c:v>
                </c:pt>
                <c:pt idx="124">
                  <c:v>37.947599999999966</c:v>
                </c:pt>
                <c:pt idx="125">
                  <c:v>37.795200000000023</c:v>
                </c:pt>
                <c:pt idx="126">
                  <c:v>37.642800000000079</c:v>
                </c:pt>
                <c:pt idx="127">
                  <c:v>37.490400000000136</c:v>
                </c:pt>
                <c:pt idx="128">
                  <c:v>37.337999999999738</c:v>
                </c:pt>
                <c:pt idx="129">
                  <c:v>37.185599999999795</c:v>
                </c:pt>
                <c:pt idx="130">
                  <c:v>37.033199999999852</c:v>
                </c:pt>
                <c:pt idx="131">
                  <c:v>36.880799999999908</c:v>
                </c:pt>
                <c:pt idx="132">
                  <c:v>36.271200000000135</c:v>
                </c:pt>
                <c:pt idx="133">
                  <c:v>36.118799999999737</c:v>
                </c:pt>
                <c:pt idx="134">
                  <c:v>35.966399999999794</c:v>
                </c:pt>
                <c:pt idx="135">
                  <c:v>35.813999999999851</c:v>
                </c:pt>
                <c:pt idx="136">
                  <c:v>35.661599999999908</c:v>
                </c:pt>
                <c:pt idx="137">
                  <c:v>35.509199999999964</c:v>
                </c:pt>
                <c:pt idx="138">
                  <c:v>35.356800000000021</c:v>
                </c:pt>
                <c:pt idx="139">
                  <c:v>35.204400000000078</c:v>
                </c:pt>
                <c:pt idx="140">
                  <c:v>35.052000000000135</c:v>
                </c:pt>
                <c:pt idx="141">
                  <c:v>34.899599999999737</c:v>
                </c:pt>
                <c:pt idx="142">
                  <c:v>32.91840000000002</c:v>
                </c:pt>
                <c:pt idx="143">
                  <c:v>32.766000000000076</c:v>
                </c:pt>
                <c:pt idx="144">
                  <c:v>32.613600000000133</c:v>
                </c:pt>
                <c:pt idx="145">
                  <c:v>32.461199999999735</c:v>
                </c:pt>
                <c:pt idx="146">
                  <c:v>32.308799999999792</c:v>
                </c:pt>
                <c:pt idx="147">
                  <c:v>32.156399999999849</c:v>
                </c:pt>
                <c:pt idx="148">
                  <c:v>32.003999999999905</c:v>
                </c:pt>
                <c:pt idx="149">
                  <c:v>31.851599999999962</c:v>
                </c:pt>
                <c:pt idx="150">
                  <c:v>31.699200000000019</c:v>
                </c:pt>
                <c:pt idx="151">
                  <c:v>31.546800000000076</c:v>
                </c:pt>
                <c:pt idx="152">
                  <c:v>31.394400000000132</c:v>
                </c:pt>
                <c:pt idx="153">
                  <c:v>31.241999999999734</c:v>
                </c:pt>
                <c:pt idx="154">
                  <c:v>31.089599999999791</c:v>
                </c:pt>
                <c:pt idx="155">
                  <c:v>30.937199999999848</c:v>
                </c:pt>
                <c:pt idx="156">
                  <c:v>30.784799999999905</c:v>
                </c:pt>
                <c:pt idx="157">
                  <c:v>30.632399999999961</c:v>
                </c:pt>
                <c:pt idx="158">
                  <c:v>30.480000000000018</c:v>
                </c:pt>
                <c:pt idx="159">
                  <c:v>30.327600000000075</c:v>
                </c:pt>
                <c:pt idx="160">
                  <c:v>30.175200000000132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61-46E4-8465-860E5775F607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'Cuddy logs'!$I$247:$I$252</c:f>
              <c:numCache>
                <c:formatCode>General</c:formatCode>
                <c:ptCount val="6"/>
                <c:pt idx="0">
                  <c:v>0.43926189999999998</c:v>
                </c:pt>
                <c:pt idx="1">
                  <c:v>0.38648830000000001</c:v>
                </c:pt>
                <c:pt idx="2">
                  <c:v>0.39143699999999998</c:v>
                </c:pt>
                <c:pt idx="3">
                  <c:v>0.39539340000000001</c:v>
                </c:pt>
                <c:pt idx="4">
                  <c:v>0.39671420000000002</c:v>
                </c:pt>
                <c:pt idx="5">
                  <c:v>0.4273072</c:v>
                </c:pt>
              </c:numCache>
            </c:numRef>
          </c:xVal>
          <c:yVal>
            <c:numRef>
              <c:f>'Cuddy logs'!$J$247:$J$252</c:f>
              <c:numCache>
                <c:formatCode>0.0</c:formatCode>
                <c:ptCount val="6"/>
                <c:pt idx="0">
                  <c:v>42.976799999999912</c:v>
                </c:pt>
                <c:pt idx="1">
                  <c:v>42.824399999999969</c:v>
                </c:pt>
                <c:pt idx="2">
                  <c:v>42.672000000000025</c:v>
                </c:pt>
                <c:pt idx="3">
                  <c:v>42.519600000000082</c:v>
                </c:pt>
                <c:pt idx="4">
                  <c:v>42.367200000000139</c:v>
                </c:pt>
                <c:pt idx="5">
                  <c:v>42.214799999999741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61-46E4-8465-860E5775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17184"/>
        <c:axId val="408817840"/>
      </c:scatterChart>
      <c:valAx>
        <c:axId val="408817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17840"/>
        <c:crosses val="autoZero"/>
        <c:crossBetween val="midCat"/>
      </c:valAx>
      <c:valAx>
        <c:axId val="4088178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604838</xdr:colOff>
      <xdr:row>4</xdr:row>
      <xdr:rowOff>4762</xdr:rowOff>
    </xdr:from>
    <xdr:to>
      <xdr:col>22</xdr:col>
      <xdr:colOff>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26</xdr:col>
      <xdr:colOff>4762</xdr:colOff>
      <xdr:row>25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30</xdr:col>
      <xdr:colOff>4762</xdr:colOff>
      <xdr:row>25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6</xdr:row>
      <xdr:rowOff>28575</xdr:rowOff>
    </xdr:from>
    <xdr:to>
      <xdr:col>34</xdr:col>
      <xdr:colOff>4762</xdr:colOff>
      <xdr:row>27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</xdr:row>
      <xdr:rowOff>4762</xdr:rowOff>
    </xdr:from>
    <xdr:to>
      <xdr:col>17</xdr:col>
      <xdr:colOff>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99014</xdr:colOff>
      <xdr:row>3</xdr:row>
      <xdr:rowOff>128531</xdr:rowOff>
    </xdr:from>
    <xdr:to>
      <xdr:col>38</xdr:col>
      <xdr:colOff>3765</xdr:colOff>
      <xdr:row>23</xdr:row>
      <xdr:rowOff>139418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142874</xdr:colOff>
      <xdr:row>25</xdr:row>
      <xdr:rowOff>20730</xdr:rowOff>
    </xdr:from>
    <xdr:to>
      <xdr:col>37</xdr:col>
      <xdr:colOff>479051</xdr:colOff>
      <xdr:row>44</xdr:row>
      <xdr:rowOff>126065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3</xdr:row>
      <xdr:rowOff>166007</xdr:rowOff>
    </xdr:from>
    <xdr:to>
      <xdr:col>47</xdr:col>
      <xdr:colOff>285750</xdr:colOff>
      <xdr:row>23</xdr:row>
      <xdr:rowOff>136071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24533370" y="5253904"/>
    <xdr:ext cx="4851255" cy="3604346"/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33</xdr:col>
      <xdr:colOff>26101</xdr:colOff>
      <xdr:row>19</xdr:row>
      <xdr:rowOff>30903</xdr:rowOff>
    </xdr:from>
    <xdr:to>
      <xdr:col>33</xdr:col>
      <xdr:colOff>261266</xdr:colOff>
      <xdr:row>21</xdr:row>
      <xdr:rowOff>124183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H="1">
          <a:off x="21409726" y="4107603"/>
          <a:ext cx="235165" cy="474280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512074</xdr:colOff>
      <xdr:row>9</xdr:row>
      <xdr:rowOff>125329</xdr:rowOff>
    </xdr:from>
    <xdr:to>
      <xdr:col>35</xdr:col>
      <xdr:colOff>65171</xdr:colOff>
      <xdr:row>11</xdr:row>
      <xdr:rowOff>88543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 flipH="1">
          <a:off x="22505299" y="2297029"/>
          <a:ext cx="162697" cy="344214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261658</xdr:colOff>
      <xdr:row>17</xdr:row>
      <xdr:rowOff>155864</xdr:rowOff>
    </xdr:from>
    <xdr:to>
      <xdr:col>33</xdr:col>
      <xdr:colOff>475802</xdr:colOff>
      <xdr:row>19</xdr:row>
      <xdr:rowOff>27113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H="1">
          <a:off x="21645283" y="3851564"/>
          <a:ext cx="214144" cy="25224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72575</xdr:colOff>
      <xdr:row>13</xdr:row>
      <xdr:rowOff>181338</xdr:rowOff>
    </xdr:from>
    <xdr:to>
      <xdr:col>34</xdr:col>
      <xdr:colOff>154026</xdr:colOff>
      <xdr:row>15</xdr:row>
      <xdr:rowOff>34195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 flipH="1">
          <a:off x="22065800" y="3115038"/>
          <a:ext cx="81451" cy="233857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274589</xdr:colOff>
      <xdr:row>11</xdr:row>
      <xdr:rowOff>183931</xdr:rowOff>
    </xdr:from>
    <xdr:to>
      <xdr:col>34</xdr:col>
      <xdr:colOff>545225</xdr:colOff>
      <xdr:row>14</xdr:row>
      <xdr:rowOff>44670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H="1">
          <a:off x="22267814" y="2736631"/>
          <a:ext cx="270636" cy="43223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475874</xdr:colOff>
      <xdr:row>16</xdr:row>
      <xdr:rowOff>125329</xdr:rowOff>
    </xdr:from>
    <xdr:to>
      <xdr:col>33</xdr:col>
      <xdr:colOff>491635</xdr:colOff>
      <xdr:row>17</xdr:row>
      <xdr:rowOff>135840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 flipH="1">
          <a:off x="21859499" y="3630529"/>
          <a:ext cx="15761" cy="201011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513146</xdr:colOff>
      <xdr:row>15</xdr:row>
      <xdr:rowOff>60330</xdr:rowOff>
    </xdr:from>
    <xdr:to>
      <xdr:col>34</xdr:col>
      <xdr:colOff>94041</xdr:colOff>
      <xdr:row>17</xdr:row>
      <xdr:rowOff>6466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/>
      </xdr:nvCxnSpPr>
      <xdr:spPr>
        <a:xfrm flipH="1">
          <a:off x="21896771" y="3375030"/>
          <a:ext cx="190495" cy="327136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108013</xdr:colOff>
      <xdr:row>8</xdr:row>
      <xdr:rowOff>10027</xdr:rowOff>
    </xdr:from>
    <xdr:to>
      <xdr:col>35</xdr:col>
      <xdr:colOff>270709</xdr:colOff>
      <xdr:row>9</xdr:row>
      <xdr:rowOff>5326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CxnSpPr/>
      </xdr:nvCxnSpPr>
      <xdr:spPr>
        <a:xfrm flipH="1">
          <a:off x="22710838" y="1991227"/>
          <a:ext cx="162696" cy="18579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4762</xdr:rowOff>
    </xdr:from>
    <xdr:to>
      <xdr:col>25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30</xdr:col>
      <xdr:colOff>0</xdr:colOff>
      <xdr:row>38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</xdr:row>
      <xdr:rowOff>38100</xdr:rowOff>
    </xdr:from>
    <xdr:to>
      <xdr:col>35</xdr:col>
      <xdr:colOff>0</xdr:colOff>
      <xdr:row>38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</xdr:colOff>
      <xdr:row>4</xdr:row>
      <xdr:rowOff>4762</xdr:rowOff>
    </xdr:from>
    <xdr:to>
      <xdr:col>19</xdr:col>
      <xdr:colOff>1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604838</xdr:colOff>
      <xdr:row>4</xdr:row>
      <xdr:rowOff>4762</xdr:rowOff>
    </xdr:from>
    <xdr:to>
      <xdr:col>24</xdr:col>
      <xdr:colOff>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28</xdr:col>
      <xdr:colOff>4762</xdr:colOff>
      <xdr:row>25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32</xdr:col>
      <xdr:colOff>4762</xdr:colOff>
      <xdr:row>25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</xdr:row>
      <xdr:rowOff>4762</xdr:rowOff>
    </xdr:from>
    <xdr:to>
      <xdr:col>18</xdr:col>
      <xdr:colOff>0</xdr:colOff>
      <xdr:row>22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27</xdr:row>
      <xdr:rowOff>4761</xdr:rowOff>
    </xdr:from>
    <xdr:to>
      <xdr:col>18</xdr:col>
      <xdr:colOff>0</xdr:colOff>
      <xdr:row>44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4762</xdr:colOff>
      <xdr:row>9</xdr:row>
      <xdr:rowOff>4762</xdr:rowOff>
    </xdr:from>
    <xdr:to>
      <xdr:col>34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3</xdr:row>
      <xdr:rowOff>4762</xdr:rowOff>
    </xdr:from>
    <xdr:to>
      <xdr:col>44</xdr:col>
      <xdr:colOff>309562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26</xdr:row>
      <xdr:rowOff>4762</xdr:rowOff>
    </xdr:from>
    <xdr:to>
      <xdr:col>34</xdr:col>
      <xdr:colOff>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19</xdr:row>
      <xdr:rowOff>0</xdr:rowOff>
    </xdr:from>
    <xdr:to>
      <xdr:col>41</xdr:col>
      <xdr:colOff>604838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285749</xdr:colOff>
      <xdr:row>61</xdr:row>
      <xdr:rowOff>160564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123825</xdr:colOff>
      <xdr:row>1</xdr:row>
      <xdr:rowOff>195262</xdr:rowOff>
    </xdr:from>
    <xdr:to>
      <xdr:col>36</xdr:col>
      <xdr:colOff>123825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36</xdr:col>
      <xdr:colOff>0</xdr:colOff>
      <xdr:row>30</xdr:row>
      <xdr:rowOff>4763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33</xdr:row>
      <xdr:rowOff>0</xdr:rowOff>
    </xdr:from>
    <xdr:to>
      <xdr:col>36</xdr:col>
      <xdr:colOff>336177</xdr:colOff>
      <xdr:row>52</xdr:row>
      <xdr:rowOff>105335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99014</xdr:colOff>
      <xdr:row>3</xdr:row>
      <xdr:rowOff>128531</xdr:rowOff>
    </xdr:from>
    <xdr:to>
      <xdr:col>42</xdr:col>
      <xdr:colOff>3765</xdr:colOff>
      <xdr:row>23</xdr:row>
      <xdr:rowOff>139418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142874</xdr:colOff>
      <xdr:row>25</xdr:row>
      <xdr:rowOff>20730</xdr:rowOff>
    </xdr:from>
    <xdr:to>
      <xdr:col>41</xdr:col>
      <xdr:colOff>479051</xdr:colOff>
      <xdr:row>44</xdr:row>
      <xdr:rowOff>126065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3</xdr:row>
      <xdr:rowOff>166007</xdr:rowOff>
    </xdr:from>
    <xdr:to>
      <xdr:col>51</xdr:col>
      <xdr:colOff>285750</xdr:colOff>
      <xdr:row>23</xdr:row>
      <xdr:rowOff>136071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26914620" y="5185868"/>
    <xdr:ext cx="4851255" cy="3604346"/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43</xdr:col>
      <xdr:colOff>238125</xdr:colOff>
      <xdr:row>25</xdr:row>
      <xdr:rowOff>176213</xdr:rowOff>
    </xdr:from>
    <xdr:to>
      <xdr:col>52</xdr:col>
      <xdr:colOff>404812</xdr:colOff>
      <xdr:row>47</xdr:row>
      <xdr:rowOff>142875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11206</xdr:colOff>
      <xdr:row>19</xdr:row>
      <xdr:rowOff>22412</xdr:rowOff>
    </xdr:from>
    <xdr:to>
      <xdr:col>35</xdr:col>
      <xdr:colOff>313765</xdr:colOff>
      <xdr:row>22</xdr:row>
      <xdr:rowOff>67234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21806647" y="4101353"/>
          <a:ext cx="302559" cy="61632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331694</xdr:colOff>
      <xdr:row>16</xdr:row>
      <xdr:rowOff>11206</xdr:rowOff>
    </xdr:from>
    <xdr:to>
      <xdr:col>36</xdr:col>
      <xdr:colOff>268941</xdr:colOff>
      <xdr:row>18</xdr:row>
      <xdr:rowOff>141193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 flipV="1">
          <a:off x="22127135" y="3518647"/>
          <a:ext cx="542365" cy="510987"/>
        </a:xfrm>
        <a:prstGeom prst="line">
          <a:avLst/>
        </a:prstGeom>
        <a:ln w="28575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316005</xdr:colOff>
      <xdr:row>13</xdr:row>
      <xdr:rowOff>56030</xdr:rowOff>
    </xdr:from>
    <xdr:to>
      <xdr:col>37</xdr:col>
      <xdr:colOff>145677</xdr:colOff>
      <xdr:row>15</xdr:row>
      <xdr:rowOff>170329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CxnSpPr/>
      </xdr:nvCxnSpPr>
      <xdr:spPr>
        <a:xfrm flipV="1">
          <a:off x="22716564" y="2991971"/>
          <a:ext cx="434789" cy="495299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199465</xdr:colOff>
      <xdr:row>11</xdr:row>
      <xdr:rowOff>44824</xdr:rowOff>
    </xdr:from>
    <xdr:to>
      <xdr:col>37</xdr:col>
      <xdr:colOff>560295</xdr:colOff>
      <xdr:row>13</xdr:row>
      <xdr:rowOff>64995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CxnSpPr/>
      </xdr:nvCxnSpPr>
      <xdr:spPr>
        <a:xfrm flipV="1">
          <a:off x="23205141" y="2599765"/>
          <a:ext cx="360830" cy="401171"/>
        </a:xfrm>
        <a:prstGeom prst="line">
          <a:avLst/>
        </a:prstGeom>
        <a:ln w="28575">
          <a:solidFill>
            <a:srgbClr val="7030A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54</xdr:row>
      <xdr:rowOff>0</xdr:rowOff>
    </xdr:from>
    <xdr:to>
      <xdr:col>41</xdr:col>
      <xdr:colOff>285750</xdr:colOff>
      <xdr:row>73</xdr:row>
      <xdr:rowOff>160564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99014</xdr:colOff>
      <xdr:row>3</xdr:row>
      <xdr:rowOff>128531</xdr:rowOff>
    </xdr:from>
    <xdr:to>
      <xdr:col>38</xdr:col>
      <xdr:colOff>3765</xdr:colOff>
      <xdr:row>23</xdr:row>
      <xdr:rowOff>139418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142874</xdr:colOff>
      <xdr:row>25</xdr:row>
      <xdr:rowOff>20730</xdr:rowOff>
    </xdr:from>
    <xdr:to>
      <xdr:col>37</xdr:col>
      <xdr:colOff>479051</xdr:colOff>
      <xdr:row>44</xdr:row>
      <xdr:rowOff>126065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3</xdr:row>
      <xdr:rowOff>166007</xdr:rowOff>
    </xdr:from>
    <xdr:to>
      <xdr:col>47</xdr:col>
      <xdr:colOff>285750</xdr:colOff>
      <xdr:row>23</xdr:row>
      <xdr:rowOff>136071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24533370" y="5253904"/>
    <xdr:ext cx="4851255" cy="3604346"/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33</xdr:col>
      <xdr:colOff>26101</xdr:colOff>
      <xdr:row>19</xdr:row>
      <xdr:rowOff>30903</xdr:rowOff>
    </xdr:from>
    <xdr:to>
      <xdr:col>33</xdr:col>
      <xdr:colOff>261266</xdr:colOff>
      <xdr:row>21</xdr:row>
      <xdr:rowOff>124183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 flipH="1">
          <a:off x="21418385" y="4105005"/>
          <a:ext cx="235165" cy="474280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512074</xdr:colOff>
      <xdr:row>9</xdr:row>
      <xdr:rowOff>125329</xdr:rowOff>
    </xdr:from>
    <xdr:to>
      <xdr:col>35</xdr:col>
      <xdr:colOff>65171</xdr:colOff>
      <xdr:row>11</xdr:row>
      <xdr:rowOff>88543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 flipH="1">
          <a:off x="22554929" y="2296026"/>
          <a:ext cx="164703" cy="344214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261658</xdr:colOff>
      <xdr:row>17</xdr:row>
      <xdr:rowOff>155864</xdr:rowOff>
    </xdr:from>
    <xdr:to>
      <xdr:col>33</xdr:col>
      <xdr:colOff>475802</xdr:colOff>
      <xdr:row>19</xdr:row>
      <xdr:rowOff>27113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 flipH="1">
          <a:off x="21653942" y="3848966"/>
          <a:ext cx="214144" cy="25224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72575</xdr:colOff>
      <xdr:row>13</xdr:row>
      <xdr:rowOff>181338</xdr:rowOff>
    </xdr:from>
    <xdr:to>
      <xdr:col>34</xdr:col>
      <xdr:colOff>154026</xdr:colOff>
      <xdr:row>15</xdr:row>
      <xdr:rowOff>34195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CxnSpPr/>
      </xdr:nvCxnSpPr>
      <xdr:spPr>
        <a:xfrm flipH="1">
          <a:off x="22115430" y="3114035"/>
          <a:ext cx="81451" cy="233857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274589</xdr:colOff>
      <xdr:row>11</xdr:row>
      <xdr:rowOff>183931</xdr:rowOff>
    </xdr:from>
    <xdr:to>
      <xdr:col>34</xdr:col>
      <xdr:colOff>545225</xdr:colOff>
      <xdr:row>14</xdr:row>
      <xdr:rowOff>44670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 flipH="1">
          <a:off x="22287192" y="2732690"/>
          <a:ext cx="270636" cy="43223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475874</xdr:colOff>
      <xdr:row>16</xdr:row>
      <xdr:rowOff>125329</xdr:rowOff>
    </xdr:from>
    <xdr:to>
      <xdr:col>33</xdr:col>
      <xdr:colOff>491635</xdr:colOff>
      <xdr:row>17</xdr:row>
      <xdr:rowOff>135840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CxnSpPr/>
      </xdr:nvCxnSpPr>
      <xdr:spPr>
        <a:xfrm flipH="1">
          <a:off x="21907124" y="3629526"/>
          <a:ext cx="15761" cy="201011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513146</xdr:colOff>
      <xdr:row>15</xdr:row>
      <xdr:rowOff>60330</xdr:rowOff>
    </xdr:from>
    <xdr:to>
      <xdr:col>34</xdr:col>
      <xdr:colOff>94041</xdr:colOff>
      <xdr:row>17</xdr:row>
      <xdr:rowOff>6466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CxnSpPr/>
      </xdr:nvCxnSpPr>
      <xdr:spPr>
        <a:xfrm flipH="1">
          <a:off x="21944396" y="3374027"/>
          <a:ext cx="192500" cy="327136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108013</xdr:colOff>
      <xdr:row>8</xdr:row>
      <xdr:rowOff>10027</xdr:rowOff>
    </xdr:from>
    <xdr:to>
      <xdr:col>35</xdr:col>
      <xdr:colOff>270709</xdr:colOff>
      <xdr:row>9</xdr:row>
      <xdr:rowOff>5326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 flipH="1">
          <a:off x="22762474" y="1990224"/>
          <a:ext cx="162696" cy="18579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31"/>
  <sheetViews>
    <sheetView zoomScale="70" zoomScaleNormal="70" workbookViewId="0">
      <selection activeCell="K19" sqref="K19"/>
    </sheetView>
  </sheetViews>
  <sheetFormatPr defaultRowHeight="15"/>
  <cols>
    <col min="2" max="2" width="8.85546875" bestFit="1" customWidth="1"/>
    <col min="3" max="3" width="8.85546875" customWidth="1"/>
    <col min="4" max="4" width="11.140625" customWidth="1"/>
    <col min="5" max="5" width="12.28515625" customWidth="1"/>
  </cols>
  <sheetData>
    <row r="1" spans="1:34" ht="49.5" customHeight="1">
      <c r="A1" s="184" t="s">
        <v>0</v>
      </c>
      <c r="B1" s="184" t="s">
        <v>1</v>
      </c>
      <c r="C1" s="184" t="s">
        <v>5</v>
      </c>
      <c r="D1" s="184" t="s">
        <v>6</v>
      </c>
      <c r="E1" s="184" t="s">
        <v>7</v>
      </c>
      <c r="F1" s="189" t="s">
        <v>116</v>
      </c>
      <c r="G1" s="191" t="s">
        <v>117</v>
      </c>
      <c r="H1" s="184" t="s">
        <v>237</v>
      </c>
      <c r="I1" s="51"/>
      <c r="J1" s="51"/>
      <c r="K1" s="51"/>
      <c r="L1" s="77"/>
      <c r="M1" s="77"/>
      <c r="N1" s="77"/>
      <c r="O1" s="77"/>
      <c r="P1" s="77"/>
      <c r="Q1" s="77"/>
    </row>
    <row r="2" spans="1:34" ht="15.75" customHeight="1" thickBot="1">
      <c r="A2" s="185"/>
      <c r="B2" s="185"/>
      <c r="C2" s="185"/>
      <c r="D2" s="185"/>
      <c r="E2" s="185"/>
      <c r="F2" s="190"/>
      <c r="G2" s="192"/>
      <c r="H2" s="185"/>
      <c r="K2" s="51"/>
      <c r="L2" s="77"/>
      <c r="M2" s="77"/>
      <c r="N2" s="77"/>
      <c r="O2" s="77"/>
      <c r="P2" s="77"/>
      <c r="Q2" s="77"/>
    </row>
    <row r="3" spans="1:34" ht="15.75" thickTop="1">
      <c r="A3" s="35" t="s">
        <v>18</v>
      </c>
      <c r="B3" s="36">
        <v>3906.54</v>
      </c>
      <c r="C3" s="41">
        <v>18.439</v>
      </c>
      <c r="D3" s="37">
        <v>0.65400000000000003</v>
      </c>
      <c r="E3" s="37">
        <v>0.28199999999999997</v>
      </c>
      <c r="F3" s="38">
        <v>55.473557985392397</v>
      </c>
      <c r="G3" s="39">
        <v>10.855758252751833</v>
      </c>
      <c r="H3" s="39">
        <f t="shared" ref="H3:H34" si="0">$K$3-B3</f>
        <v>59.974799999999959</v>
      </c>
      <c r="I3" s="80"/>
      <c r="J3" s="51" t="s">
        <v>125</v>
      </c>
      <c r="K3" s="51">
        <v>3966.5147999999999</v>
      </c>
      <c r="L3" s="77"/>
      <c r="M3" s="77"/>
      <c r="N3" s="77"/>
      <c r="O3" s="77"/>
      <c r="P3" s="77"/>
      <c r="Q3" s="77"/>
      <c r="S3" s="193" t="s">
        <v>118</v>
      </c>
      <c r="T3" s="194"/>
      <c r="U3" s="194"/>
      <c r="V3" s="195"/>
      <c r="W3" s="186" t="s">
        <v>119</v>
      </c>
      <c r="X3" s="186"/>
      <c r="Y3" s="186"/>
      <c r="Z3" s="186"/>
      <c r="AA3" s="186" t="s">
        <v>120</v>
      </c>
      <c r="AB3" s="186"/>
      <c r="AC3" s="186"/>
      <c r="AD3" s="186"/>
      <c r="AE3" s="186" t="s">
        <v>237</v>
      </c>
      <c r="AF3" s="186"/>
      <c r="AG3" s="186"/>
      <c r="AH3" s="186"/>
    </row>
    <row r="4" spans="1:34">
      <c r="A4" s="40" t="s">
        <v>19</v>
      </c>
      <c r="B4" s="41">
        <v>3906.59</v>
      </c>
      <c r="C4" s="41">
        <v>17.901</v>
      </c>
      <c r="D4" s="42">
        <v>0.502</v>
      </c>
      <c r="E4" s="42">
        <v>0.20399999999999999</v>
      </c>
      <c r="F4" s="43">
        <v>56.715778215611031</v>
      </c>
      <c r="G4" s="44">
        <v>12.007522911134833</v>
      </c>
      <c r="H4" s="44">
        <f t="shared" si="0"/>
        <v>59.924799999999777</v>
      </c>
      <c r="I4" s="81"/>
      <c r="J4" s="51"/>
      <c r="K4" s="51"/>
      <c r="L4" s="77"/>
      <c r="M4" s="77"/>
      <c r="N4" s="77"/>
      <c r="O4" s="77"/>
      <c r="P4" s="77"/>
      <c r="Q4" s="77"/>
    </row>
    <row r="5" spans="1:34">
      <c r="A5" s="40" t="s">
        <v>20</v>
      </c>
      <c r="B5" s="41">
        <v>3907.18</v>
      </c>
      <c r="C5" s="41">
        <v>13.432</v>
      </c>
      <c r="D5" s="42">
        <v>0.21</v>
      </c>
      <c r="E5" s="42">
        <v>6.8000000000000005E-2</v>
      </c>
      <c r="F5" s="43">
        <v>46.107947179182815</v>
      </c>
      <c r="G5" s="44">
        <v>24.059852585863876</v>
      </c>
      <c r="H5" s="44">
        <f t="shared" si="0"/>
        <v>59.334800000000087</v>
      </c>
      <c r="I5" s="80"/>
      <c r="J5" s="51"/>
      <c r="K5" s="187" t="s">
        <v>237</v>
      </c>
      <c r="L5" s="77"/>
      <c r="M5" s="77"/>
      <c r="N5" s="77"/>
      <c r="O5" s="77"/>
      <c r="P5" s="77"/>
      <c r="Q5" s="77"/>
    </row>
    <row r="6" spans="1:34">
      <c r="A6" s="40" t="s">
        <v>21</v>
      </c>
      <c r="B6" s="41">
        <v>3907.24</v>
      </c>
      <c r="C6" s="41">
        <v>14.986000000000001</v>
      </c>
      <c r="D6" s="42">
        <v>0.42299999999999999</v>
      </c>
      <c r="E6" s="42">
        <v>0.16800000000000001</v>
      </c>
      <c r="F6" s="43">
        <v>44.913880402462766</v>
      </c>
      <c r="G6" s="44">
        <v>20.448683471163253</v>
      </c>
      <c r="H6" s="44">
        <f t="shared" si="0"/>
        <v>59.274800000000141</v>
      </c>
      <c r="I6" s="80"/>
      <c r="J6" s="51"/>
      <c r="K6" s="187"/>
      <c r="L6" s="77"/>
      <c r="M6" s="77"/>
      <c r="N6" s="77"/>
      <c r="O6" s="77"/>
      <c r="P6" s="77"/>
      <c r="Q6" s="77"/>
    </row>
    <row r="7" spans="1:34">
      <c r="A7" s="40">
        <v>3</v>
      </c>
      <c r="B7" s="41">
        <v>3908.04</v>
      </c>
      <c r="C7" s="41">
        <v>17.620999999999999</v>
      </c>
      <c r="D7" s="42">
        <v>0.73899999999999999</v>
      </c>
      <c r="E7" s="42">
        <v>0.33600000000000002</v>
      </c>
      <c r="F7" s="43">
        <v>65.9868283974088</v>
      </c>
      <c r="G7" s="44">
        <v>7.9315309291692975</v>
      </c>
      <c r="H7" s="44">
        <f t="shared" si="0"/>
        <v>58.474799999999959</v>
      </c>
      <c r="I7" s="80"/>
      <c r="J7" s="51"/>
      <c r="K7" s="187"/>
      <c r="L7" s="77"/>
      <c r="M7" s="77"/>
      <c r="N7" s="77"/>
      <c r="O7" s="77"/>
      <c r="P7" s="77"/>
      <c r="Q7" s="77"/>
    </row>
    <row r="8" spans="1:34">
      <c r="A8" s="40">
        <v>4</v>
      </c>
      <c r="B8" s="41">
        <v>3908.39</v>
      </c>
      <c r="C8" s="41">
        <v>6.0720000000000001</v>
      </c>
      <c r="D8" s="42">
        <v>30.890999999999998</v>
      </c>
      <c r="E8" s="42">
        <v>27.010999999999999</v>
      </c>
      <c r="F8" s="43">
        <v>38.718895384937831</v>
      </c>
      <c r="G8" s="44">
        <v>11.911780848630023</v>
      </c>
      <c r="H8" s="44">
        <f t="shared" si="0"/>
        <v>58.12480000000005</v>
      </c>
      <c r="I8" s="81"/>
      <c r="J8" s="51"/>
      <c r="K8" s="187"/>
      <c r="L8" s="77"/>
      <c r="M8" s="77"/>
      <c r="N8" s="77"/>
      <c r="O8" s="77"/>
      <c r="P8" s="77"/>
      <c r="Q8" s="77"/>
    </row>
    <row r="9" spans="1:34">
      <c r="A9" s="40" t="s">
        <v>23</v>
      </c>
      <c r="B9" s="41">
        <v>3908.62</v>
      </c>
      <c r="C9" s="41">
        <v>8.5169999999999995</v>
      </c>
      <c r="D9" s="42">
        <v>0.24</v>
      </c>
      <c r="E9" s="42">
        <v>8.5999999999999993E-2</v>
      </c>
      <c r="F9" s="43">
        <v>51.090959982720705</v>
      </c>
      <c r="G9" s="44">
        <v>11.329798816983097</v>
      </c>
      <c r="H9" s="44">
        <f t="shared" si="0"/>
        <v>57.894800000000032</v>
      </c>
      <c r="I9" s="82"/>
      <c r="J9" s="51"/>
      <c r="K9" s="187"/>
      <c r="L9" s="77"/>
      <c r="M9" s="77"/>
      <c r="N9" s="77"/>
      <c r="O9" s="77"/>
      <c r="P9" s="77"/>
      <c r="Q9" s="77"/>
    </row>
    <row r="10" spans="1:34">
      <c r="A10" s="40" t="s">
        <v>24</v>
      </c>
      <c r="B10" s="41">
        <v>3908.68</v>
      </c>
      <c r="C10" s="41">
        <v>8.0739999999999998</v>
      </c>
      <c r="D10" s="42">
        <v>2.64</v>
      </c>
      <c r="E10" s="42">
        <v>1.802</v>
      </c>
      <c r="F10" s="43">
        <v>50.32220075492063</v>
      </c>
      <c r="G10" s="44">
        <v>10.633605382137965</v>
      </c>
      <c r="H10" s="44">
        <f t="shared" si="0"/>
        <v>57.834800000000087</v>
      </c>
      <c r="I10" s="82"/>
      <c r="J10" s="51"/>
      <c r="K10" s="187"/>
      <c r="L10" s="77"/>
      <c r="M10" s="77"/>
      <c r="N10" s="77"/>
      <c r="O10" s="77"/>
      <c r="P10" s="77"/>
      <c r="Q10" s="77"/>
    </row>
    <row r="11" spans="1:34">
      <c r="A11" s="40" t="s">
        <v>25</v>
      </c>
      <c r="B11" s="41">
        <v>3908.93</v>
      </c>
      <c r="C11" s="41">
        <v>7.6420000000000003</v>
      </c>
      <c r="D11" s="42">
        <v>0.14599999999999999</v>
      </c>
      <c r="E11" s="42">
        <v>4.3999999999999997E-2</v>
      </c>
      <c r="F11" s="43">
        <v>59.590493360507402</v>
      </c>
      <c r="G11" s="44">
        <v>4.9133772484320319</v>
      </c>
      <c r="H11" s="44">
        <f t="shared" si="0"/>
        <v>57.584800000000087</v>
      </c>
      <c r="I11" s="80"/>
      <c r="J11" s="51"/>
      <c r="K11" s="187"/>
      <c r="L11" s="77"/>
      <c r="M11" s="77"/>
      <c r="N11" s="77"/>
      <c r="O11" s="77"/>
      <c r="P11" s="77"/>
      <c r="Q11" s="77"/>
    </row>
    <row r="12" spans="1:34">
      <c r="A12" s="40" t="s">
        <v>26</v>
      </c>
      <c r="B12" s="41">
        <v>3908.98</v>
      </c>
      <c r="C12" s="41">
        <v>7.1360000000000001</v>
      </c>
      <c r="D12" s="42">
        <v>0.32500000000000001</v>
      </c>
      <c r="E12" s="42">
        <v>0.129</v>
      </c>
      <c r="F12" s="43">
        <v>66.430408875553155</v>
      </c>
      <c r="G12" s="45">
        <v>3.532638890463681E-2</v>
      </c>
      <c r="H12" s="45">
        <f t="shared" si="0"/>
        <v>57.534799999999905</v>
      </c>
      <c r="I12" s="81"/>
      <c r="J12" s="52"/>
      <c r="K12" s="187"/>
      <c r="L12" s="52"/>
      <c r="M12" s="52"/>
      <c r="N12" s="52"/>
      <c r="O12" s="52"/>
      <c r="P12" s="52"/>
      <c r="Q12" s="52"/>
    </row>
    <row r="13" spans="1:34">
      <c r="A13" s="40" t="s">
        <v>27</v>
      </c>
      <c r="B13" s="41">
        <v>3909.29</v>
      </c>
      <c r="C13" s="41">
        <v>7.5810000000000004</v>
      </c>
      <c r="D13" s="42">
        <v>0.628</v>
      </c>
      <c r="E13" s="42">
        <v>0.29799999999999999</v>
      </c>
      <c r="F13" s="43">
        <v>58.195331005229157</v>
      </c>
      <c r="G13" s="45">
        <v>4.9297746967259242</v>
      </c>
      <c r="H13" s="45">
        <f t="shared" si="0"/>
        <v>57.224799999999959</v>
      </c>
      <c r="I13" s="82"/>
      <c r="J13" s="52"/>
      <c r="K13" s="187"/>
      <c r="L13" s="52"/>
      <c r="M13" s="52"/>
      <c r="N13" s="52"/>
      <c r="O13" s="52"/>
      <c r="P13" s="52"/>
      <c r="Q13" s="52"/>
    </row>
    <row r="14" spans="1:34">
      <c r="A14" s="40" t="s">
        <v>28</v>
      </c>
      <c r="B14" s="41">
        <v>3909.33</v>
      </c>
      <c r="C14" s="41">
        <v>8.6869999999999994</v>
      </c>
      <c r="D14" s="42">
        <v>2.4980000000000002</v>
      </c>
      <c r="E14" s="42">
        <v>1.6930000000000001</v>
      </c>
      <c r="F14" s="43">
        <v>55.353231716949395</v>
      </c>
      <c r="G14" s="45">
        <v>6.0239733070008725</v>
      </c>
      <c r="H14" s="45">
        <f t="shared" si="0"/>
        <v>57.184799999999996</v>
      </c>
      <c r="I14" s="83"/>
      <c r="J14" s="52"/>
      <c r="K14" s="187"/>
      <c r="L14" s="52"/>
      <c r="M14" s="52"/>
      <c r="N14" s="52"/>
      <c r="O14" s="52"/>
      <c r="P14" s="52"/>
      <c r="Q14" s="52"/>
    </row>
    <row r="15" spans="1:34">
      <c r="A15" s="40" t="s">
        <v>29</v>
      </c>
      <c r="B15" s="41">
        <v>3909.52</v>
      </c>
      <c r="C15" s="41">
        <v>8.516</v>
      </c>
      <c r="D15" s="42">
        <v>1.216</v>
      </c>
      <c r="E15" s="42">
        <v>0.66800000000000004</v>
      </c>
      <c r="F15" s="43">
        <v>40.756944079906305</v>
      </c>
      <c r="G15" s="45">
        <v>12.106456648362686</v>
      </c>
      <c r="H15" s="45">
        <f t="shared" si="0"/>
        <v>56.994799999999941</v>
      </c>
      <c r="I15" s="83"/>
      <c r="J15" s="52"/>
      <c r="K15" s="187"/>
      <c r="L15" s="52"/>
      <c r="M15" s="52"/>
      <c r="N15" s="52"/>
      <c r="O15" s="52"/>
      <c r="P15" s="52"/>
      <c r="Q15" s="52"/>
    </row>
    <row r="16" spans="1:34">
      <c r="A16" s="40" t="s">
        <v>30</v>
      </c>
      <c r="B16" s="41">
        <v>3909.58</v>
      </c>
      <c r="C16" s="41">
        <v>10.599</v>
      </c>
      <c r="D16" s="42">
        <v>1.663</v>
      </c>
      <c r="E16" s="42">
        <v>1.0509999999999999</v>
      </c>
      <c r="F16" s="43">
        <v>44.980905728310518</v>
      </c>
      <c r="G16" s="45">
        <v>10.92813449184378</v>
      </c>
      <c r="H16" s="45">
        <f t="shared" si="0"/>
        <v>56.934799999999996</v>
      </c>
      <c r="I16" s="83"/>
      <c r="J16" s="52"/>
      <c r="K16" s="187"/>
      <c r="L16" s="52"/>
      <c r="M16" s="52"/>
      <c r="N16" s="52"/>
      <c r="O16" s="52"/>
      <c r="P16" s="52"/>
      <c r="Q16" s="52"/>
    </row>
    <row r="17" spans="1:17">
      <c r="A17" s="40" t="s">
        <v>31</v>
      </c>
      <c r="B17" s="41">
        <v>3909.68</v>
      </c>
      <c r="C17" s="41">
        <v>13.648</v>
      </c>
      <c r="D17" s="42">
        <v>1.77</v>
      </c>
      <c r="E17" s="42">
        <v>1.006</v>
      </c>
      <c r="F17" s="43">
        <v>41.169905414137617</v>
      </c>
      <c r="G17" s="45">
        <v>10.562336748301616</v>
      </c>
      <c r="H17" s="45">
        <f t="shared" si="0"/>
        <v>56.834800000000087</v>
      </c>
      <c r="I17" s="82"/>
      <c r="J17" s="52"/>
      <c r="K17" s="187"/>
      <c r="L17" s="52"/>
      <c r="M17" s="52"/>
      <c r="N17" s="52"/>
      <c r="O17" s="52"/>
      <c r="P17" s="52"/>
      <c r="Q17" s="52"/>
    </row>
    <row r="18" spans="1:17">
      <c r="A18" s="40" t="s">
        <v>32</v>
      </c>
      <c r="B18" s="41">
        <v>3909.74</v>
      </c>
      <c r="C18" s="41">
        <v>14.179</v>
      </c>
      <c r="D18" s="42">
        <v>2.2629999999999999</v>
      </c>
      <c r="E18" s="42">
        <v>1.5009999999999999</v>
      </c>
      <c r="F18" s="43">
        <v>45.320957233084741</v>
      </c>
      <c r="G18" s="45">
        <v>12.882215688791977</v>
      </c>
      <c r="H18" s="45">
        <f t="shared" si="0"/>
        <v>56.774800000000141</v>
      </c>
      <c r="I18" s="83"/>
      <c r="J18" s="52"/>
      <c r="K18" s="187"/>
      <c r="L18" s="52"/>
      <c r="M18" s="52"/>
      <c r="N18" s="52"/>
      <c r="O18" s="52"/>
      <c r="P18" s="52"/>
      <c r="Q18" s="52"/>
    </row>
    <row r="19" spans="1:17">
      <c r="A19" s="40" t="s">
        <v>33</v>
      </c>
      <c r="B19" s="41">
        <v>3909.9</v>
      </c>
      <c r="C19" s="41">
        <v>15.554</v>
      </c>
      <c r="D19" s="42">
        <v>2.9289999999999998</v>
      </c>
      <c r="E19" s="42">
        <v>2.0249999999999999</v>
      </c>
      <c r="F19" s="43">
        <v>47.819552486938854</v>
      </c>
      <c r="G19" s="45">
        <v>15.231534478599261</v>
      </c>
      <c r="H19" s="45">
        <f t="shared" si="0"/>
        <v>56.614799999999832</v>
      </c>
      <c r="I19" s="82"/>
      <c r="J19" s="52"/>
      <c r="K19" s="52"/>
      <c r="L19" s="188" t="s">
        <v>245</v>
      </c>
      <c r="M19" s="188"/>
      <c r="N19" s="188"/>
      <c r="O19" s="188"/>
      <c r="P19" s="188"/>
      <c r="Q19" s="188"/>
    </row>
    <row r="20" spans="1:17">
      <c r="A20" s="40" t="s">
        <v>34</v>
      </c>
      <c r="B20" s="41">
        <v>3909.95</v>
      </c>
      <c r="C20" s="41">
        <v>14.894</v>
      </c>
      <c r="D20" s="42">
        <v>2.742</v>
      </c>
      <c r="E20" s="42">
        <v>1.677</v>
      </c>
      <c r="F20" s="43">
        <v>45.486729041796174</v>
      </c>
      <c r="G20" s="45">
        <v>16.555749574286832</v>
      </c>
      <c r="H20" s="45">
        <f t="shared" si="0"/>
        <v>56.564800000000105</v>
      </c>
      <c r="I20" s="82"/>
      <c r="J20" s="52"/>
      <c r="K20" s="52"/>
      <c r="L20" s="52"/>
      <c r="M20" s="52"/>
      <c r="N20" s="52"/>
      <c r="O20" s="52"/>
      <c r="P20" s="52"/>
      <c r="Q20" s="52"/>
    </row>
    <row r="21" spans="1:17">
      <c r="A21" s="40" t="s">
        <v>35</v>
      </c>
      <c r="B21" s="41">
        <v>3910.52</v>
      </c>
      <c r="C21" s="41">
        <v>13.73</v>
      </c>
      <c r="D21" s="42">
        <v>0.82499999999999996</v>
      </c>
      <c r="E21" s="42">
        <v>0.38900000000000001</v>
      </c>
      <c r="F21" s="43">
        <v>44.004678551134084</v>
      </c>
      <c r="G21" s="45">
        <v>19.432836207564328</v>
      </c>
      <c r="H21" s="45">
        <f t="shared" si="0"/>
        <v>55.994799999999941</v>
      </c>
      <c r="I21" s="82"/>
      <c r="J21" s="52"/>
      <c r="K21" s="52"/>
      <c r="L21" s="52"/>
      <c r="M21" s="52"/>
      <c r="N21" s="52"/>
      <c r="O21" s="52"/>
      <c r="P21" s="52"/>
      <c r="Q21" s="52"/>
    </row>
    <row r="22" spans="1:17">
      <c r="A22" s="40" t="s">
        <v>36</v>
      </c>
      <c r="B22" s="41">
        <v>3910.58</v>
      </c>
      <c r="C22" s="41">
        <v>13.374000000000001</v>
      </c>
      <c r="D22" s="42">
        <v>0.184</v>
      </c>
      <c r="E22" s="42">
        <v>5.8000000000000003E-2</v>
      </c>
      <c r="F22" s="43">
        <v>46.990803859165744</v>
      </c>
      <c r="G22" s="45">
        <v>18.80566356163617</v>
      </c>
      <c r="H22" s="45">
        <f t="shared" si="0"/>
        <v>55.934799999999996</v>
      </c>
      <c r="I22" s="82"/>
      <c r="J22" s="52"/>
      <c r="K22" s="52"/>
      <c r="L22" s="52"/>
      <c r="M22" s="52"/>
      <c r="N22" s="52"/>
      <c r="O22" s="52"/>
      <c r="P22" s="52"/>
      <c r="Q22" s="52"/>
    </row>
    <row r="23" spans="1:17">
      <c r="A23" s="40" t="s">
        <v>37</v>
      </c>
      <c r="B23" s="41">
        <v>3911.05</v>
      </c>
      <c r="C23" s="41">
        <v>7.7629999999999999</v>
      </c>
      <c r="D23" s="42">
        <v>1.5940000000000001</v>
      </c>
      <c r="E23" s="42">
        <v>0.93300000000000005</v>
      </c>
      <c r="F23" s="43">
        <v>50.373041789163217</v>
      </c>
      <c r="G23" s="45">
        <v>17.783237249806515</v>
      </c>
      <c r="H23" s="45">
        <f t="shared" si="0"/>
        <v>55.464799999999741</v>
      </c>
      <c r="I23" s="81"/>
      <c r="J23" s="52"/>
      <c r="K23" s="52"/>
      <c r="L23" s="52"/>
      <c r="M23" s="52"/>
      <c r="N23" s="52"/>
      <c r="O23" s="52"/>
      <c r="P23" s="52"/>
      <c r="Q23" s="52"/>
    </row>
    <row r="24" spans="1:17">
      <c r="A24" s="40" t="s">
        <v>38</v>
      </c>
      <c r="B24" s="41">
        <v>3911.11</v>
      </c>
      <c r="C24" s="41">
        <v>9.3919999999999995</v>
      </c>
      <c r="D24" s="42">
        <v>1.395</v>
      </c>
      <c r="E24" s="42">
        <v>0.79200000000000004</v>
      </c>
      <c r="F24" s="43">
        <v>57.024144964805856</v>
      </c>
      <c r="G24" s="45">
        <v>9.9932547691836042</v>
      </c>
      <c r="H24" s="45">
        <f t="shared" si="0"/>
        <v>55.404799999999796</v>
      </c>
      <c r="I24" s="81"/>
      <c r="J24" s="52"/>
      <c r="K24" s="52"/>
      <c r="L24" s="52"/>
      <c r="M24" s="52"/>
      <c r="N24" s="52"/>
      <c r="O24" s="52"/>
      <c r="P24" s="52"/>
      <c r="Q24" s="52"/>
    </row>
    <row r="25" spans="1:17">
      <c r="A25" s="40" t="s">
        <v>39</v>
      </c>
      <c r="B25" s="41">
        <v>3911.41</v>
      </c>
      <c r="C25" s="41">
        <v>12.794</v>
      </c>
      <c r="D25" s="42">
        <v>3.3719999999999999</v>
      </c>
      <c r="E25" s="42">
        <v>2.3690000000000002</v>
      </c>
      <c r="F25" s="43">
        <v>46.558213218941873</v>
      </c>
      <c r="G25" s="45">
        <v>23.935920275101815</v>
      </c>
      <c r="H25" s="45">
        <f t="shared" si="0"/>
        <v>55.104800000000068</v>
      </c>
      <c r="I25" s="78"/>
      <c r="J25" s="52"/>
      <c r="K25" s="52"/>
      <c r="L25" s="52"/>
      <c r="M25" s="52"/>
      <c r="N25" s="52"/>
      <c r="O25" s="52"/>
      <c r="P25" s="52"/>
      <c r="Q25" s="52"/>
    </row>
    <row r="26" spans="1:17">
      <c r="A26" s="40" t="s">
        <v>40</v>
      </c>
      <c r="B26" s="41">
        <v>3911.72</v>
      </c>
      <c r="C26" s="41">
        <v>9.8650000000000002</v>
      </c>
      <c r="D26" s="42">
        <v>21.283999999999999</v>
      </c>
      <c r="E26" s="42">
        <v>18.033999999999999</v>
      </c>
      <c r="F26" s="43">
        <v>34.953776087138522</v>
      </c>
      <c r="G26" s="45">
        <v>33.452983016010265</v>
      </c>
      <c r="H26" s="45">
        <f t="shared" si="0"/>
        <v>54.794800000000123</v>
      </c>
      <c r="I26" s="78"/>
      <c r="J26" s="52"/>
      <c r="K26" s="52"/>
      <c r="L26" s="52"/>
      <c r="M26" s="52"/>
      <c r="N26" s="52"/>
      <c r="O26" s="52"/>
      <c r="P26" s="52"/>
      <c r="Q26" s="52"/>
    </row>
    <row r="27" spans="1:17">
      <c r="A27" s="40" t="s">
        <v>41</v>
      </c>
      <c r="B27" s="41">
        <v>3911.86</v>
      </c>
      <c r="C27" s="41">
        <v>11.182</v>
      </c>
      <c r="D27" s="42">
        <v>8.0220000000000002</v>
      </c>
      <c r="E27" s="42">
        <v>6.2910000000000004</v>
      </c>
      <c r="F27" s="43">
        <v>47.208499565154241</v>
      </c>
      <c r="G27" s="45">
        <v>23.059314073923655</v>
      </c>
      <c r="H27" s="45">
        <f t="shared" si="0"/>
        <v>54.654799999999796</v>
      </c>
      <c r="I27" s="78"/>
      <c r="J27" s="52"/>
      <c r="K27" s="52"/>
      <c r="L27" s="52"/>
      <c r="M27" s="52"/>
      <c r="N27" s="52"/>
      <c r="O27" s="52"/>
      <c r="P27" s="52"/>
      <c r="Q27" s="52"/>
    </row>
    <row r="28" spans="1:17">
      <c r="A28" s="40" t="s">
        <v>42</v>
      </c>
      <c r="B28" s="41">
        <v>3912.23</v>
      </c>
      <c r="C28" s="41">
        <v>13.917999999999999</v>
      </c>
      <c r="D28" s="42">
        <v>0.501</v>
      </c>
      <c r="E28" s="42">
        <v>0.20300000000000001</v>
      </c>
      <c r="F28" s="43">
        <v>42.227870871975128</v>
      </c>
      <c r="G28" s="45">
        <v>30.262435072267351</v>
      </c>
      <c r="H28" s="45">
        <f t="shared" si="0"/>
        <v>54.284799999999905</v>
      </c>
      <c r="I28" s="78"/>
      <c r="J28" s="52"/>
      <c r="K28" s="52"/>
      <c r="L28" s="52"/>
      <c r="M28" s="52"/>
      <c r="N28" s="52"/>
      <c r="O28" s="52"/>
      <c r="P28" s="52"/>
      <c r="Q28" s="52"/>
    </row>
    <row r="29" spans="1:17">
      <c r="A29" s="40" t="s">
        <v>43</v>
      </c>
      <c r="B29" s="41">
        <v>3912.73</v>
      </c>
      <c r="C29" s="41">
        <v>12.365</v>
      </c>
      <c r="D29" s="42">
        <v>2.218</v>
      </c>
      <c r="E29" s="42">
        <v>1.4630000000000001</v>
      </c>
      <c r="F29" s="43">
        <v>47.545663614143237</v>
      </c>
      <c r="G29" s="45">
        <v>24.737700244743937</v>
      </c>
      <c r="H29" s="45">
        <f t="shared" si="0"/>
        <v>53.784799999999905</v>
      </c>
      <c r="I29" s="78"/>
      <c r="J29" s="52"/>
      <c r="K29" s="52"/>
      <c r="L29" s="52"/>
      <c r="M29" s="52"/>
      <c r="N29" s="52"/>
      <c r="O29" s="52"/>
      <c r="P29" s="52"/>
      <c r="Q29" s="52"/>
    </row>
    <row r="30" spans="1:17">
      <c r="A30" s="40" t="s">
        <v>44</v>
      </c>
      <c r="B30" s="41">
        <v>3912.84</v>
      </c>
      <c r="C30" s="41">
        <v>10.935</v>
      </c>
      <c r="D30" s="42">
        <v>1.46</v>
      </c>
      <c r="E30" s="42">
        <v>0.79700000000000004</v>
      </c>
      <c r="F30" s="43">
        <v>52.715907533611862</v>
      </c>
      <c r="G30" s="45">
        <v>22.115381704806722</v>
      </c>
      <c r="H30" s="45">
        <f t="shared" si="0"/>
        <v>53.674799999999777</v>
      </c>
      <c r="I30" s="78"/>
      <c r="J30" s="52"/>
      <c r="K30" s="52"/>
      <c r="L30" s="52"/>
      <c r="M30" s="52"/>
      <c r="N30" s="52"/>
      <c r="O30" s="52"/>
      <c r="P30" s="52"/>
      <c r="Q30" s="52"/>
    </row>
    <row r="31" spans="1:17">
      <c r="A31" s="40" t="s">
        <v>45</v>
      </c>
      <c r="B31" s="41">
        <v>3913.16</v>
      </c>
      <c r="C31" s="41">
        <v>5.1980000000000004</v>
      </c>
      <c r="D31" s="42">
        <v>0.38200000000000001</v>
      </c>
      <c r="E31" s="42">
        <v>0.16800000000000001</v>
      </c>
      <c r="F31" s="43">
        <v>28.089843614128867</v>
      </c>
      <c r="G31" s="45">
        <v>19.169715218370715</v>
      </c>
      <c r="H31" s="45">
        <f t="shared" si="0"/>
        <v>53.354800000000068</v>
      </c>
      <c r="I31" s="78"/>
      <c r="J31" s="52"/>
      <c r="K31" s="52"/>
      <c r="L31" s="52"/>
      <c r="M31" s="52"/>
      <c r="N31" s="52"/>
      <c r="O31" s="52"/>
      <c r="P31" s="52"/>
      <c r="Q31" s="52"/>
    </row>
    <row r="32" spans="1:17">
      <c r="A32" s="40" t="s">
        <v>46</v>
      </c>
      <c r="B32" s="41">
        <v>3913.32</v>
      </c>
      <c r="C32" s="41">
        <v>6.7549999999999999</v>
      </c>
      <c r="D32" s="42">
        <v>3.16</v>
      </c>
      <c r="E32" s="42">
        <v>2.2160000000000002</v>
      </c>
      <c r="F32" s="43">
        <v>40.235542731700605</v>
      </c>
      <c r="G32" s="45">
        <v>13.761779630301346</v>
      </c>
      <c r="H32" s="45">
        <f t="shared" si="0"/>
        <v>53.194799999999759</v>
      </c>
      <c r="I32" s="78"/>
      <c r="J32" s="52"/>
      <c r="K32" s="52"/>
      <c r="L32" s="52"/>
      <c r="M32" s="52"/>
      <c r="N32" s="52"/>
      <c r="O32" s="52"/>
      <c r="P32" s="52"/>
      <c r="Q32" s="52"/>
    </row>
    <row r="33" spans="1:17">
      <c r="A33" s="40" t="s">
        <v>47</v>
      </c>
      <c r="B33" s="41">
        <v>3913.72</v>
      </c>
      <c r="C33" s="41">
        <v>6.8140000000000001</v>
      </c>
      <c r="D33" s="42">
        <v>4.3999999999999997E-2</v>
      </c>
      <c r="E33" s="42">
        <v>8.9999999999999993E-3</v>
      </c>
      <c r="F33" s="43">
        <v>78.984656492710769</v>
      </c>
      <c r="G33" s="45">
        <v>10.815100348240449</v>
      </c>
      <c r="H33" s="45">
        <f t="shared" si="0"/>
        <v>52.794800000000123</v>
      </c>
      <c r="I33" s="78"/>
      <c r="J33" s="52"/>
      <c r="K33" s="52"/>
      <c r="L33" s="52"/>
      <c r="M33" s="52"/>
      <c r="N33" s="52"/>
      <c r="O33" s="52"/>
      <c r="P33" s="52"/>
      <c r="Q33" s="52"/>
    </row>
    <row r="34" spans="1:17">
      <c r="A34" s="40" t="s">
        <v>48</v>
      </c>
      <c r="B34" s="41">
        <v>3914.11</v>
      </c>
      <c r="C34" s="41">
        <v>11.864000000000001</v>
      </c>
      <c r="D34" s="42">
        <v>0.14599999999999999</v>
      </c>
      <c r="E34" s="42">
        <v>4.2999999999999997E-2</v>
      </c>
      <c r="F34" s="43">
        <v>71.38598119850792</v>
      </c>
      <c r="G34" s="45">
        <v>8.295702814663283</v>
      </c>
      <c r="H34" s="45">
        <f t="shared" si="0"/>
        <v>52.404799999999796</v>
      </c>
      <c r="I34" s="78"/>
      <c r="J34" s="52"/>
      <c r="K34" s="52"/>
      <c r="L34" s="52"/>
      <c r="M34" s="52"/>
      <c r="N34" s="52"/>
      <c r="O34" s="52"/>
      <c r="P34" s="52"/>
      <c r="Q34" s="52"/>
    </row>
    <row r="35" spans="1:17">
      <c r="A35" s="40" t="s">
        <v>52</v>
      </c>
      <c r="B35" s="41">
        <v>3914.62</v>
      </c>
      <c r="C35" s="41">
        <v>10.61</v>
      </c>
      <c r="D35" s="42">
        <v>0.112</v>
      </c>
      <c r="E35" s="42">
        <v>0.03</v>
      </c>
      <c r="F35" s="43">
        <v>46.391236680060729</v>
      </c>
      <c r="G35" s="45">
        <v>24.935771807297709</v>
      </c>
      <c r="H35" s="45">
        <f t="shared" ref="H35:H66" si="1">$K$3-B35</f>
        <v>51.894800000000032</v>
      </c>
      <c r="I35" s="78"/>
      <c r="J35" s="52"/>
      <c r="K35" s="52"/>
      <c r="L35" s="52"/>
      <c r="M35" s="52"/>
      <c r="N35" s="52"/>
      <c r="O35" s="52"/>
      <c r="P35" s="52"/>
      <c r="Q35" s="52"/>
    </row>
    <row r="36" spans="1:17">
      <c r="A36" s="40" t="s">
        <v>53</v>
      </c>
      <c r="B36" s="41">
        <v>3914.97</v>
      </c>
      <c r="C36" s="41">
        <v>3.371</v>
      </c>
      <c r="D36" s="42">
        <v>1.7999999999999999E-2</v>
      </c>
      <c r="E36" s="42">
        <v>3.0000000000000001E-3</v>
      </c>
      <c r="F36" s="43">
        <v>44.272280184920639</v>
      </c>
      <c r="G36" s="45">
        <v>28.355958117123926</v>
      </c>
      <c r="H36" s="45">
        <f t="shared" si="1"/>
        <v>51.544800000000123</v>
      </c>
      <c r="I36" s="78"/>
      <c r="J36" s="52"/>
      <c r="K36" s="52"/>
      <c r="L36" s="52"/>
      <c r="M36" s="52"/>
      <c r="N36" s="52"/>
      <c r="O36" s="52"/>
      <c r="P36" s="52"/>
      <c r="Q36" s="52"/>
    </row>
    <row r="37" spans="1:17">
      <c r="A37" s="40" t="s">
        <v>54</v>
      </c>
      <c r="B37" s="41">
        <v>3915.05</v>
      </c>
      <c r="C37" s="41">
        <v>3.5</v>
      </c>
      <c r="D37" s="42">
        <v>1.6E-2</v>
      </c>
      <c r="E37" s="42">
        <v>3.0000000000000001E-3</v>
      </c>
      <c r="F37" s="43">
        <v>44.274064183705129</v>
      </c>
      <c r="G37" s="45">
        <v>40.201146335168204</v>
      </c>
      <c r="H37" s="45">
        <f t="shared" si="1"/>
        <v>51.464799999999741</v>
      </c>
      <c r="I37" s="78"/>
      <c r="J37" s="52"/>
      <c r="K37" s="52"/>
      <c r="L37" s="52"/>
      <c r="M37" s="52"/>
      <c r="N37" s="52"/>
      <c r="O37" s="52"/>
      <c r="P37" s="52"/>
      <c r="Q37" s="52"/>
    </row>
    <row r="38" spans="1:17">
      <c r="A38" s="40" t="s">
        <v>49</v>
      </c>
      <c r="B38" s="41">
        <v>3915.62</v>
      </c>
      <c r="C38" s="41">
        <v>4.2549999999999999</v>
      </c>
      <c r="D38" s="42">
        <v>1.9E-2</v>
      </c>
      <c r="E38" s="42">
        <v>3.0000000000000001E-3</v>
      </c>
      <c r="F38" s="43">
        <v>60.909533220684509</v>
      </c>
      <c r="G38" s="45">
        <v>26.644218563321914</v>
      </c>
      <c r="H38" s="45">
        <f t="shared" si="1"/>
        <v>50.894800000000032</v>
      </c>
      <c r="I38" s="78"/>
      <c r="J38" s="52"/>
      <c r="K38" s="52"/>
      <c r="L38" s="52"/>
      <c r="M38" s="52"/>
      <c r="N38" s="52"/>
      <c r="O38" s="52"/>
      <c r="P38" s="52"/>
      <c r="Q38" s="52"/>
    </row>
    <row r="39" spans="1:17">
      <c r="A39" s="40" t="s">
        <v>50</v>
      </c>
      <c r="B39" s="41">
        <v>3915.85</v>
      </c>
      <c r="C39" s="41">
        <v>4.0730000000000004</v>
      </c>
      <c r="D39" s="42">
        <v>2.1000000000000001E-2</v>
      </c>
      <c r="E39" s="42">
        <v>4.0000000000000001E-3</v>
      </c>
      <c r="F39" s="43">
        <v>98.159484229314614</v>
      </c>
      <c r="G39" s="45">
        <v>0</v>
      </c>
      <c r="H39" s="45">
        <f t="shared" si="1"/>
        <v>50.664800000000014</v>
      </c>
      <c r="I39" s="79"/>
      <c r="J39" s="52"/>
      <c r="K39" s="52"/>
      <c r="L39" s="52"/>
      <c r="M39" s="52"/>
      <c r="N39" s="52"/>
      <c r="O39" s="52"/>
      <c r="P39" s="52"/>
      <c r="Q39" s="52"/>
    </row>
    <row r="40" spans="1:17">
      <c r="A40" s="40" t="s">
        <v>51</v>
      </c>
      <c r="B40" s="41">
        <v>3916.14</v>
      </c>
      <c r="C40" s="41">
        <v>10.026999999999999</v>
      </c>
      <c r="D40" s="42">
        <v>9.7000000000000003E-2</v>
      </c>
      <c r="E40" s="42">
        <v>2.1999999999999999E-2</v>
      </c>
      <c r="F40" s="43">
        <v>97.257229891571853</v>
      </c>
      <c r="G40" s="45">
        <v>0</v>
      </c>
      <c r="H40" s="45">
        <f t="shared" si="1"/>
        <v>50.37480000000005</v>
      </c>
      <c r="I40" s="79"/>
      <c r="J40" s="52"/>
      <c r="K40" s="52"/>
      <c r="L40" s="52"/>
      <c r="M40" s="52"/>
      <c r="N40" s="52"/>
      <c r="O40" s="52"/>
      <c r="P40" s="52"/>
      <c r="Q40" s="52"/>
    </row>
    <row r="41" spans="1:17">
      <c r="A41" s="40" t="s">
        <v>55</v>
      </c>
      <c r="B41" s="41">
        <v>3916.68</v>
      </c>
      <c r="C41" s="41">
        <v>2.2309999999999999</v>
      </c>
      <c r="D41" s="42">
        <v>7.0999999999999994E-2</v>
      </c>
      <c r="E41" s="42">
        <v>1.9E-2</v>
      </c>
      <c r="F41" s="43">
        <v>69.093023644760592</v>
      </c>
      <c r="G41" s="45">
        <v>13.218664617486297</v>
      </c>
      <c r="H41" s="45">
        <f t="shared" si="1"/>
        <v>49.834800000000087</v>
      </c>
      <c r="I41" s="79"/>
      <c r="J41" s="52"/>
      <c r="K41" s="52"/>
      <c r="L41" s="52"/>
      <c r="M41" s="52"/>
      <c r="N41" s="52"/>
      <c r="O41" s="52"/>
      <c r="P41" s="52"/>
      <c r="Q41" s="52"/>
    </row>
    <row r="42" spans="1:17">
      <c r="A42" s="40" t="s">
        <v>56</v>
      </c>
      <c r="B42" s="41">
        <v>3916.91</v>
      </c>
      <c r="C42" s="41">
        <v>2.9359999999999999</v>
      </c>
      <c r="D42" s="42">
        <v>2.1000000000000001E-2</v>
      </c>
      <c r="E42" s="42">
        <v>4.0000000000000001E-3</v>
      </c>
      <c r="F42" s="43">
        <v>67.163289132099493</v>
      </c>
      <c r="G42" s="45">
        <v>16.836950836819835</v>
      </c>
      <c r="H42" s="45">
        <f t="shared" si="1"/>
        <v>49.604800000000068</v>
      </c>
      <c r="I42" s="79"/>
      <c r="J42" s="52"/>
      <c r="K42" s="52"/>
      <c r="L42" s="52"/>
      <c r="M42" s="52"/>
      <c r="N42" s="52"/>
      <c r="O42" s="52"/>
      <c r="P42" s="52"/>
      <c r="Q42" s="52"/>
    </row>
    <row r="43" spans="1:17">
      <c r="A43" s="40" t="s">
        <v>57</v>
      </c>
      <c r="B43" s="41">
        <v>3917.18</v>
      </c>
      <c r="C43" s="41">
        <v>14.551</v>
      </c>
      <c r="D43" s="42">
        <v>0.57299999999999995</v>
      </c>
      <c r="E43" s="42">
        <v>0.23899999999999999</v>
      </c>
      <c r="F43" s="43">
        <v>36.725559974911206</v>
      </c>
      <c r="G43" s="45">
        <v>27.512662864732917</v>
      </c>
      <c r="H43" s="45">
        <f t="shared" si="1"/>
        <v>49.334800000000087</v>
      </c>
      <c r="I43" s="79"/>
      <c r="J43" s="52"/>
      <c r="K43" s="52"/>
      <c r="L43" s="52"/>
      <c r="M43" s="52"/>
      <c r="N43" s="52"/>
      <c r="O43" s="52"/>
      <c r="P43" s="52"/>
      <c r="Q43" s="52"/>
    </row>
    <row r="44" spans="1:17">
      <c r="A44" s="40" t="s">
        <v>58</v>
      </c>
      <c r="B44" s="41">
        <v>3917.33</v>
      </c>
      <c r="C44" s="41">
        <v>16.879000000000001</v>
      </c>
      <c r="D44" s="42">
        <v>0.57299999999999995</v>
      </c>
      <c r="E44" s="42">
        <v>0.23400000000000001</v>
      </c>
      <c r="F44" s="43">
        <v>28.251297363170234</v>
      </c>
      <c r="G44" s="45">
        <v>32.501604850214086</v>
      </c>
      <c r="H44" s="45">
        <f t="shared" si="1"/>
        <v>49.184799999999996</v>
      </c>
      <c r="I44" s="78"/>
      <c r="J44" s="52"/>
      <c r="K44" s="52"/>
      <c r="L44" s="52"/>
      <c r="M44" s="52"/>
      <c r="N44" s="52"/>
      <c r="O44" s="52"/>
      <c r="P44" s="52"/>
      <c r="Q44" s="52"/>
    </row>
    <row r="45" spans="1:17">
      <c r="A45" s="40" t="s">
        <v>59</v>
      </c>
      <c r="B45" s="41">
        <v>3918.22</v>
      </c>
      <c r="C45" s="41">
        <v>6.1239999999999997</v>
      </c>
      <c r="D45" s="42">
        <v>0.42799999999999999</v>
      </c>
      <c r="E45" s="42">
        <v>0.184</v>
      </c>
      <c r="F45" s="43">
        <v>98.643382601426183</v>
      </c>
      <c r="G45" s="45">
        <v>1.3353359304235752</v>
      </c>
      <c r="H45" s="45">
        <f t="shared" si="1"/>
        <v>48.294800000000123</v>
      </c>
      <c r="I45" s="79"/>
      <c r="J45" s="52"/>
      <c r="K45" s="52"/>
      <c r="L45" s="52"/>
      <c r="M45" s="52"/>
      <c r="N45" s="52"/>
      <c r="O45" s="52"/>
      <c r="P45" s="52"/>
      <c r="Q45" s="52"/>
    </row>
    <row r="46" spans="1:17">
      <c r="A46" s="40" t="s">
        <v>60</v>
      </c>
      <c r="B46" s="41">
        <v>3918.57</v>
      </c>
      <c r="C46" s="41">
        <v>6.0309999999999997</v>
      </c>
      <c r="D46" s="42">
        <v>0.191</v>
      </c>
      <c r="E46" s="42">
        <v>6.5000000000000002E-2</v>
      </c>
      <c r="F46" s="43">
        <v>98.52215660243175</v>
      </c>
      <c r="G46" s="45">
        <v>0.68936764843647047</v>
      </c>
      <c r="H46" s="45">
        <f t="shared" si="1"/>
        <v>47.944799999999759</v>
      </c>
      <c r="I46" s="79"/>
      <c r="J46" s="52"/>
      <c r="K46" s="52"/>
      <c r="L46" s="52"/>
      <c r="M46" s="52"/>
      <c r="N46" s="52"/>
      <c r="O46" s="52"/>
      <c r="P46" s="52"/>
      <c r="Q46" s="52"/>
    </row>
    <row r="47" spans="1:17">
      <c r="A47" s="40" t="s">
        <v>61</v>
      </c>
      <c r="B47" s="41">
        <v>3918.92</v>
      </c>
      <c r="C47" s="41">
        <v>1.9079999999999999</v>
      </c>
      <c r="D47" s="42">
        <v>4.0000000000000001E-3</v>
      </c>
      <c r="E47" s="42">
        <v>0</v>
      </c>
      <c r="F47" s="43">
        <v>97.90515847051347</v>
      </c>
      <c r="G47" s="45">
        <v>1.9639840613707282</v>
      </c>
      <c r="H47" s="45">
        <f t="shared" si="1"/>
        <v>47.59479999999985</v>
      </c>
      <c r="I47" s="79"/>
      <c r="J47" s="52"/>
      <c r="K47" s="52"/>
      <c r="L47" s="52"/>
      <c r="M47" s="52"/>
      <c r="N47" s="52"/>
      <c r="O47" s="52"/>
      <c r="P47" s="52"/>
      <c r="Q47" s="52"/>
    </row>
    <row r="48" spans="1:17">
      <c r="A48" s="40" t="s">
        <v>62</v>
      </c>
      <c r="B48" s="41">
        <v>3919.07</v>
      </c>
      <c r="C48" s="41">
        <v>1.8149999999999999</v>
      </c>
      <c r="D48" s="42">
        <v>0.04</v>
      </c>
      <c r="E48" s="42">
        <v>8.9999999999999993E-3</v>
      </c>
      <c r="F48" s="43">
        <v>53.827691534621046</v>
      </c>
      <c r="G48" s="45">
        <v>11.866435347854546</v>
      </c>
      <c r="H48" s="45">
        <f t="shared" si="1"/>
        <v>47.444799999999759</v>
      </c>
      <c r="I48" s="79"/>
      <c r="J48" s="52"/>
      <c r="K48" s="52"/>
      <c r="L48" s="52"/>
      <c r="M48" s="52"/>
      <c r="N48" s="52"/>
      <c r="O48" s="52"/>
      <c r="P48" s="52"/>
      <c r="Q48" s="52"/>
    </row>
    <row r="49" spans="1:17">
      <c r="A49" s="40" t="s">
        <v>63</v>
      </c>
      <c r="B49" s="41">
        <v>3919.34</v>
      </c>
      <c r="C49" s="41">
        <v>1.5629999999999999</v>
      </c>
      <c r="D49" s="42">
        <v>3.0000000000000001E-3</v>
      </c>
      <c r="E49" s="42">
        <v>0</v>
      </c>
      <c r="F49" s="43">
        <v>50.516228880145931</v>
      </c>
      <c r="G49" s="45">
        <v>32.652580971662395</v>
      </c>
      <c r="H49" s="45">
        <f t="shared" si="1"/>
        <v>47.174799999999777</v>
      </c>
      <c r="I49" s="79"/>
      <c r="J49" s="52"/>
      <c r="K49" s="52"/>
      <c r="L49" s="52"/>
      <c r="M49" s="52"/>
      <c r="N49" s="52"/>
      <c r="O49" s="52"/>
      <c r="P49" s="52"/>
      <c r="Q49" s="52"/>
    </row>
    <row r="50" spans="1:17">
      <c r="A50" s="40" t="s">
        <v>64</v>
      </c>
      <c r="B50" s="41">
        <v>3919.54</v>
      </c>
      <c r="C50" s="41">
        <v>2.71</v>
      </c>
      <c r="D50" s="42">
        <v>0.16300000000000001</v>
      </c>
      <c r="E50" s="42">
        <v>5.7000000000000002E-2</v>
      </c>
      <c r="F50" s="43">
        <v>40.22245361252412</v>
      </c>
      <c r="G50" s="45">
        <v>18.231504511799905</v>
      </c>
      <c r="H50" s="45">
        <f t="shared" si="1"/>
        <v>46.974799999999959</v>
      </c>
      <c r="I50" s="79"/>
      <c r="J50" s="52"/>
      <c r="K50" s="52"/>
      <c r="L50" s="52"/>
      <c r="M50" s="52"/>
      <c r="N50" s="52"/>
      <c r="O50" s="52"/>
      <c r="P50" s="52"/>
      <c r="Q50" s="52"/>
    </row>
    <row r="51" spans="1:17">
      <c r="A51" s="40">
        <v>39</v>
      </c>
      <c r="B51" s="41">
        <v>3919.82</v>
      </c>
      <c r="C51" s="41">
        <v>4.3239999999999998</v>
      </c>
      <c r="D51" s="42">
        <v>0.55200000000000005</v>
      </c>
      <c r="E51" s="42">
        <v>0.27</v>
      </c>
      <c r="F51" s="43">
        <v>9.1580996734414271</v>
      </c>
      <c r="G51" s="45">
        <v>24.831462027755506</v>
      </c>
      <c r="H51" s="45">
        <f t="shared" si="1"/>
        <v>46.694799999999759</v>
      </c>
      <c r="I51" s="79"/>
      <c r="J51" s="52"/>
      <c r="K51" s="52"/>
      <c r="L51" s="52"/>
      <c r="M51" s="52"/>
      <c r="N51" s="52"/>
      <c r="O51" s="52"/>
      <c r="P51" s="52"/>
      <c r="Q51" s="52"/>
    </row>
    <row r="52" spans="1:17">
      <c r="A52" s="40" t="s">
        <v>65</v>
      </c>
      <c r="B52" s="41">
        <v>3920.3</v>
      </c>
      <c r="C52" s="41">
        <v>5.3460000000000001</v>
      </c>
      <c r="D52" s="42">
        <v>4.2000000000000003E-2</v>
      </c>
      <c r="E52" s="42">
        <v>8.9999999999999993E-3</v>
      </c>
      <c r="F52" s="43">
        <v>34.625981287630594</v>
      </c>
      <c r="G52" s="45">
        <v>23.161807495344735</v>
      </c>
      <c r="H52" s="45">
        <f t="shared" si="1"/>
        <v>46.214799999999741</v>
      </c>
      <c r="I52" s="79"/>
      <c r="J52" s="52"/>
      <c r="K52" s="52"/>
      <c r="L52" s="52"/>
      <c r="M52" s="52"/>
      <c r="N52" s="52"/>
      <c r="O52" s="52"/>
      <c r="P52" s="52"/>
      <c r="Q52" s="52"/>
    </row>
    <row r="53" spans="1:17">
      <c r="A53" s="40" t="s">
        <v>66</v>
      </c>
      <c r="B53" s="41">
        <v>3920.7</v>
      </c>
      <c r="C53" s="41">
        <v>7.0140000000000002</v>
      </c>
      <c r="D53" s="42">
        <v>5.5E-2</v>
      </c>
      <c r="E53" s="42">
        <v>1.2999999999999999E-2</v>
      </c>
      <c r="F53" s="43">
        <v>24.879850465603486</v>
      </c>
      <c r="G53" s="45">
        <v>23.603923023215572</v>
      </c>
      <c r="H53" s="45">
        <f t="shared" si="1"/>
        <v>45.814800000000105</v>
      </c>
      <c r="I53" s="79"/>
      <c r="J53" s="52"/>
      <c r="K53" s="52"/>
      <c r="L53" s="52"/>
      <c r="M53" s="52"/>
      <c r="N53" s="52"/>
      <c r="O53" s="52"/>
      <c r="P53" s="52"/>
      <c r="Q53" s="52"/>
    </row>
    <row r="54" spans="1:17">
      <c r="A54" s="40" t="s">
        <v>67</v>
      </c>
      <c r="B54" s="41">
        <v>3920.96</v>
      </c>
      <c r="C54" s="41">
        <v>7.86</v>
      </c>
      <c r="D54" s="42">
        <v>8.1000000000000003E-2</v>
      </c>
      <c r="E54" s="42">
        <v>2.1000000000000001E-2</v>
      </c>
      <c r="F54" s="43">
        <v>26.543911905048041</v>
      </c>
      <c r="G54" s="45">
        <v>25.081178218216145</v>
      </c>
      <c r="H54" s="45">
        <f t="shared" si="1"/>
        <v>45.554799999999886</v>
      </c>
      <c r="I54" s="79"/>
      <c r="J54" s="52"/>
      <c r="K54" s="52"/>
      <c r="L54" s="52"/>
      <c r="M54" s="52"/>
      <c r="N54" s="52"/>
      <c r="O54" s="52"/>
      <c r="P54" s="52"/>
      <c r="Q54" s="52"/>
    </row>
    <row r="55" spans="1:17">
      <c r="A55" s="40" t="s">
        <v>68</v>
      </c>
      <c r="B55" s="41">
        <v>3921.16</v>
      </c>
      <c r="C55" s="41">
        <v>6.3250000000000002</v>
      </c>
      <c r="D55" s="42">
        <v>5.3999999999999999E-2</v>
      </c>
      <c r="E55" s="42">
        <v>1.2999999999999999E-2</v>
      </c>
      <c r="F55" s="43">
        <v>28.561962854369316</v>
      </c>
      <c r="G55" s="45">
        <v>25.656630931649893</v>
      </c>
      <c r="H55" s="45">
        <f t="shared" si="1"/>
        <v>45.354800000000068</v>
      </c>
      <c r="I55" s="79"/>
      <c r="J55" s="52"/>
      <c r="K55" s="52"/>
      <c r="L55" s="52"/>
      <c r="M55" s="52"/>
      <c r="N55" s="52"/>
      <c r="O55" s="52"/>
      <c r="P55" s="52"/>
      <c r="Q55" s="52"/>
    </row>
    <row r="56" spans="1:17">
      <c r="A56" s="40" t="s">
        <v>69</v>
      </c>
      <c r="B56" s="41">
        <v>3921.88</v>
      </c>
      <c r="C56" s="41">
        <v>22.521999999999998</v>
      </c>
      <c r="D56" s="42">
        <v>1.091</v>
      </c>
      <c r="E56" s="42">
        <v>0.51</v>
      </c>
      <c r="F56" s="43">
        <v>37.781632477794503</v>
      </c>
      <c r="G56" s="45">
        <v>21.089852729885074</v>
      </c>
      <c r="H56" s="45">
        <f t="shared" si="1"/>
        <v>44.634799999999814</v>
      </c>
      <c r="I56" s="78"/>
      <c r="J56" s="52"/>
      <c r="K56" s="52"/>
      <c r="L56" s="52"/>
      <c r="M56" s="52"/>
      <c r="N56" s="52"/>
      <c r="O56" s="52"/>
      <c r="P56" s="52"/>
      <c r="Q56" s="52"/>
    </row>
    <row r="57" spans="1:17">
      <c r="A57" s="40" t="s">
        <v>70</v>
      </c>
      <c r="B57" s="41">
        <v>3922.09</v>
      </c>
      <c r="C57" s="41">
        <v>20.972999999999999</v>
      </c>
      <c r="D57" s="42">
        <v>1.3879999999999999</v>
      </c>
      <c r="E57" s="42">
        <v>0.69299999999999995</v>
      </c>
      <c r="F57" s="43">
        <v>41.801636611718365</v>
      </c>
      <c r="G57" s="45">
        <v>17.266645029673477</v>
      </c>
      <c r="H57" s="45">
        <f t="shared" si="1"/>
        <v>44.424799999999777</v>
      </c>
      <c r="I57" s="78"/>
      <c r="J57" s="52"/>
      <c r="K57" s="52"/>
      <c r="L57" s="52"/>
      <c r="M57" s="52"/>
      <c r="N57" s="52"/>
      <c r="O57" s="52"/>
      <c r="P57" s="52"/>
      <c r="Q57" s="52"/>
    </row>
    <row r="58" spans="1:17">
      <c r="A58" s="40" t="s">
        <v>71</v>
      </c>
      <c r="B58" s="41">
        <v>3922.35</v>
      </c>
      <c r="C58" s="41">
        <v>16.02</v>
      </c>
      <c r="D58" s="42">
        <v>0.42799999999999999</v>
      </c>
      <c r="E58" s="42">
        <v>0.16400000000000001</v>
      </c>
      <c r="F58" s="43">
        <v>50.184309594441245</v>
      </c>
      <c r="G58" s="45">
        <v>17.717627869551851</v>
      </c>
      <c r="H58" s="45">
        <f t="shared" si="1"/>
        <v>44.164800000000014</v>
      </c>
      <c r="I58" s="78"/>
      <c r="J58" s="52"/>
      <c r="K58" s="52"/>
      <c r="L58" s="52"/>
      <c r="M58" s="52"/>
      <c r="N58" s="52"/>
      <c r="O58" s="52"/>
      <c r="P58" s="52"/>
      <c r="Q58" s="52"/>
    </row>
    <row r="59" spans="1:17">
      <c r="A59" s="40" t="s">
        <v>72</v>
      </c>
      <c r="B59" s="41">
        <v>3923.32</v>
      </c>
      <c r="C59" s="41">
        <v>19.832000000000001</v>
      </c>
      <c r="D59" s="42">
        <v>3.4390000000000001</v>
      </c>
      <c r="E59" s="42">
        <v>2.411</v>
      </c>
      <c r="F59" s="43">
        <v>35.887518540525122</v>
      </c>
      <c r="G59" s="45">
        <v>18.047299802273841</v>
      </c>
      <c r="H59" s="45">
        <f t="shared" si="1"/>
        <v>43.194799999999759</v>
      </c>
      <c r="I59" s="78"/>
      <c r="J59" s="52"/>
      <c r="K59" s="52"/>
      <c r="L59" s="52"/>
      <c r="M59" s="52"/>
      <c r="N59" s="52"/>
      <c r="O59" s="52"/>
      <c r="P59" s="52"/>
      <c r="Q59" s="52"/>
    </row>
    <row r="60" spans="1:17">
      <c r="A60" s="40" t="s">
        <v>73</v>
      </c>
      <c r="B60" s="41">
        <v>3924.09</v>
      </c>
      <c r="C60" s="41">
        <v>10.977</v>
      </c>
      <c r="D60" s="42">
        <v>0.127</v>
      </c>
      <c r="E60" s="42">
        <v>3.5000000000000003E-2</v>
      </c>
      <c r="F60" s="43">
        <v>33.136716859829143</v>
      </c>
      <c r="G60" s="45">
        <v>22.327143635449154</v>
      </c>
      <c r="H60" s="45">
        <f t="shared" si="1"/>
        <v>42.424799999999777</v>
      </c>
      <c r="I60" s="78"/>
      <c r="J60" s="52"/>
      <c r="K60" s="52"/>
      <c r="L60" s="52"/>
      <c r="M60" s="52"/>
      <c r="N60" s="52"/>
      <c r="O60" s="52"/>
      <c r="P60" s="52"/>
      <c r="Q60" s="52"/>
    </row>
    <row r="61" spans="1:17">
      <c r="A61" s="40" t="s">
        <v>74</v>
      </c>
      <c r="B61" s="41">
        <v>3924.31</v>
      </c>
      <c r="C61" s="41">
        <v>6.6070000000000002</v>
      </c>
      <c r="D61" s="42">
        <v>5.3999999999999999E-2</v>
      </c>
      <c r="E61" s="42">
        <v>1.2999999999999999E-2</v>
      </c>
      <c r="F61" s="43">
        <v>69.309624308876081</v>
      </c>
      <c r="G61" s="45">
        <v>11.292666666666465</v>
      </c>
      <c r="H61" s="45">
        <f t="shared" si="1"/>
        <v>42.204799999999977</v>
      </c>
      <c r="I61" s="78"/>
      <c r="J61" s="52"/>
      <c r="K61" s="52"/>
      <c r="L61" s="52"/>
      <c r="M61" s="52"/>
      <c r="N61" s="52"/>
      <c r="O61" s="52"/>
      <c r="P61" s="52"/>
      <c r="Q61" s="52"/>
    </row>
    <row r="62" spans="1:17">
      <c r="A62" s="40" t="s">
        <v>75</v>
      </c>
      <c r="B62" s="41">
        <v>3924.65</v>
      </c>
      <c r="C62" s="41">
        <v>4.6059999999999999</v>
      </c>
      <c r="D62" s="42">
        <v>2.8000000000000001E-2</v>
      </c>
      <c r="E62" s="42">
        <v>5.0000000000000001E-3</v>
      </c>
      <c r="F62" s="43">
        <v>90.126241409877679</v>
      </c>
      <c r="G62" s="45">
        <v>8.1807507882290942</v>
      </c>
      <c r="H62" s="45">
        <f t="shared" si="1"/>
        <v>41.864799999999832</v>
      </c>
      <c r="I62" s="78"/>
      <c r="J62" s="52"/>
      <c r="K62" s="52"/>
      <c r="L62" s="52"/>
      <c r="M62" s="52"/>
      <c r="N62" s="52"/>
      <c r="O62" s="52"/>
      <c r="P62" s="52"/>
      <c r="Q62" s="52"/>
    </row>
    <row r="63" spans="1:17">
      <c r="A63" s="40" t="s">
        <v>76</v>
      </c>
      <c r="B63" s="41">
        <v>3925.18</v>
      </c>
      <c r="C63" s="41">
        <v>18.09</v>
      </c>
      <c r="D63" s="42">
        <v>1.341</v>
      </c>
      <c r="E63" s="42">
        <v>0.68400000000000005</v>
      </c>
      <c r="F63" s="43">
        <v>35.83813204712073</v>
      </c>
      <c r="G63" s="45">
        <v>20.884461505190142</v>
      </c>
      <c r="H63" s="45">
        <f t="shared" si="1"/>
        <v>41.334800000000087</v>
      </c>
      <c r="I63" s="78"/>
      <c r="J63" s="52"/>
      <c r="K63" s="52"/>
      <c r="L63" s="52"/>
      <c r="M63" s="52"/>
      <c r="N63" s="52"/>
      <c r="O63" s="52"/>
      <c r="P63" s="52"/>
      <c r="Q63" s="52"/>
    </row>
    <row r="64" spans="1:17">
      <c r="A64" s="40" t="s">
        <v>77</v>
      </c>
      <c r="B64" s="41">
        <v>3925.52</v>
      </c>
      <c r="C64" s="41">
        <v>18.594999999999999</v>
      </c>
      <c r="D64" s="42">
        <v>2.29</v>
      </c>
      <c r="E64" s="42">
        <v>1.304</v>
      </c>
      <c r="F64" s="43">
        <v>28.787341779077131</v>
      </c>
      <c r="G64" s="45">
        <v>16.34624889222162</v>
      </c>
      <c r="H64" s="45">
        <f t="shared" si="1"/>
        <v>40.994799999999941</v>
      </c>
      <c r="I64" s="78"/>
      <c r="J64" s="52"/>
      <c r="K64" s="52"/>
      <c r="L64" s="52"/>
      <c r="M64" s="52"/>
      <c r="N64" s="52"/>
      <c r="O64" s="52"/>
      <c r="P64" s="52"/>
      <c r="Q64" s="52"/>
    </row>
    <row r="65" spans="1:17">
      <c r="A65" s="40" t="s">
        <v>78</v>
      </c>
      <c r="B65" s="41">
        <v>3925.86</v>
      </c>
      <c r="C65" s="41">
        <v>7.633</v>
      </c>
      <c r="D65" s="42">
        <v>0.44</v>
      </c>
      <c r="E65" s="42">
        <v>0.19</v>
      </c>
      <c r="F65" s="43">
        <v>31.696116211217724</v>
      </c>
      <c r="G65" s="45">
        <v>27.687603391232606</v>
      </c>
      <c r="H65" s="45">
        <f t="shared" si="1"/>
        <v>40.654799999999796</v>
      </c>
      <c r="I65" s="78"/>
      <c r="J65" s="52"/>
      <c r="K65" s="52"/>
      <c r="L65" s="52"/>
      <c r="M65" s="52"/>
      <c r="N65" s="52"/>
      <c r="O65" s="52"/>
      <c r="P65" s="52"/>
      <c r="Q65" s="52"/>
    </row>
    <row r="66" spans="1:17">
      <c r="A66" s="40" t="s">
        <v>79</v>
      </c>
      <c r="B66" s="41">
        <v>3926.39</v>
      </c>
      <c r="C66" s="41">
        <v>10.641999999999999</v>
      </c>
      <c r="D66" s="42">
        <v>0.27400000000000002</v>
      </c>
      <c r="E66" s="42">
        <v>9.9000000000000005E-2</v>
      </c>
      <c r="F66" s="43">
        <v>22.214986531216024</v>
      </c>
      <c r="G66" s="45">
        <v>32.190082796013826</v>
      </c>
      <c r="H66" s="45">
        <f t="shared" si="1"/>
        <v>40.12480000000005</v>
      </c>
      <c r="I66" s="78"/>
      <c r="J66" s="52"/>
      <c r="K66" s="52"/>
      <c r="L66" s="52"/>
      <c r="M66" s="52"/>
      <c r="N66" s="52"/>
      <c r="O66" s="52"/>
      <c r="P66" s="52"/>
      <c r="Q66" s="52"/>
    </row>
    <row r="67" spans="1:17">
      <c r="A67" s="40" t="s">
        <v>80</v>
      </c>
      <c r="B67" s="41">
        <v>3927.42</v>
      </c>
      <c r="C67" s="41">
        <v>4.6989999999999998</v>
      </c>
      <c r="D67" s="42">
        <v>3.5000000000000003E-2</v>
      </c>
      <c r="E67" s="42">
        <v>8.0000000000000002E-3</v>
      </c>
      <c r="F67" s="43">
        <v>51.769305198277969</v>
      </c>
      <c r="G67" s="45">
        <v>23.006094329623913</v>
      </c>
      <c r="H67" s="45">
        <f t="shared" ref="H67:H102" si="2">$K$3-B67</f>
        <v>39.09479999999985</v>
      </c>
      <c r="I67" s="78"/>
      <c r="J67" s="52"/>
      <c r="K67" s="52"/>
      <c r="L67" s="52"/>
      <c r="M67" s="52"/>
      <c r="N67" s="52"/>
      <c r="O67" s="52"/>
      <c r="P67" s="52"/>
      <c r="Q67" s="52"/>
    </row>
    <row r="68" spans="1:17">
      <c r="A68" s="40" t="s">
        <v>81</v>
      </c>
      <c r="B68" s="41">
        <v>3927.83</v>
      </c>
      <c r="C68" s="41">
        <v>7.1260000000000003</v>
      </c>
      <c r="D68" s="42">
        <v>0.72099999999999997</v>
      </c>
      <c r="E68" s="42">
        <v>0.35599999999999998</v>
      </c>
      <c r="F68" s="43">
        <v>47.095093138020225</v>
      </c>
      <c r="G68" s="45">
        <v>25.908546673632856</v>
      </c>
      <c r="H68" s="45">
        <f t="shared" si="2"/>
        <v>38.684799999999996</v>
      </c>
      <c r="I68" s="78"/>
      <c r="J68" s="52"/>
      <c r="K68" s="52"/>
      <c r="L68" s="52"/>
      <c r="M68" s="52"/>
      <c r="N68" s="52"/>
      <c r="O68" s="52"/>
      <c r="P68" s="52"/>
      <c r="Q68" s="52"/>
    </row>
    <row r="69" spans="1:17">
      <c r="A69" s="40" t="s">
        <v>82</v>
      </c>
      <c r="B69" s="41">
        <v>3928.29</v>
      </c>
      <c r="C69" s="41">
        <v>11.006</v>
      </c>
      <c r="D69" s="42">
        <v>9.6000000000000002E-2</v>
      </c>
      <c r="E69" s="42">
        <v>2.4E-2</v>
      </c>
      <c r="F69" s="43">
        <v>30.223730432548745</v>
      </c>
      <c r="G69" s="45">
        <v>32.781708328483383</v>
      </c>
      <c r="H69" s="45">
        <f t="shared" si="2"/>
        <v>38.224799999999959</v>
      </c>
      <c r="I69" s="78"/>
      <c r="J69" s="52"/>
      <c r="K69" s="52"/>
      <c r="L69" s="52"/>
      <c r="M69" s="52"/>
      <c r="N69" s="52"/>
      <c r="O69" s="52"/>
      <c r="P69" s="52"/>
      <c r="Q69" s="52"/>
    </row>
    <row r="70" spans="1:17">
      <c r="A70" s="40" t="s">
        <v>83</v>
      </c>
      <c r="B70" s="41">
        <v>3928.79</v>
      </c>
      <c r="C70" s="41">
        <v>13.954000000000001</v>
      </c>
      <c r="D70" s="42">
        <v>2.7189999999999999</v>
      </c>
      <c r="E70" s="42">
        <v>1.849</v>
      </c>
      <c r="F70" s="43">
        <v>28.994230750290633</v>
      </c>
      <c r="G70" s="45">
        <v>13.244989568536763</v>
      </c>
      <c r="H70" s="45">
        <f t="shared" si="2"/>
        <v>37.724799999999959</v>
      </c>
      <c r="I70" s="78"/>
      <c r="J70" s="52"/>
      <c r="K70" s="52"/>
      <c r="L70" s="52"/>
      <c r="M70" s="52"/>
      <c r="N70" s="52"/>
      <c r="O70" s="52"/>
      <c r="P70" s="52"/>
      <c r="Q70" s="52"/>
    </row>
    <row r="71" spans="1:17">
      <c r="A71" s="40" t="s">
        <v>84</v>
      </c>
      <c r="B71" s="41">
        <v>3929.5</v>
      </c>
      <c r="C71" s="41">
        <v>15.275</v>
      </c>
      <c r="D71" s="42">
        <v>1.002</v>
      </c>
      <c r="E71" s="42">
        <v>0.48899999999999999</v>
      </c>
      <c r="F71" s="43">
        <v>33.013880125625178</v>
      </c>
      <c r="G71" s="45">
        <v>16.959150563940845</v>
      </c>
      <c r="H71" s="45">
        <f t="shared" si="2"/>
        <v>37.014799999999923</v>
      </c>
      <c r="I71" s="78"/>
      <c r="J71" s="52"/>
      <c r="K71" s="52"/>
      <c r="L71" s="52"/>
      <c r="M71" s="52"/>
      <c r="N71" s="52"/>
      <c r="O71" s="52"/>
      <c r="P71" s="52"/>
      <c r="Q71" s="52"/>
    </row>
    <row r="72" spans="1:17">
      <c r="A72" s="40" t="s">
        <v>85</v>
      </c>
      <c r="B72" s="41">
        <v>3929.81</v>
      </c>
      <c r="C72" s="41">
        <v>10.073</v>
      </c>
      <c r="D72" s="42">
        <v>0.19400000000000001</v>
      </c>
      <c r="E72" s="42">
        <v>6.2E-2</v>
      </c>
      <c r="F72" s="43">
        <v>24.606441264184909</v>
      </c>
      <c r="G72" s="45">
        <v>24.403433473871704</v>
      </c>
      <c r="H72" s="45">
        <f t="shared" si="2"/>
        <v>36.704799999999977</v>
      </c>
      <c r="I72" s="78"/>
      <c r="J72" s="52"/>
      <c r="K72" s="52"/>
      <c r="L72" s="52"/>
      <c r="M72" s="52"/>
      <c r="N72" s="52"/>
      <c r="O72" s="52"/>
      <c r="P72" s="52"/>
      <c r="Q72" s="52"/>
    </row>
    <row r="73" spans="1:17">
      <c r="A73" s="40" t="s">
        <v>86</v>
      </c>
      <c r="B73" s="41">
        <v>3930.31</v>
      </c>
      <c r="C73" s="41">
        <v>11.117000000000001</v>
      </c>
      <c r="D73" s="42">
        <v>0.26600000000000001</v>
      </c>
      <c r="E73" s="42">
        <v>9.0999999999999998E-2</v>
      </c>
      <c r="F73" s="43">
        <v>30.141216740422809</v>
      </c>
      <c r="G73" s="45">
        <v>20.164868873696523</v>
      </c>
      <c r="H73" s="45">
        <f t="shared" si="2"/>
        <v>36.204799999999977</v>
      </c>
      <c r="I73" s="78"/>
      <c r="J73" s="52"/>
      <c r="K73" s="52"/>
      <c r="L73" s="52"/>
      <c r="M73" s="52"/>
      <c r="N73" s="52"/>
      <c r="O73" s="52"/>
      <c r="P73" s="52"/>
      <c r="Q73" s="52"/>
    </row>
    <row r="74" spans="1:17">
      <c r="A74" s="40" t="s">
        <v>87</v>
      </c>
      <c r="B74" s="41">
        <v>3930.62</v>
      </c>
      <c r="C74" s="41">
        <v>10.529</v>
      </c>
      <c r="D74" s="42">
        <v>0.155</v>
      </c>
      <c r="E74" s="42">
        <v>4.7E-2</v>
      </c>
      <c r="F74" s="43">
        <v>23.995725013834662</v>
      </c>
      <c r="G74" s="45">
        <v>35.217078468007379</v>
      </c>
      <c r="H74" s="45">
        <f t="shared" si="2"/>
        <v>35.894800000000032</v>
      </c>
      <c r="I74" s="78"/>
      <c r="J74" s="52"/>
      <c r="K74" s="52"/>
      <c r="L74" s="52"/>
      <c r="M74" s="52"/>
      <c r="N74" s="52"/>
      <c r="O74" s="52"/>
      <c r="P74" s="52"/>
      <c r="Q74" s="52"/>
    </row>
    <row r="75" spans="1:17">
      <c r="A75" s="40">
        <v>63</v>
      </c>
      <c r="B75" s="41">
        <v>3930.94</v>
      </c>
      <c r="C75" s="41">
        <v>9.2129999999999992</v>
      </c>
      <c r="D75" s="42">
        <v>7.2999999999999995E-2</v>
      </c>
      <c r="E75" s="42">
        <v>1.7999999999999999E-2</v>
      </c>
      <c r="F75" s="43">
        <v>40.702021930049298</v>
      </c>
      <c r="G75" s="45">
        <v>18.927253877639277</v>
      </c>
      <c r="H75" s="45">
        <f t="shared" si="2"/>
        <v>35.574799999999868</v>
      </c>
      <c r="I75" s="78"/>
      <c r="J75" s="52"/>
      <c r="K75" s="52"/>
      <c r="L75" s="52"/>
      <c r="M75" s="52"/>
      <c r="N75" s="52"/>
      <c r="O75" s="52"/>
      <c r="P75" s="52"/>
      <c r="Q75" s="52"/>
    </row>
    <row r="76" spans="1:17">
      <c r="A76" s="40" t="s">
        <v>88</v>
      </c>
      <c r="B76" s="41">
        <v>3931.12</v>
      </c>
      <c r="C76" s="41">
        <v>8.4979999999999993</v>
      </c>
      <c r="D76" s="42">
        <v>6.5000000000000002E-2</v>
      </c>
      <c r="E76" s="42">
        <v>1.4999999999999999E-2</v>
      </c>
      <c r="F76" s="43">
        <v>52.498472703619434</v>
      </c>
      <c r="G76" s="45">
        <v>9.5204633374410452</v>
      </c>
      <c r="H76" s="45">
        <f t="shared" si="2"/>
        <v>35.394800000000032</v>
      </c>
      <c r="I76" s="78"/>
      <c r="J76" s="52"/>
      <c r="K76" s="52"/>
      <c r="L76" s="52"/>
      <c r="M76" s="52"/>
      <c r="N76" s="52"/>
      <c r="O76" s="52"/>
      <c r="P76" s="52"/>
      <c r="Q76" s="52"/>
    </row>
    <row r="77" spans="1:17">
      <c r="A77" s="40" t="s">
        <v>89</v>
      </c>
      <c r="B77" s="41">
        <v>3931.74</v>
      </c>
      <c r="C77" s="41">
        <v>6.5739999999999998</v>
      </c>
      <c r="D77" s="42">
        <v>3.6999999999999998E-2</v>
      </c>
      <c r="E77" s="42">
        <v>8.0000000000000002E-3</v>
      </c>
      <c r="F77" s="43">
        <v>68.300626739019094</v>
      </c>
      <c r="G77" s="45">
        <v>18.433955008652063</v>
      </c>
      <c r="H77" s="45">
        <f t="shared" si="2"/>
        <v>34.774800000000141</v>
      </c>
      <c r="I77" s="78"/>
      <c r="J77" s="52"/>
      <c r="K77" s="52"/>
      <c r="L77" s="52"/>
      <c r="M77" s="52"/>
      <c r="N77" s="52"/>
      <c r="O77" s="52"/>
      <c r="P77" s="52"/>
      <c r="Q77" s="52"/>
    </row>
    <row r="78" spans="1:17">
      <c r="A78" s="40" t="s">
        <v>90</v>
      </c>
      <c r="B78" s="41">
        <v>3932.25</v>
      </c>
      <c r="C78" s="41">
        <v>9.5679999999999996</v>
      </c>
      <c r="D78" s="42">
        <v>0.224</v>
      </c>
      <c r="E78" s="42">
        <v>6.9000000000000006E-2</v>
      </c>
      <c r="F78" s="43">
        <v>21.74489957764607</v>
      </c>
      <c r="G78" s="45">
        <v>25.168091629647606</v>
      </c>
      <c r="H78" s="45">
        <f t="shared" si="2"/>
        <v>34.264799999999923</v>
      </c>
      <c r="I78" s="78"/>
      <c r="J78" s="52"/>
      <c r="K78" s="52"/>
      <c r="L78" s="52"/>
      <c r="M78" s="52"/>
      <c r="N78" s="52"/>
      <c r="O78" s="52"/>
      <c r="P78" s="52"/>
      <c r="Q78" s="52"/>
    </row>
    <row r="79" spans="1:17">
      <c r="A79" s="40" t="s">
        <v>91</v>
      </c>
      <c r="B79" s="41">
        <v>3932.55</v>
      </c>
      <c r="C79" s="41">
        <v>11.920999999999999</v>
      </c>
      <c r="D79" s="42">
        <v>3.548</v>
      </c>
      <c r="E79" s="42">
        <v>2.5190000000000001</v>
      </c>
      <c r="F79" s="43">
        <v>27.29058967290992</v>
      </c>
      <c r="G79" s="45">
        <v>17.26540422955684</v>
      </c>
      <c r="H79" s="45">
        <f t="shared" si="2"/>
        <v>33.964799999999741</v>
      </c>
      <c r="I79" s="78"/>
      <c r="J79" s="52"/>
      <c r="K79" s="52"/>
      <c r="L79" s="52"/>
      <c r="M79" s="52"/>
      <c r="N79" s="52"/>
      <c r="O79" s="52"/>
      <c r="P79" s="52"/>
      <c r="Q79" s="52"/>
    </row>
    <row r="80" spans="1:17">
      <c r="A80" s="40" t="s">
        <v>92</v>
      </c>
      <c r="B80" s="41">
        <v>3932.83</v>
      </c>
      <c r="C80" s="41">
        <v>14.973000000000001</v>
      </c>
      <c r="D80" s="42">
        <v>1.07</v>
      </c>
      <c r="E80" s="42">
        <v>0.52700000000000002</v>
      </c>
      <c r="F80" s="43">
        <v>40.259594984082327</v>
      </c>
      <c r="G80" s="45">
        <v>14.363093297169863</v>
      </c>
      <c r="H80" s="45">
        <f t="shared" si="2"/>
        <v>33.684799999999996</v>
      </c>
      <c r="I80" s="78"/>
      <c r="J80" s="52"/>
      <c r="K80" s="52"/>
      <c r="L80" s="52"/>
      <c r="M80" s="52"/>
      <c r="N80" s="52"/>
      <c r="O80" s="52"/>
      <c r="P80" s="52"/>
      <c r="Q80" s="52"/>
    </row>
    <row r="81" spans="1:17">
      <c r="A81" s="40" t="s">
        <v>93</v>
      </c>
      <c r="B81" s="41">
        <v>3933.38</v>
      </c>
      <c r="C81" s="41">
        <v>6.4029999999999996</v>
      </c>
      <c r="D81" s="42">
        <v>5.5E-2</v>
      </c>
      <c r="E81" s="42">
        <v>1.2999999999999999E-2</v>
      </c>
      <c r="F81" s="43">
        <v>61.403406360177804</v>
      </c>
      <c r="G81" s="45">
        <v>1.9296832893186739</v>
      </c>
      <c r="H81" s="45">
        <f t="shared" si="2"/>
        <v>33.134799999999814</v>
      </c>
      <c r="I81" s="78"/>
      <c r="J81" s="52"/>
      <c r="K81" s="52"/>
      <c r="L81" s="52"/>
      <c r="M81" s="52"/>
      <c r="N81" s="52"/>
      <c r="O81" s="52"/>
      <c r="P81" s="52"/>
      <c r="Q81" s="52"/>
    </row>
    <row r="82" spans="1:17">
      <c r="A82" s="40" t="s">
        <v>94</v>
      </c>
      <c r="B82" s="41">
        <v>3933.78</v>
      </c>
      <c r="C82" s="41">
        <v>5.1630000000000003</v>
      </c>
      <c r="D82" s="42">
        <v>2.5999999999999999E-2</v>
      </c>
      <c r="E82" s="42">
        <v>5.0000000000000001E-3</v>
      </c>
      <c r="F82" s="43">
        <v>58.378044518199637</v>
      </c>
      <c r="G82" s="45">
        <v>16.118128558781102</v>
      </c>
      <c r="H82" s="45">
        <f t="shared" si="2"/>
        <v>32.734799999999723</v>
      </c>
      <c r="I82" s="78"/>
      <c r="J82" s="52"/>
      <c r="K82" s="52"/>
      <c r="L82" s="52"/>
      <c r="M82" s="52"/>
      <c r="N82" s="52"/>
      <c r="O82" s="52"/>
      <c r="P82" s="52"/>
      <c r="Q82" s="52"/>
    </row>
    <row r="83" spans="1:17">
      <c r="A83" s="40" t="s">
        <v>95</v>
      </c>
      <c r="B83" s="41">
        <v>3938.17</v>
      </c>
      <c r="C83" s="41">
        <v>13.227</v>
      </c>
      <c r="D83" s="42">
        <v>2.9729999999999999</v>
      </c>
      <c r="E83" s="42">
        <v>2.0579999999999998</v>
      </c>
      <c r="F83" s="43">
        <v>31.184897241925963</v>
      </c>
      <c r="G83" s="45">
        <v>17.206059106334585</v>
      </c>
      <c r="H83" s="45">
        <f t="shared" si="2"/>
        <v>28.34479999999985</v>
      </c>
      <c r="I83" s="78"/>
      <c r="J83" s="52"/>
      <c r="K83" s="52"/>
      <c r="L83" s="52"/>
      <c r="M83" s="52"/>
      <c r="N83" s="52"/>
      <c r="O83" s="52"/>
      <c r="P83" s="52"/>
      <c r="Q83" s="52"/>
    </row>
    <row r="84" spans="1:17">
      <c r="A84" s="40" t="s">
        <v>96</v>
      </c>
      <c r="B84" s="41">
        <v>3938.6</v>
      </c>
      <c r="C84" s="41">
        <v>8.3409999999999993</v>
      </c>
      <c r="D84" s="42">
        <v>0.14000000000000001</v>
      </c>
      <c r="E84" s="42">
        <v>4.1000000000000002E-2</v>
      </c>
      <c r="F84" s="43">
        <v>24.13901318300201</v>
      </c>
      <c r="G84" s="45">
        <v>16.173622426307261</v>
      </c>
      <c r="H84" s="45">
        <f t="shared" si="2"/>
        <v>27.914800000000014</v>
      </c>
      <c r="I84" s="78"/>
      <c r="J84" s="52"/>
      <c r="K84" s="52"/>
      <c r="L84" s="52"/>
      <c r="M84" s="52"/>
      <c r="N84" s="52"/>
      <c r="O84" s="52"/>
      <c r="P84" s="52"/>
      <c r="Q84" s="52"/>
    </row>
    <row r="85" spans="1:17">
      <c r="A85" s="40" t="s">
        <v>97</v>
      </c>
      <c r="B85" s="41">
        <v>3939.11</v>
      </c>
      <c r="C85" s="41">
        <v>13.625</v>
      </c>
      <c r="D85" s="42">
        <v>2.15</v>
      </c>
      <c r="E85" s="42">
        <v>1.4239999999999999</v>
      </c>
      <c r="F85" s="43">
        <v>26.125243470336756</v>
      </c>
      <c r="G85" s="45">
        <v>14.887699821098908</v>
      </c>
      <c r="H85" s="45">
        <f t="shared" si="2"/>
        <v>27.404799999999796</v>
      </c>
      <c r="I85" s="78"/>
      <c r="J85" s="52"/>
      <c r="K85" s="52"/>
      <c r="L85" s="52"/>
      <c r="M85" s="52"/>
      <c r="N85" s="52"/>
      <c r="O85" s="52"/>
      <c r="P85" s="52"/>
      <c r="Q85" s="52"/>
    </row>
    <row r="86" spans="1:17">
      <c r="A86" s="40" t="s">
        <v>98</v>
      </c>
      <c r="B86" s="41">
        <v>3939.59</v>
      </c>
      <c r="C86" s="41">
        <v>6.9960000000000004</v>
      </c>
      <c r="D86" s="42">
        <v>8.2000000000000003E-2</v>
      </c>
      <c r="E86" s="42">
        <v>2.1000000000000001E-2</v>
      </c>
      <c r="F86" s="43">
        <v>32.701349198259152</v>
      </c>
      <c r="G86" s="45">
        <v>19.773436102665258</v>
      </c>
      <c r="H86" s="45">
        <f t="shared" si="2"/>
        <v>26.924799999999777</v>
      </c>
      <c r="I86" s="78"/>
      <c r="J86" s="52"/>
      <c r="K86" s="52"/>
      <c r="L86" s="52"/>
      <c r="M86" s="52"/>
      <c r="N86" s="52"/>
      <c r="O86" s="52"/>
      <c r="P86" s="52"/>
      <c r="Q86" s="52"/>
    </row>
    <row r="87" spans="1:17">
      <c r="A87" s="40" t="s">
        <v>99</v>
      </c>
      <c r="B87" s="41">
        <v>3940.32</v>
      </c>
      <c r="C87" s="41">
        <v>14.707000000000001</v>
      </c>
      <c r="D87" s="42">
        <v>2.4550000000000001</v>
      </c>
      <c r="E87" s="42">
        <v>1.6479999999999999</v>
      </c>
      <c r="F87" s="43">
        <v>27.463497819107292</v>
      </c>
      <c r="G87" s="45">
        <v>18.196975218659016</v>
      </c>
      <c r="H87" s="45">
        <f t="shared" si="2"/>
        <v>26.194799999999759</v>
      </c>
      <c r="I87" s="78"/>
      <c r="J87" s="52"/>
      <c r="K87" s="52"/>
      <c r="L87" s="52"/>
      <c r="M87" s="52"/>
      <c r="N87" s="52"/>
      <c r="O87" s="52"/>
      <c r="P87" s="52"/>
      <c r="Q87" s="52"/>
    </row>
    <row r="88" spans="1:17">
      <c r="A88" s="40" t="s">
        <v>100</v>
      </c>
      <c r="B88" s="41">
        <v>3940.56</v>
      </c>
      <c r="C88" s="41">
        <v>9.8610000000000007</v>
      </c>
      <c r="D88" s="42">
        <v>1.006</v>
      </c>
      <c r="E88" s="42">
        <v>0.51800000000000002</v>
      </c>
      <c r="F88" s="43">
        <v>21.544631429907255</v>
      </c>
      <c r="G88" s="45">
        <v>21.547661052565875</v>
      </c>
      <c r="H88" s="45">
        <f t="shared" si="2"/>
        <v>25.954799999999977</v>
      </c>
      <c r="I88" s="78"/>
      <c r="J88" s="52"/>
      <c r="K88" s="52"/>
      <c r="L88" s="52"/>
      <c r="M88" s="52"/>
      <c r="N88" s="52"/>
      <c r="O88" s="52"/>
      <c r="P88" s="52"/>
      <c r="Q88" s="52"/>
    </row>
    <row r="89" spans="1:17">
      <c r="A89" s="40" t="s">
        <v>101</v>
      </c>
      <c r="B89" s="41">
        <v>3940.89</v>
      </c>
      <c r="C89" s="41">
        <v>6.4279999999999999</v>
      </c>
      <c r="D89" s="42">
        <v>0.16300000000000001</v>
      </c>
      <c r="E89" s="42">
        <v>5.1999999999999998E-2</v>
      </c>
      <c r="F89" s="43">
        <v>28.03901113310182</v>
      </c>
      <c r="G89" s="45">
        <v>20.929821940726363</v>
      </c>
      <c r="H89" s="45">
        <f t="shared" si="2"/>
        <v>25.62480000000005</v>
      </c>
      <c r="I89" s="78"/>
      <c r="J89" s="52"/>
      <c r="K89" s="52"/>
      <c r="L89" s="52"/>
      <c r="M89" s="52"/>
      <c r="N89" s="52"/>
      <c r="O89" s="52"/>
      <c r="P89" s="52"/>
      <c r="Q89" s="52"/>
    </row>
    <row r="90" spans="1:17">
      <c r="A90" s="40" t="s">
        <v>102</v>
      </c>
      <c r="B90" s="41">
        <v>3941.18</v>
      </c>
      <c r="C90" s="41">
        <v>7.6849999999999996</v>
      </c>
      <c r="D90" s="42">
        <v>0.29299999999999998</v>
      </c>
      <c r="E90" s="42">
        <v>0.112</v>
      </c>
      <c r="F90" s="43">
        <v>31.377367980411691</v>
      </c>
      <c r="G90" s="45">
        <v>13.421862509992005</v>
      </c>
      <c r="H90" s="45">
        <f t="shared" si="2"/>
        <v>25.334800000000087</v>
      </c>
      <c r="I90" s="78"/>
      <c r="J90" s="52"/>
      <c r="K90" s="52"/>
      <c r="L90" s="52"/>
      <c r="M90" s="52"/>
      <c r="N90" s="52"/>
      <c r="O90" s="52"/>
      <c r="P90" s="52"/>
      <c r="Q90" s="52"/>
    </row>
    <row r="91" spans="1:17">
      <c r="A91" s="40" t="s">
        <v>103</v>
      </c>
      <c r="B91" s="41">
        <v>3941.5</v>
      </c>
      <c r="C91" s="41">
        <v>9.6929999999999996</v>
      </c>
      <c r="D91" s="42">
        <v>0.77200000000000002</v>
      </c>
      <c r="E91" s="42">
        <v>0.376</v>
      </c>
      <c r="F91" s="43">
        <v>23.002558737461687</v>
      </c>
      <c r="G91" s="45">
        <v>21.277909690920769</v>
      </c>
      <c r="H91" s="45">
        <f t="shared" si="2"/>
        <v>25.014799999999923</v>
      </c>
      <c r="I91" s="78"/>
      <c r="J91" s="52"/>
      <c r="K91" s="52"/>
      <c r="L91" s="52"/>
      <c r="M91" s="52"/>
      <c r="N91" s="52"/>
      <c r="O91" s="52"/>
      <c r="P91" s="52"/>
      <c r="Q91" s="52"/>
    </row>
    <row r="92" spans="1:17">
      <c r="A92" s="40" t="s">
        <v>104</v>
      </c>
      <c r="B92" s="41">
        <v>3941.81</v>
      </c>
      <c r="C92" s="41">
        <v>6.4790000000000001</v>
      </c>
      <c r="D92" s="42">
        <v>0.308</v>
      </c>
      <c r="E92" s="42">
        <v>0.122</v>
      </c>
      <c r="F92" s="43">
        <v>19.252711031266131</v>
      </c>
      <c r="G92" s="45">
        <v>15.649716504669255</v>
      </c>
      <c r="H92" s="45">
        <f t="shared" si="2"/>
        <v>24.704799999999977</v>
      </c>
      <c r="I92" s="78"/>
      <c r="J92" s="52"/>
      <c r="K92" s="52"/>
      <c r="L92" s="52"/>
      <c r="M92" s="52"/>
      <c r="N92" s="52"/>
      <c r="O92" s="52"/>
      <c r="P92" s="52"/>
      <c r="Q92" s="52"/>
    </row>
    <row r="93" spans="1:17">
      <c r="A93" s="40" t="s">
        <v>105</v>
      </c>
      <c r="B93" s="41">
        <v>3942.23</v>
      </c>
      <c r="C93" s="41">
        <v>3.0430000000000001</v>
      </c>
      <c r="D93" s="42">
        <v>0.318</v>
      </c>
      <c r="E93" s="42">
        <v>0.13500000000000001</v>
      </c>
      <c r="F93" s="43">
        <v>15.979446560251386</v>
      </c>
      <c r="G93" s="45">
        <v>19.728349215247167</v>
      </c>
      <c r="H93" s="45">
        <f t="shared" si="2"/>
        <v>24.284799999999905</v>
      </c>
      <c r="I93" s="78"/>
      <c r="J93" s="52"/>
      <c r="K93" s="52"/>
      <c r="L93" s="52"/>
      <c r="M93" s="52"/>
      <c r="N93" s="52"/>
      <c r="O93" s="52"/>
      <c r="P93" s="52"/>
      <c r="Q93" s="52"/>
    </row>
    <row r="94" spans="1:17">
      <c r="A94" s="40" t="s">
        <v>106</v>
      </c>
      <c r="B94" s="41">
        <v>3942.59</v>
      </c>
      <c r="C94" s="41">
        <v>4.0739999999999998</v>
      </c>
      <c r="D94" s="42">
        <v>8.2000000000000003E-2</v>
      </c>
      <c r="E94" s="42">
        <v>2.1999999999999999E-2</v>
      </c>
      <c r="F94" s="43">
        <v>27.902298946756606</v>
      </c>
      <c r="G94" s="45">
        <v>24.544184913016785</v>
      </c>
      <c r="H94" s="45">
        <f t="shared" si="2"/>
        <v>23.924799999999777</v>
      </c>
      <c r="I94" s="78"/>
      <c r="J94" s="52"/>
      <c r="K94" s="52"/>
      <c r="L94" s="52"/>
      <c r="M94" s="52"/>
      <c r="N94" s="52"/>
      <c r="O94" s="52"/>
      <c r="P94" s="52"/>
      <c r="Q94" s="52"/>
    </row>
    <row r="95" spans="1:17">
      <c r="A95" s="40" t="s">
        <v>107</v>
      </c>
      <c r="B95" s="41">
        <v>3943.14</v>
      </c>
      <c r="C95" s="41">
        <v>6.5570000000000004</v>
      </c>
      <c r="D95" s="42">
        <v>0.318</v>
      </c>
      <c r="E95" s="42">
        <v>0.127</v>
      </c>
      <c r="F95" s="43">
        <v>26.290177800908808</v>
      </c>
      <c r="G95" s="45">
        <v>19.125162911934048</v>
      </c>
      <c r="H95" s="45">
        <f t="shared" si="2"/>
        <v>23.37480000000005</v>
      </c>
      <c r="I95" s="78"/>
      <c r="J95" s="52"/>
      <c r="K95" s="52"/>
      <c r="L95" s="52"/>
      <c r="M95" s="52"/>
      <c r="N95" s="52"/>
      <c r="O95" s="52"/>
      <c r="P95" s="52"/>
      <c r="Q95" s="52"/>
    </row>
    <row r="96" spans="1:17">
      <c r="A96" s="40" t="s">
        <v>108</v>
      </c>
      <c r="B96" s="41">
        <v>3943.59</v>
      </c>
      <c r="C96" s="41">
        <v>9.3219999999999992</v>
      </c>
      <c r="D96" s="42">
        <v>0.91900000000000004</v>
      </c>
      <c r="E96" s="42">
        <v>0.46500000000000002</v>
      </c>
      <c r="F96" s="43">
        <v>17.801367528917694</v>
      </c>
      <c r="G96" s="45">
        <v>21.795945064865613</v>
      </c>
      <c r="H96" s="45">
        <f t="shared" si="2"/>
        <v>22.924799999999777</v>
      </c>
      <c r="I96" s="78"/>
      <c r="J96" s="52"/>
      <c r="K96" s="52"/>
      <c r="L96" s="52"/>
      <c r="M96" s="52"/>
      <c r="N96" s="52"/>
      <c r="O96" s="52"/>
      <c r="P96" s="52"/>
      <c r="Q96" s="52"/>
    </row>
    <row r="97" spans="1:17">
      <c r="A97" s="40" t="s">
        <v>109</v>
      </c>
      <c r="B97" s="41">
        <v>3952.26</v>
      </c>
      <c r="C97" s="41">
        <v>6.508</v>
      </c>
      <c r="D97" s="42">
        <v>0.42099999999999999</v>
      </c>
      <c r="E97" s="42">
        <v>0.18099999999999999</v>
      </c>
      <c r="F97" s="43">
        <v>96.113357536839388</v>
      </c>
      <c r="G97" s="45">
        <v>0</v>
      </c>
      <c r="H97" s="45">
        <f t="shared" si="2"/>
        <v>14.254799999999705</v>
      </c>
      <c r="I97" s="78"/>
      <c r="J97" s="52"/>
      <c r="K97" s="52"/>
      <c r="L97" s="52"/>
      <c r="M97" s="52"/>
      <c r="N97" s="52"/>
      <c r="O97" s="52"/>
      <c r="P97" s="52"/>
      <c r="Q97" s="52"/>
    </row>
    <row r="98" spans="1:17">
      <c r="A98" s="40" t="s">
        <v>110</v>
      </c>
      <c r="B98" s="41">
        <v>3952.58</v>
      </c>
      <c r="C98" s="41">
        <v>4.0670000000000002</v>
      </c>
      <c r="D98" s="42">
        <v>2.7E-2</v>
      </c>
      <c r="E98" s="42">
        <v>5.0000000000000001E-3</v>
      </c>
      <c r="F98" s="43">
        <v>47.112491038479753</v>
      </c>
      <c r="G98" s="45">
        <v>36.031383100091524</v>
      </c>
      <c r="H98" s="45">
        <f t="shared" si="2"/>
        <v>13.934799999999996</v>
      </c>
      <c r="I98" s="78"/>
      <c r="J98" s="52"/>
      <c r="K98" s="52"/>
      <c r="L98" s="52"/>
      <c r="M98" s="52"/>
      <c r="N98" s="52"/>
      <c r="O98" s="52"/>
      <c r="P98" s="52"/>
      <c r="Q98" s="52"/>
    </row>
    <row r="99" spans="1:17">
      <c r="A99" s="40" t="s">
        <v>111</v>
      </c>
      <c r="B99" s="41">
        <v>3952.8</v>
      </c>
      <c r="C99" s="41">
        <v>6.5419999999999998</v>
      </c>
      <c r="D99" s="42">
        <v>0.12</v>
      </c>
      <c r="E99" s="42">
        <v>3.5000000000000003E-2</v>
      </c>
      <c r="F99" s="43">
        <v>61.91295310320627</v>
      </c>
      <c r="G99" s="45">
        <v>22.74711962643131</v>
      </c>
      <c r="H99" s="45">
        <f t="shared" si="2"/>
        <v>13.714799999999741</v>
      </c>
      <c r="I99" s="78"/>
      <c r="J99" s="52"/>
      <c r="K99" s="52"/>
      <c r="L99" s="52"/>
      <c r="M99" s="52"/>
      <c r="N99" s="52"/>
      <c r="O99" s="52"/>
      <c r="P99" s="52"/>
      <c r="Q99" s="52"/>
    </row>
    <row r="100" spans="1:17">
      <c r="A100" s="40" t="s">
        <v>112</v>
      </c>
      <c r="B100" s="41">
        <v>3953.08</v>
      </c>
      <c r="C100" s="41">
        <v>5.48</v>
      </c>
      <c r="D100" s="42">
        <v>3.5000000000000003E-2</v>
      </c>
      <c r="E100" s="42">
        <v>7.0000000000000001E-3</v>
      </c>
      <c r="F100" s="43">
        <v>49.7891471945468</v>
      </c>
      <c r="G100" s="45">
        <v>36.262467322118233</v>
      </c>
      <c r="H100" s="45">
        <f t="shared" si="2"/>
        <v>13.434799999999996</v>
      </c>
      <c r="I100" s="78"/>
      <c r="J100" s="52"/>
      <c r="K100" s="52"/>
      <c r="L100" s="52"/>
      <c r="M100" s="52"/>
      <c r="N100" s="52"/>
      <c r="O100" s="52"/>
      <c r="P100" s="52"/>
      <c r="Q100" s="52"/>
    </row>
    <row r="101" spans="1:17">
      <c r="A101" s="40" t="s">
        <v>113</v>
      </c>
      <c r="B101" s="41">
        <v>3953.46</v>
      </c>
      <c r="C101" s="41">
        <v>4.0999999999999996</v>
      </c>
      <c r="D101" s="42">
        <v>2.1000000000000001E-2</v>
      </c>
      <c r="E101" s="42">
        <v>4.0000000000000001E-3</v>
      </c>
      <c r="F101" s="43">
        <v>71.688214927982287</v>
      </c>
      <c r="G101" s="45">
        <v>11.410213554400956</v>
      </c>
      <c r="H101" s="45">
        <f t="shared" si="2"/>
        <v>13.054799999999886</v>
      </c>
      <c r="I101" s="78"/>
      <c r="J101" s="52"/>
      <c r="K101" s="52"/>
      <c r="L101" s="52"/>
      <c r="M101" s="52"/>
      <c r="N101" s="52"/>
      <c r="O101" s="52"/>
      <c r="P101" s="52"/>
      <c r="Q101" s="52"/>
    </row>
    <row r="102" spans="1:17">
      <c r="A102" s="46" t="s">
        <v>114</v>
      </c>
      <c r="B102" s="47">
        <v>3953.83</v>
      </c>
      <c r="C102" s="47">
        <v>3.8849999999999998</v>
      </c>
      <c r="D102" s="48">
        <v>2.3E-2</v>
      </c>
      <c r="E102" s="48">
        <v>4.0000000000000001E-3</v>
      </c>
      <c r="F102" s="49">
        <v>93.147465979513967</v>
      </c>
      <c r="G102" s="50">
        <v>1.0308695294504857</v>
      </c>
      <c r="H102" s="50">
        <f t="shared" si="2"/>
        <v>12.684799999999996</v>
      </c>
      <c r="I102" s="78"/>
      <c r="J102" s="52"/>
      <c r="K102" s="52"/>
      <c r="L102" s="52"/>
      <c r="M102" s="52"/>
      <c r="N102" s="52"/>
      <c r="O102" s="52"/>
      <c r="P102" s="52"/>
      <c r="Q102" s="52"/>
    </row>
    <row r="103" spans="1:17">
      <c r="A103" s="5"/>
      <c r="B103" s="30"/>
      <c r="C103" s="30"/>
      <c r="D103" s="30"/>
      <c r="E103" s="11"/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>
      <c r="A104" s="5"/>
      <c r="B104" s="30"/>
      <c r="C104" s="30"/>
      <c r="D104" s="30"/>
      <c r="E104" s="11"/>
      <c r="F104" s="32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>
      <c r="A105" s="5"/>
      <c r="B105" s="30"/>
      <c r="C105" s="30"/>
      <c r="D105" s="30"/>
      <c r="E105" s="11"/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>
      <c r="A106" s="5"/>
      <c r="B106" s="30"/>
      <c r="C106" s="30"/>
      <c r="D106" s="30"/>
      <c r="E106" s="11"/>
      <c r="F106" s="32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>
      <c r="A107" s="5"/>
      <c r="B107" s="30"/>
      <c r="C107" s="30"/>
      <c r="D107" s="30"/>
      <c r="E107" s="11"/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>
      <c r="A108" s="5"/>
      <c r="B108" s="30"/>
      <c r="C108" s="30"/>
      <c r="D108" s="30"/>
      <c r="E108" s="11"/>
      <c r="F108" s="32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>
      <c r="A109" s="5"/>
      <c r="B109" s="30"/>
      <c r="C109" s="30"/>
      <c r="D109" s="30"/>
      <c r="E109" s="11"/>
      <c r="F109" s="3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>
      <c r="A110" s="5"/>
      <c r="B110" s="30"/>
      <c r="C110" s="30"/>
      <c r="D110" s="30"/>
      <c r="E110" s="11"/>
      <c r="F110" s="32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>
      <c r="A111" s="5"/>
      <c r="B111" s="30"/>
      <c r="C111" s="30"/>
      <c r="D111" s="30"/>
      <c r="E111" s="11"/>
      <c r="F111" s="3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>
      <c r="A112" s="5"/>
      <c r="B112" s="30"/>
      <c r="C112" s="30"/>
      <c r="D112" s="30"/>
      <c r="E112" s="11"/>
      <c r="F112" s="32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>
      <c r="A113" s="5"/>
      <c r="B113" s="30"/>
      <c r="C113" s="30"/>
      <c r="D113" s="30"/>
      <c r="E113" s="11"/>
      <c r="F113" s="3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>
      <c r="A114" s="5"/>
      <c r="B114" s="30"/>
      <c r="C114" s="30"/>
      <c r="D114" s="30"/>
      <c r="E114" s="11"/>
      <c r="F114" s="32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>
      <c r="A115" s="5"/>
      <c r="B115" s="30"/>
      <c r="C115" s="30"/>
      <c r="D115" s="30"/>
      <c r="E115" s="11"/>
      <c r="F115" s="3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>
      <c r="A116" s="5"/>
      <c r="B116" s="30"/>
      <c r="C116" s="30"/>
      <c r="D116" s="30"/>
      <c r="E116" s="11"/>
      <c r="F116" s="32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>
      <c r="A117" s="5"/>
      <c r="B117" s="30"/>
      <c r="C117" s="30"/>
      <c r="D117" s="30"/>
      <c r="E117" s="11"/>
      <c r="F117" s="3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>
      <c r="A118" s="5"/>
      <c r="B118" s="30"/>
      <c r="C118" s="30"/>
      <c r="D118" s="30"/>
      <c r="E118" s="11"/>
      <c r="F118" s="32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>
      <c r="A119" s="5"/>
      <c r="B119" s="30"/>
      <c r="C119" s="30"/>
      <c r="D119" s="30"/>
      <c r="E119" s="11"/>
      <c r="F119" s="32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>
      <c r="A120" s="5"/>
      <c r="B120" s="30"/>
      <c r="C120" s="30"/>
      <c r="D120" s="30"/>
      <c r="E120" s="11"/>
      <c r="F120" s="32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>
      <c r="A121" s="5"/>
      <c r="B121" s="30"/>
      <c r="C121" s="30"/>
      <c r="D121" s="30"/>
      <c r="E121" s="11"/>
      <c r="F121" s="32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>
      <c r="A122" s="5"/>
      <c r="B122" s="30"/>
      <c r="C122" s="30"/>
      <c r="D122" s="30"/>
      <c r="E122" s="11"/>
      <c r="F122" s="32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  <row r="123" spans="1:17">
      <c r="A123" s="5"/>
      <c r="B123" s="30"/>
      <c r="C123" s="30"/>
      <c r="D123" s="30"/>
      <c r="E123" s="11"/>
      <c r="F123" s="32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</row>
    <row r="124" spans="1:17">
      <c r="A124" s="5"/>
      <c r="B124" s="30"/>
      <c r="C124" s="30"/>
      <c r="D124" s="30"/>
      <c r="E124" s="11"/>
      <c r="F124" s="32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</row>
    <row r="125" spans="1:17">
      <c r="A125" s="5"/>
      <c r="B125" s="30"/>
      <c r="C125" s="30"/>
      <c r="D125" s="30"/>
      <c r="E125" s="11"/>
      <c r="F125" s="32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</row>
    <row r="126" spans="1:17">
      <c r="A126" s="5"/>
      <c r="B126" s="30"/>
      <c r="C126" s="30"/>
      <c r="D126" s="30"/>
      <c r="E126" s="11"/>
      <c r="F126" s="32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>
      <c r="A127" s="5"/>
      <c r="B127" s="30"/>
      <c r="C127" s="30"/>
      <c r="D127" s="30"/>
      <c r="E127" s="11"/>
      <c r="F127" s="32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</row>
    <row r="128" spans="1:17">
      <c r="A128" s="5"/>
      <c r="B128" s="30"/>
      <c r="C128" s="30"/>
      <c r="D128" s="30"/>
      <c r="E128" s="11"/>
      <c r="F128" s="32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</row>
    <row r="129" spans="1:17">
      <c r="A129" s="5"/>
      <c r="B129" s="30"/>
      <c r="C129" s="30"/>
      <c r="D129" s="30"/>
      <c r="E129" s="11"/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</row>
    <row r="130" spans="1:17">
      <c r="A130" s="5"/>
      <c r="B130" s="30"/>
      <c r="C130" s="30"/>
      <c r="D130" s="30"/>
      <c r="E130" s="11"/>
      <c r="F130" s="32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</row>
    <row r="131" spans="1:17">
      <c r="A131" s="5"/>
      <c r="B131" s="30"/>
      <c r="C131" s="30"/>
      <c r="D131" s="30"/>
      <c r="E131" s="11"/>
      <c r="F131" s="32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</row>
    <row r="132" spans="1:17">
      <c r="A132" s="5"/>
      <c r="B132" s="30"/>
      <c r="C132" s="30"/>
      <c r="D132" s="30"/>
      <c r="E132" s="11"/>
      <c r="F132" s="32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</row>
    <row r="133" spans="1:17">
      <c r="A133" s="5"/>
      <c r="B133" s="30"/>
      <c r="C133" s="30"/>
      <c r="D133" s="30"/>
      <c r="E133" s="11"/>
      <c r="F133" s="32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</row>
    <row r="134" spans="1:17">
      <c r="A134" s="5"/>
      <c r="B134" s="30"/>
      <c r="C134" s="30"/>
      <c r="D134" s="30"/>
      <c r="E134" s="11"/>
      <c r="F134" s="32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7">
      <c r="A135" s="5"/>
      <c r="B135" s="30"/>
      <c r="C135" s="30"/>
      <c r="D135" s="30"/>
      <c r="E135" s="11"/>
      <c r="F135" s="32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</row>
    <row r="136" spans="1:17">
      <c r="A136" s="5"/>
      <c r="B136" s="30"/>
      <c r="C136" s="30"/>
      <c r="D136" s="30"/>
      <c r="E136" s="11"/>
      <c r="F136" s="32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7">
      <c r="A137" s="5"/>
      <c r="B137" s="30"/>
      <c r="C137" s="30"/>
      <c r="D137" s="30"/>
      <c r="E137" s="11"/>
      <c r="F137" s="32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</row>
    <row r="138" spans="1:17">
      <c r="A138" s="5"/>
      <c r="B138" s="30"/>
      <c r="C138" s="30"/>
      <c r="D138" s="30"/>
      <c r="E138" s="11"/>
      <c r="F138" s="32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7">
      <c r="A139" s="5"/>
      <c r="B139" s="30"/>
      <c r="C139" s="30"/>
      <c r="D139" s="30"/>
      <c r="E139" s="11"/>
      <c r="F139" s="32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</row>
    <row r="140" spans="1:17">
      <c r="A140" s="5"/>
      <c r="B140" s="30"/>
      <c r="C140" s="30"/>
      <c r="D140" s="30"/>
      <c r="E140" s="11"/>
      <c r="F140" s="32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</row>
    <row r="141" spans="1:17">
      <c r="A141" s="5"/>
      <c r="B141" s="30"/>
      <c r="C141" s="30"/>
      <c r="D141" s="30"/>
      <c r="E141" s="11"/>
      <c r="F141" s="32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</row>
    <row r="142" spans="1:17">
      <c r="A142" s="5"/>
      <c r="B142" s="30"/>
      <c r="C142" s="30"/>
      <c r="D142" s="30"/>
      <c r="E142" s="11"/>
      <c r="F142" s="32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>
      <c r="A143" s="5"/>
      <c r="B143" s="30"/>
      <c r="C143" s="30"/>
      <c r="D143" s="30"/>
      <c r="E143" s="11"/>
      <c r="F143" s="32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</row>
    <row r="144" spans="1:17">
      <c r="A144" s="5"/>
      <c r="B144" s="30"/>
      <c r="C144" s="30"/>
      <c r="D144" s="30"/>
      <c r="E144" s="11"/>
      <c r="F144" s="32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</row>
    <row r="145" spans="1:17">
      <c r="A145" s="5"/>
      <c r="B145" s="30"/>
      <c r="C145" s="30"/>
      <c r="D145" s="30"/>
      <c r="E145" s="11"/>
      <c r="F145" s="32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</row>
    <row r="146" spans="1:17">
      <c r="A146" s="5"/>
      <c r="B146" s="30"/>
      <c r="C146" s="30"/>
      <c r="D146" s="30"/>
      <c r="E146" s="11"/>
      <c r="F146" s="32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7">
      <c r="A147" s="5"/>
      <c r="B147" s="30"/>
      <c r="C147" s="30"/>
      <c r="D147" s="30"/>
      <c r="E147" s="11"/>
      <c r="F147" s="32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</row>
    <row r="148" spans="1:17">
      <c r="A148" s="5"/>
      <c r="B148" s="30"/>
      <c r="C148" s="30"/>
      <c r="D148" s="30"/>
      <c r="E148" s="11"/>
      <c r="F148" s="32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7">
      <c r="A149" s="5"/>
      <c r="B149" s="30"/>
      <c r="C149" s="30"/>
      <c r="D149" s="30"/>
      <c r="E149" s="11"/>
      <c r="F149" s="32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</row>
    <row r="150" spans="1:17">
      <c r="A150" s="5"/>
      <c r="B150" s="30"/>
      <c r="C150" s="30"/>
      <c r="D150" s="30"/>
      <c r="E150" s="11"/>
      <c r="F150" s="32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7">
      <c r="A151" s="5"/>
      <c r="B151" s="30"/>
      <c r="C151" s="30"/>
      <c r="D151" s="30"/>
      <c r="E151" s="11"/>
      <c r="F151" s="32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</row>
    <row r="152" spans="1:17">
      <c r="A152" s="5"/>
      <c r="B152" s="30"/>
      <c r="C152" s="30"/>
      <c r="D152" s="30"/>
      <c r="E152" s="11"/>
      <c r="F152" s="32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7">
      <c r="A153" s="5"/>
      <c r="B153" s="30"/>
      <c r="C153" s="30"/>
      <c r="D153" s="30"/>
      <c r="E153" s="11"/>
      <c r="F153" s="32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</row>
    <row r="154" spans="1:17">
      <c r="A154" s="5"/>
      <c r="B154" s="30"/>
      <c r="C154" s="30"/>
      <c r="D154" s="30"/>
      <c r="E154" s="11"/>
      <c r="F154" s="32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</row>
    <row r="155" spans="1:17">
      <c r="A155" s="5"/>
      <c r="B155" s="30"/>
      <c r="C155" s="30"/>
      <c r="D155" s="30"/>
      <c r="E155" s="11"/>
      <c r="F155" s="32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</row>
    <row r="156" spans="1:17">
      <c r="A156" s="5"/>
      <c r="B156" s="30"/>
      <c r="C156" s="30"/>
      <c r="D156" s="30"/>
      <c r="E156" s="11"/>
      <c r="F156" s="32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7">
      <c r="A157" s="5"/>
      <c r="B157" s="30"/>
      <c r="C157" s="30"/>
      <c r="D157" s="30"/>
      <c r="E157" s="11"/>
      <c r="F157" s="32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7">
      <c r="A158" s="5"/>
      <c r="B158" s="30"/>
      <c r="C158" s="30"/>
      <c r="D158" s="30"/>
      <c r="E158" s="11"/>
      <c r="F158" s="32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</row>
    <row r="159" spans="1:17">
      <c r="A159" s="5"/>
      <c r="B159" s="30"/>
      <c r="C159" s="30"/>
      <c r="D159" s="30"/>
      <c r="E159" s="11"/>
      <c r="F159" s="32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7">
      <c r="A160" s="5"/>
      <c r="B160" s="30"/>
      <c r="C160" s="30"/>
      <c r="D160" s="30"/>
      <c r="E160" s="11"/>
      <c r="F160" s="32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</row>
    <row r="161" spans="1:17">
      <c r="A161" s="5"/>
      <c r="B161" s="30"/>
      <c r="C161" s="30"/>
      <c r="D161" s="30"/>
      <c r="E161" s="11"/>
      <c r="F161" s="32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</row>
    <row r="162" spans="1:17">
      <c r="A162" s="5"/>
      <c r="B162" s="30"/>
      <c r="C162" s="30"/>
      <c r="D162" s="30"/>
      <c r="E162" s="11"/>
      <c r="F162" s="32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</row>
    <row r="163" spans="1:17">
      <c r="A163" s="5"/>
      <c r="B163" s="30"/>
      <c r="C163" s="30"/>
      <c r="D163" s="30"/>
      <c r="E163" s="11"/>
      <c r="F163" s="32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7">
      <c r="A164" s="5"/>
      <c r="B164" s="30"/>
      <c r="C164" s="30"/>
      <c r="D164" s="30"/>
      <c r="E164" s="11"/>
      <c r="F164" s="32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</row>
    <row r="165" spans="1:17">
      <c r="A165" s="5"/>
      <c r="B165" s="30"/>
      <c r="C165" s="30"/>
      <c r="D165" s="30"/>
      <c r="E165" s="11"/>
      <c r="F165" s="32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</row>
    <row r="166" spans="1:17">
      <c r="A166" s="5"/>
      <c r="B166" s="30"/>
      <c r="C166" s="30"/>
      <c r="D166" s="30"/>
      <c r="E166" s="11"/>
      <c r="F166" s="32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>
      <c r="A167" s="5"/>
      <c r="B167" s="30"/>
      <c r="C167" s="30"/>
      <c r="D167" s="30"/>
      <c r="E167" s="11"/>
      <c r="F167" s="32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</row>
    <row r="168" spans="1:17">
      <c r="A168" s="5"/>
      <c r="B168" s="30"/>
      <c r="C168" s="30"/>
      <c r="D168" s="30"/>
      <c r="E168" s="11"/>
      <c r="F168" s="32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</row>
    <row r="169" spans="1:17">
      <c r="A169" s="5"/>
      <c r="B169" s="30"/>
      <c r="C169" s="30"/>
      <c r="D169" s="30"/>
      <c r="E169" s="11"/>
      <c r="F169" s="32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</row>
    <row r="170" spans="1:17" ht="15.75">
      <c r="A170" s="21"/>
      <c r="B170" s="30"/>
      <c r="C170" s="30"/>
      <c r="D170" s="30"/>
      <c r="E170" s="11"/>
      <c r="F170" s="32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</row>
    <row r="171" spans="1:17" ht="15.75">
      <c r="A171" s="21"/>
      <c r="B171" s="30"/>
      <c r="C171" s="30"/>
      <c r="D171" s="30"/>
      <c r="E171" s="11"/>
      <c r="F171" s="32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</row>
    <row r="172" spans="1:17" ht="15.75">
      <c r="A172" s="21"/>
      <c r="B172" s="30"/>
      <c r="C172" s="30"/>
      <c r="D172" s="30"/>
      <c r="E172" s="11"/>
      <c r="F172" s="32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7" ht="15.75">
      <c r="A173" s="21"/>
      <c r="B173" s="30"/>
      <c r="C173" s="30"/>
      <c r="D173" s="30"/>
      <c r="E173" s="11"/>
      <c r="F173" s="32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</row>
    <row r="174" spans="1:17" ht="15.75">
      <c r="A174" s="21"/>
      <c r="B174" s="30"/>
      <c r="C174" s="30"/>
      <c r="D174" s="30"/>
      <c r="E174" s="11"/>
      <c r="F174" s="32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</row>
    <row r="175" spans="1:17" ht="15.75">
      <c r="A175" s="21"/>
      <c r="B175" s="30"/>
      <c r="C175" s="30"/>
      <c r="D175" s="30"/>
      <c r="E175" s="11"/>
      <c r="F175" s="32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</row>
    <row r="176" spans="1:17" ht="15.75">
      <c r="A176" s="21"/>
      <c r="B176" s="30"/>
      <c r="C176" s="30"/>
      <c r="D176" s="30"/>
      <c r="E176" s="11"/>
      <c r="F176" s="32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</row>
    <row r="177" spans="1:17" ht="15.75">
      <c r="A177" s="21"/>
      <c r="B177" s="30"/>
      <c r="C177" s="30"/>
      <c r="D177" s="30"/>
      <c r="E177" s="11"/>
      <c r="F177" s="32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7" ht="15.75">
      <c r="A178" s="21"/>
      <c r="B178" s="30"/>
      <c r="C178" s="21"/>
      <c r="D178" s="21"/>
      <c r="E178" s="11"/>
      <c r="F178" s="32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</row>
    <row r="179" spans="1:17" ht="15.75">
      <c r="A179" s="21"/>
      <c r="B179" s="21"/>
      <c r="C179" s="21"/>
      <c r="D179" s="21"/>
      <c r="E179" s="11"/>
      <c r="F179" s="32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</row>
    <row r="180" spans="1:17" ht="15.75">
      <c r="A180" s="21"/>
      <c r="B180" s="21"/>
      <c r="C180" s="21"/>
      <c r="D180" s="21"/>
      <c r="E180" s="11"/>
      <c r="F180" s="32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</row>
    <row r="181" spans="1:17" ht="15.75">
      <c r="A181" s="21"/>
      <c r="B181" s="21"/>
      <c r="C181" s="21"/>
      <c r="D181" s="21"/>
      <c r="E181" s="11"/>
      <c r="F181" s="32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</row>
    <row r="182" spans="1:17" ht="15.75">
      <c r="A182" s="21"/>
      <c r="B182" s="21"/>
      <c r="C182" s="21"/>
      <c r="D182" s="21"/>
      <c r="E182" s="11"/>
      <c r="F182" s="32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</row>
    <row r="183" spans="1:17" ht="15.75">
      <c r="A183" s="21"/>
      <c r="B183" s="21"/>
      <c r="C183" s="21"/>
      <c r="D183" s="21"/>
      <c r="E183" s="11"/>
      <c r="F183" s="32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</row>
    <row r="184" spans="1:17" ht="15.75">
      <c r="A184" s="21"/>
      <c r="B184" s="21"/>
      <c r="C184" s="21"/>
      <c r="D184" s="21"/>
      <c r="E184" s="11"/>
      <c r="F184" s="32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</row>
    <row r="185" spans="1:17" ht="15.75">
      <c r="A185" s="21"/>
      <c r="B185" s="21"/>
      <c r="C185" s="21"/>
      <c r="D185" s="21"/>
      <c r="E185" s="11"/>
      <c r="F185" s="32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</row>
    <row r="186" spans="1:17" ht="15.75">
      <c r="A186" s="21"/>
      <c r="B186" s="21"/>
      <c r="C186" s="21"/>
      <c r="D186" s="21"/>
      <c r="E186" s="11"/>
      <c r="F186" s="32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</row>
    <row r="187" spans="1:17" ht="15.75">
      <c r="A187" s="21"/>
      <c r="B187" s="21"/>
      <c r="C187" s="21"/>
      <c r="D187" s="21"/>
      <c r="E187" s="11"/>
      <c r="F187" s="32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</row>
    <row r="188" spans="1:17" ht="15.75">
      <c r="A188" s="21"/>
      <c r="B188" s="21"/>
      <c r="C188" s="21"/>
      <c r="D188" s="21"/>
      <c r="E188" s="11"/>
      <c r="F188" s="32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</row>
    <row r="189" spans="1:17" ht="15.75">
      <c r="A189" s="21"/>
      <c r="B189" s="21"/>
      <c r="C189" s="21"/>
      <c r="D189" s="21"/>
      <c r="E189" s="11"/>
      <c r="F189" s="32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</row>
    <row r="190" spans="1:17" ht="15.75">
      <c r="A190" s="21"/>
      <c r="B190" s="21"/>
      <c r="C190" s="21"/>
      <c r="D190" s="21"/>
      <c r="E190" s="11"/>
      <c r="F190" s="32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7" ht="15.75">
      <c r="A191" s="21"/>
      <c r="B191" s="21"/>
      <c r="C191" s="21"/>
      <c r="D191" s="21"/>
      <c r="E191" s="11"/>
      <c r="F191" s="32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</row>
    <row r="192" spans="1:17" ht="15.75">
      <c r="A192" s="21"/>
      <c r="B192" s="21"/>
      <c r="C192" s="21"/>
      <c r="D192" s="21"/>
      <c r="E192" s="11"/>
      <c r="F192" s="32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</row>
    <row r="193" spans="1:17" ht="15.75">
      <c r="A193" s="21"/>
      <c r="B193" s="21"/>
      <c r="C193" s="21"/>
      <c r="D193" s="21"/>
      <c r="E193" s="11"/>
      <c r="F193" s="32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</row>
    <row r="194" spans="1:17" ht="15.75">
      <c r="A194" s="21"/>
      <c r="B194" s="21"/>
      <c r="C194" s="21"/>
      <c r="D194" s="21"/>
      <c r="E194" s="11"/>
      <c r="F194" s="32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</row>
    <row r="195" spans="1:17" ht="15.75">
      <c r="A195" s="21"/>
      <c r="B195" s="21"/>
      <c r="C195" s="21"/>
      <c r="D195" s="21"/>
      <c r="E195" s="11"/>
      <c r="F195" s="32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</row>
    <row r="196" spans="1:17" ht="15.75">
      <c r="A196" s="21"/>
      <c r="B196" s="21"/>
      <c r="C196" s="21"/>
      <c r="D196" s="21"/>
      <c r="E196" s="11"/>
      <c r="F196" s="32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7" ht="15.75">
      <c r="A197" s="21"/>
      <c r="B197" s="21"/>
      <c r="C197" s="21"/>
      <c r="D197" s="21"/>
      <c r="E197" s="11"/>
      <c r="F197" s="32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</row>
    <row r="198" spans="1:17" ht="15.75">
      <c r="A198" s="21"/>
      <c r="B198" s="21"/>
      <c r="C198" s="21"/>
      <c r="D198" s="21"/>
      <c r="E198" s="11"/>
      <c r="F198" s="32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7" ht="15.75">
      <c r="A199" s="21"/>
      <c r="B199" s="21"/>
      <c r="C199" s="21"/>
      <c r="D199" s="21"/>
      <c r="E199" s="11"/>
      <c r="F199" s="32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</row>
    <row r="200" spans="1:17" ht="15.75">
      <c r="A200" s="21"/>
      <c r="B200" s="21"/>
      <c r="C200" s="21"/>
      <c r="D200" s="21"/>
      <c r="E200" s="11"/>
      <c r="F200" s="32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</row>
    <row r="201" spans="1:17" ht="15.75">
      <c r="A201" s="21"/>
      <c r="B201" s="21"/>
      <c r="C201" s="21"/>
      <c r="D201" s="21"/>
      <c r="E201" s="11"/>
      <c r="F201" s="32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</row>
    <row r="202" spans="1:17" ht="15.75">
      <c r="A202" s="21"/>
      <c r="B202" s="21"/>
      <c r="C202" s="21"/>
      <c r="D202" s="21"/>
      <c r="E202" s="11"/>
      <c r="F202" s="32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7" ht="15.75">
      <c r="A203" s="21"/>
      <c r="B203" s="21"/>
      <c r="C203" s="21"/>
      <c r="D203" s="21"/>
      <c r="E203" s="11"/>
      <c r="F203" s="32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7" ht="15.75">
      <c r="A204" s="21"/>
      <c r="B204" s="21"/>
      <c r="C204" s="21"/>
      <c r="D204" s="21"/>
      <c r="E204" s="11"/>
      <c r="F204" s="32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7" ht="15.75">
      <c r="A205" s="21"/>
      <c r="B205" s="21"/>
      <c r="C205" s="21"/>
      <c r="D205" s="21"/>
      <c r="E205" s="11"/>
      <c r="F205" s="32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7" ht="15.75">
      <c r="A206" s="21"/>
      <c r="B206" s="21"/>
      <c r="C206" s="21"/>
      <c r="D206" s="21"/>
      <c r="E206" s="11"/>
      <c r="F206" s="32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7" ht="15.75">
      <c r="A207" s="21"/>
      <c r="B207" s="21"/>
      <c r="C207" s="21"/>
      <c r="D207" s="21"/>
      <c r="E207" s="11"/>
      <c r="F207" s="32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</row>
    <row r="208" spans="1:17" ht="15.75">
      <c r="A208" s="21"/>
      <c r="B208" s="21"/>
      <c r="C208" s="21"/>
      <c r="D208" s="21"/>
      <c r="E208" s="11"/>
      <c r="F208" s="32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</row>
    <row r="209" spans="1:17" ht="15.75">
      <c r="A209" s="21"/>
      <c r="B209" s="21"/>
      <c r="C209" s="21"/>
      <c r="D209" s="21"/>
      <c r="E209" s="11"/>
      <c r="F209" s="32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</row>
    <row r="210" spans="1:17" ht="15.75">
      <c r="A210" s="21"/>
      <c r="B210" s="21"/>
      <c r="C210" s="21"/>
      <c r="D210" s="21"/>
      <c r="E210" s="11"/>
      <c r="F210" s="32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</row>
    <row r="211" spans="1:17" ht="15.75">
      <c r="A211" s="21"/>
      <c r="B211" s="21"/>
      <c r="C211" s="21"/>
      <c r="D211" s="21"/>
      <c r="E211" s="11"/>
      <c r="F211" s="32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</row>
    <row r="212" spans="1:17" ht="15.75">
      <c r="A212" s="21"/>
      <c r="B212" s="21"/>
      <c r="C212" s="21"/>
      <c r="D212" s="21"/>
      <c r="E212" s="11"/>
      <c r="F212" s="32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</row>
    <row r="213" spans="1:17" ht="15.75">
      <c r="A213" s="21"/>
      <c r="B213" s="21"/>
      <c r="C213" s="21"/>
      <c r="D213" s="21"/>
      <c r="E213" s="11"/>
      <c r="F213" s="32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</row>
    <row r="214" spans="1:17" ht="15.75">
      <c r="A214" s="21"/>
      <c r="B214" s="21"/>
      <c r="C214" s="21"/>
      <c r="D214" s="21"/>
      <c r="E214" s="11"/>
      <c r="F214" s="32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</row>
    <row r="215" spans="1:17" ht="15.75">
      <c r="A215" s="21"/>
      <c r="B215" s="21"/>
      <c r="C215" s="21"/>
      <c r="D215" s="21"/>
      <c r="E215" s="11"/>
      <c r="F215" s="32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</row>
    <row r="216" spans="1:17" ht="15.75">
      <c r="A216" s="21"/>
      <c r="B216" s="21"/>
      <c r="C216" s="21"/>
      <c r="D216" s="21"/>
      <c r="E216" s="11"/>
      <c r="F216" s="32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</row>
    <row r="217" spans="1:17" ht="15.75">
      <c r="A217" s="21"/>
      <c r="B217" s="21"/>
      <c r="C217" s="21"/>
      <c r="D217" s="21"/>
      <c r="E217" s="11"/>
      <c r="F217" s="32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</row>
    <row r="218" spans="1:17" ht="15.75">
      <c r="A218" s="21"/>
      <c r="B218" s="21"/>
      <c r="C218" s="21"/>
      <c r="D218" s="21"/>
      <c r="E218" s="11"/>
      <c r="F218" s="32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</row>
    <row r="219" spans="1:17" ht="15.75">
      <c r="A219" s="21"/>
      <c r="B219" s="21"/>
      <c r="C219" s="21"/>
      <c r="D219" s="21"/>
      <c r="E219" s="11"/>
      <c r="F219" s="32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</row>
    <row r="220" spans="1:17" ht="15.75">
      <c r="A220" s="21"/>
      <c r="B220" s="21"/>
      <c r="C220" s="21"/>
      <c r="D220" s="21"/>
      <c r="E220" s="11"/>
      <c r="F220" s="32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</row>
    <row r="221" spans="1:17" ht="15.75">
      <c r="A221" s="21"/>
      <c r="B221" s="21"/>
      <c r="C221" s="21"/>
      <c r="D221" s="21"/>
      <c r="E221" s="11"/>
      <c r="F221" s="32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</row>
    <row r="222" spans="1:17" ht="15.75">
      <c r="A222" s="21"/>
      <c r="B222" s="21"/>
      <c r="C222" s="21"/>
      <c r="D222" s="21"/>
      <c r="E222" s="11"/>
      <c r="F222" s="32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</row>
    <row r="223" spans="1:17" ht="15.75">
      <c r="A223" s="21"/>
      <c r="B223" s="21"/>
      <c r="C223" s="21"/>
      <c r="D223" s="21"/>
      <c r="E223" s="11"/>
      <c r="F223" s="32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</row>
    <row r="224" spans="1:17" ht="15.75">
      <c r="A224" s="21"/>
      <c r="B224" s="21"/>
      <c r="C224" s="21"/>
      <c r="D224" s="21"/>
      <c r="E224" s="11"/>
      <c r="F224" s="32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</row>
    <row r="225" spans="1:17" ht="15.75">
      <c r="A225" s="21"/>
      <c r="B225" s="21"/>
      <c r="C225" s="21"/>
      <c r="D225" s="21"/>
      <c r="E225" s="11"/>
      <c r="F225" s="32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</row>
    <row r="226" spans="1:17" ht="15.75">
      <c r="A226" s="21"/>
      <c r="B226" s="21"/>
      <c r="C226" s="21"/>
      <c r="D226" s="21"/>
      <c r="E226" s="11"/>
      <c r="F226" s="32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</row>
    <row r="227" spans="1:17" ht="15.75">
      <c r="A227" s="21"/>
      <c r="B227" s="21"/>
      <c r="C227" s="21"/>
      <c r="D227" s="21"/>
      <c r="E227" s="11"/>
      <c r="F227" s="32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</row>
    <row r="228" spans="1:17" ht="15.75">
      <c r="A228" s="21"/>
      <c r="B228" s="21"/>
      <c r="C228" s="21"/>
      <c r="D228" s="21"/>
      <c r="E228" s="11"/>
      <c r="F228" s="32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</row>
    <row r="229" spans="1:17" ht="15.75">
      <c r="A229" s="21"/>
      <c r="B229" s="21"/>
      <c r="C229" s="21"/>
      <c r="D229" s="21"/>
      <c r="E229" s="11"/>
      <c r="F229" s="32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</row>
    <row r="230" spans="1:17" ht="15.75">
      <c r="A230" s="21"/>
      <c r="B230" s="21"/>
      <c r="C230" s="21"/>
      <c r="D230" s="21"/>
      <c r="E230" s="11"/>
      <c r="F230" s="32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</row>
    <row r="231" spans="1:17" ht="15.75">
      <c r="A231" s="21"/>
      <c r="B231" s="21"/>
      <c r="C231" s="21"/>
      <c r="D231" s="21"/>
      <c r="E231" s="11"/>
      <c r="F231" s="32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</row>
    <row r="232" spans="1:17" ht="15.75">
      <c r="A232" s="21"/>
      <c r="B232" s="21"/>
      <c r="C232" s="21"/>
      <c r="D232" s="21"/>
      <c r="E232" s="11"/>
      <c r="F232" s="32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</row>
    <row r="233" spans="1:17" ht="15.75">
      <c r="A233" s="21"/>
      <c r="B233" s="21"/>
      <c r="C233" s="21"/>
      <c r="D233" s="21"/>
      <c r="E233" s="11"/>
      <c r="F233" s="32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</row>
    <row r="234" spans="1:17" ht="15.75">
      <c r="A234" s="21"/>
      <c r="B234" s="21"/>
      <c r="C234" s="21"/>
      <c r="D234" s="21"/>
      <c r="E234" s="11"/>
      <c r="F234" s="32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</row>
    <row r="235" spans="1:17" ht="15.75">
      <c r="A235" s="21"/>
      <c r="B235" s="21"/>
      <c r="C235" s="21"/>
      <c r="D235" s="21"/>
      <c r="E235" s="11"/>
      <c r="F235" s="32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</row>
    <row r="236" spans="1:17" ht="15.75">
      <c r="A236" s="21"/>
      <c r="B236" s="21"/>
      <c r="C236" s="21"/>
      <c r="D236" s="21"/>
      <c r="E236" s="11"/>
      <c r="F236" s="32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</row>
    <row r="237" spans="1:17" ht="15.75">
      <c r="A237" s="21"/>
      <c r="B237" s="21"/>
      <c r="C237" s="21"/>
      <c r="D237" s="21"/>
      <c r="E237" s="11"/>
      <c r="F237" s="32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</row>
    <row r="238" spans="1:17" ht="15.75">
      <c r="A238" s="21"/>
      <c r="B238" s="21"/>
      <c r="C238" s="21"/>
      <c r="D238" s="21"/>
      <c r="E238" s="11"/>
      <c r="F238" s="32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</row>
    <row r="239" spans="1:17" ht="15.75">
      <c r="A239" s="21"/>
      <c r="B239" s="21"/>
      <c r="C239" s="21"/>
      <c r="D239" s="21"/>
      <c r="E239" s="11"/>
      <c r="F239" s="32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</row>
    <row r="240" spans="1:17" ht="15.75">
      <c r="A240" s="21"/>
      <c r="B240" s="21"/>
      <c r="C240" s="21"/>
      <c r="D240" s="21"/>
      <c r="E240" s="11"/>
      <c r="F240" s="32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</row>
    <row r="241" spans="1:17" ht="15.75">
      <c r="A241" s="21"/>
      <c r="B241" s="21"/>
      <c r="C241" s="21"/>
      <c r="D241" s="21"/>
      <c r="E241" s="11"/>
      <c r="F241" s="32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</row>
    <row r="242" spans="1:17" ht="15.75">
      <c r="A242" s="21"/>
      <c r="B242" s="21"/>
      <c r="C242" s="21"/>
      <c r="D242" s="21"/>
      <c r="E242" s="11"/>
      <c r="F242" s="32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</row>
    <row r="243" spans="1:17" ht="15.75">
      <c r="A243" s="21"/>
      <c r="B243" s="21"/>
      <c r="C243" s="21"/>
      <c r="D243" s="21"/>
      <c r="E243" s="11"/>
      <c r="F243" s="32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</row>
    <row r="244" spans="1:17" ht="15.75">
      <c r="A244" s="21"/>
      <c r="B244" s="21"/>
      <c r="C244" s="21"/>
      <c r="D244" s="21"/>
      <c r="E244" s="21"/>
      <c r="F244" s="32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</row>
    <row r="245" spans="1:17" ht="15.75">
      <c r="A245" s="21"/>
      <c r="B245" s="21"/>
      <c r="C245" s="21"/>
      <c r="D245" s="21"/>
      <c r="E245" s="21"/>
      <c r="F245" s="32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</row>
    <row r="246" spans="1:17" ht="15.75">
      <c r="A246" s="21"/>
      <c r="B246" s="21"/>
      <c r="C246" s="21"/>
      <c r="D246" s="21"/>
      <c r="E246" s="21"/>
      <c r="F246" s="32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</row>
    <row r="247" spans="1:17" ht="15.75">
      <c r="A247" s="21"/>
      <c r="B247" s="21"/>
      <c r="C247" s="21"/>
      <c r="D247" s="21"/>
      <c r="E247" s="21"/>
      <c r="F247" s="32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</row>
    <row r="248" spans="1:17" ht="15.75">
      <c r="A248" s="21"/>
      <c r="B248" s="21"/>
      <c r="C248" s="21"/>
      <c r="D248" s="21"/>
      <c r="E248" s="21"/>
      <c r="F248" s="32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</row>
    <row r="249" spans="1:17" ht="15.75">
      <c r="A249" s="21"/>
      <c r="B249" s="21"/>
      <c r="C249" s="21"/>
      <c r="D249" s="21"/>
      <c r="E249" s="21"/>
      <c r="F249" s="32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</row>
    <row r="250" spans="1:17" ht="15.75">
      <c r="A250" s="21"/>
      <c r="B250" s="21"/>
      <c r="C250" s="21"/>
      <c r="D250" s="21"/>
      <c r="E250" s="21"/>
      <c r="F250" s="32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</row>
    <row r="251" spans="1:17" ht="15.75">
      <c r="A251" s="21"/>
      <c r="B251" s="21"/>
      <c r="C251" s="21"/>
      <c r="D251" s="21"/>
      <c r="E251" s="21"/>
      <c r="F251" s="32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</row>
    <row r="252" spans="1:17" ht="15.75">
      <c r="A252" s="21"/>
      <c r="B252" s="21"/>
      <c r="C252" s="21"/>
      <c r="D252" s="21"/>
      <c r="E252" s="21"/>
      <c r="F252" s="32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</row>
    <row r="253" spans="1:17" ht="15.75">
      <c r="A253" s="21"/>
      <c r="B253" s="21"/>
      <c r="C253" s="21"/>
      <c r="D253" s="21"/>
      <c r="E253" s="21"/>
      <c r="F253" s="32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</row>
    <row r="254" spans="1:17" ht="15.75">
      <c r="A254" s="21"/>
      <c r="B254" s="21"/>
      <c r="C254" s="21"/>
      <c r="D254" s="21"/>
      <c r="E254" s="21"/>
      <c r="F254" s="32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</row>
    <row r="255" spans="1:17" ht="15.75">
      <c r="A255" s="21"/>
      <c r="B255" s="21"/>
      <c r="C255" s="21"/>
      <c r="D255" s="21"/>
      <c r="E255" s="21"/>
      <c r="F255" s="32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</row>
    <row r="256" spans="1:17" ht="15.75">
      <c r="A256" s="21"/>
      <c r="B256" s="21"/>
      <c r="C256" s="21"/>
      <c r="D256" s="21"/>
      <c r="E256" s="21"/>
      <c r="F256" s="32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</row>
    <row r="257" spans="1:17" ht="15.75">
      <c r="A257" s="21"/>
      <c r="B257" s="21"/>
      <c r="C257" s="21"/>
      <c r="D257" s="21"/>
      <c r="E257" s="21"/>
      <c r="F257" s="32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</row>
    <row r="258" spans="1:17" ht="15.75">
      <c r="A258" s="21"/>
      <c r="B258" s="21"/>
      <c r="C258" s="21"/>
      <c r="D258" s="21"/>
      <c r="E258" s="21"/>
      <c r="F258" s="32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</row>
    <row r="259" spans="1:17" ht="15.75">
      <c r="A259" s="21"/>
      <c r="B259" s="21"/>
      <c r="C259" s="21"/>
      <c r="D259" s="21"/>
      <c r="E259" s="21"/>
      <c r="F259" s="32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</row>
    <row r="260" spans="1:17" ht="15.75">
      <c r="A260" s="21"/>
      <c r="B260" s="21"/>
      <c r="C260" s="21"/>
      <c r="D260" s="21"/>
      <c r="E260" s="21"/>
      <c r="F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</row>
    <row r="261" spans="1:17" ht="15.75">
      <c r="A261" s="21"/>
      <c r="B261" s="21"/>
      <c r="C261" s="21"/>
      <c r="D261" s="21"/>
      <c r="E261" s="21"/>
      <c r="F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</row>
    <row r="262" spans="1:17" ht="15.75">
      <c r="A262" s="21"/>
      <c r="B262" s="21"/>
      <c r="C262" s="21"/>
      <c r="D262" s="21"/>
      <c r="E262" s="21"/>
      <c r="F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</row>
    <row r="263" spans="1:17" ht="15.75">
      <c r="A263" s="21"/>
      <c r="B263" s="21"/>
      <c r="C263" s="21"/>
      <c r="D263" s="21"/>
      <c r="E263" s="21"/>
      <c r="F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</row>
    <row r="264" spans="1:17" ht="15.75">
      <c r="A264" s="21"/>
      <c r="B264" s="21"/>
      <c r="C264" s="21"/>
      <c r="D264" s="21"/>
      <c r="E264" s="21"/>
      <c r="F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</row>
    <row r="265" spans="1:17" ht="15.75">
      <c r="A265" s="21"/>
      <c r="B265" s="21"/>
      <c r="C265" s="21"/>
      <c r="D265" s="21"/>
      <c r="E265" s="21"/>
      <c r="F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</row>
    <row r="266" spans="1:17" ht="15.75">
      <c r="A266" s="21"/>
      <c r="B266" s="21"/>
      <c r="C266" s="21"/>
      <c r="D266" s="21"/>
      <c r="E266" s="21"/>
      <c r="F266" s="21"/>
      <c r="G266" s="33"/>
      <c r="H266" s="33"/>
      <c r="I266" s="21"/>
      <c r="J266" s="33"/>
      <c r="K266" s="33"/>
      <c r="L266" s="33"/>
      <c r="M266" s="33"/>
      <c r="N266" s="33"/>
      <c r="O266" s="33"/>
      <c r="P266" s="33"/>
      <c r="Q266" s="33"/>
    </row>
    <row r="267" spans="1:17" ht="15.75">
      <c r="A267" s="21"/>
      <c r="B267" s="21"/>
      <c r="C267" s="21"/>
      <c r="D267" s="21"/>
      <c r="E267" s="21"/>
      <c r="F267" s="21"/>
      <c r="G267" s="33"/>
      <c r="H267" s="33"/>
      <c r="I267" s="21"/>
      <c r="J267" s="33"/>
      <c r="K267" s="33"/>
      <c r="L267" s="33"/>
      <c r="M267" s="33"/>
      <c r="N267" s="33"/>
      <c r="O267" s="33"/>
      <c r="P267" s="33"/>
      <c r="Q267" s="33"/>
    </row>
    <row r="268" spans="1:17" ht="15.75">
      <c r="A268" s="21"/>
      <c r="B268" s="21"/>
      <c r="C268" s="21"/>
      <c r="D268" s="21"/>
      <c r="E268" s="21"/>
      <c r="F268" s="21"/>
      <c r="G268" s="33"/>
      <c r="H268" s="33"/>
      <c r="I268" s="21"/>
      <c r="J268" s="33"/>
      <c r="K268" s="33"/>
      <c r="L268" s="33"/>
      <c r="M268" s="33"/>
      <c r="N268" s="33"/>
      <c r="O268" s="33"/>
      <c r="P268" s="33"/>
      <c r="Q268" s="33"/>
    </row>
    <row r="269" spans="1:17" ht="15.75">
      <c r="A269" s="21"/>
      <c r="B269" s="21"/>
      <c r="C269" s="21"/>
      <c r="D269" s="21"/>
      <c r="E269" s="21"/>
      <c r="F269" s="21"/>
      <c r="G269" s="33"/>
      <c r="H269" s="33"/>
      <c r="I269" s="21"/>
      <c r="J269" s="33"/>
      <c r="K269" s="33"/>
      <c r="L269" s="33"/>
      <c r="M269" s="33"/>
      <c r="N269" s="33"/>
      <c r="O269" s="33"/>
      <c r="P269" s="33"/>
      <c r="Q269" s="33"/>
    </row>
    <row r="270" spans="1:17" ht="15.75">
      <c r="A270" s="21"/>
      <c r="B270" s="21"/>
      <c r="C270" s="21"/>
      <c r="D270" s="21"/>
      <c r="E270" s="21"/>
      <c r="F270" s="21"/>
      <c r="G270" s="33"/>
      <c r="H270" s="33"/>
      <c r="I270" s="21"/>
      <c r="J270" s="33"/>
      <c r="K270" s="33"/>
      <c r="L270" s="33"/>
      <c r="M270" s="33"/>
      <c r="N270" s="33"/>
      <c r="O270" s="33"/>
      <c r="P270" s="33"/>
      <c r="Q270" s="33"/>
    </row>
    <row r="271" spans="1:17" ht="15.75">
      <c r="A271" s="21"/>
      <c r="B271" s="21"/>
      <c r="C271" s="21"/>
      <c r="D271" s="21"/>
      <c r="E271" s="21"/>
      <c r="F271" s="21"/>
      <c r="G271" s="33"/>
      <c r="H271" s="33"/>
      <c r="I271" s="21"/>
      <c r="J271" s="33"/>
      <c r="K271" s="33"/>
      <c r="L271" s="33"/>
      <c r="M271" s="33"/>
      <c r="N271" s="33"/>
      <c r="O271" s="33"/>
      <c r="P271" s="33"/>
      <c r="Q271" s="33"/>
    </row>
    <row r="272" spans="1:17" ht="15.75">
      <c r="A272" s="21"/>
      <c r="B272" s="21"/>
      <c r="C272" s="21"/>
      <c r="D272" s="21"/>
      <c r="E272" s="21"/>
      <c r="F272" s="21"/>
      <c r="G272" s="33"/>
      <c r="H272" s="33"/>
      <c r="I272" s="21"/>
      <c r="J272" s="33"/>
      <c r="K272" s="33"/>
      <c r="L272" s="33"/>
      <c r="M272" s="33"/>
      <c r="N272" s="33"/>
      <c r="O272" s="33"/>
      <c r="P272" s="33"/>
      <c r="Q272" s="33"/>
    </row>
    <row r="273" spans="1:17" ht="15.75">
      <c r="A273" s="21"/>
      <c r="B273" s="21"/>
      <c r="C273" s="21"/>
      <c r="D273" s="21"/>
      <c r="E273" s="21"/>
      <c r="F273" s="21"/>
      <c r="G273" s="33"/>
      <c r="H273" s="33"/>
      <c r="I273" s="21"/>
      <c r="J273" s="33"/>
      <c r="K273" s="33"/>
      <c r="L273" s="33"/>
      <c r="M273" s="33"/>
      <c r="N273" s="33"/>
      <c r="O273" s="33"/>
      <c r="P273" s="33"/>
      <c r="Q273" s="33"/>
    </row>
    <row r="274" spans="1:17" ht="15.75">
      <c r="A274" s="21"/>
      <c r="B274" s="21"/>
      <c r="C274" s="21"/>
      <c r="D274" s="21"/>
      <c r="E274" s="21"/>
      <c r="F274" s="21"/>
      <c r="G274" s="33"/>
      <c r="H274" s="33"/>
      <c r="I274" s="21"/>
      <c r="J274" s="33"/>
      <c r="K274" s="33"/>
      <c r="L274" s="33"/>
      <c r="M274" s="33"/>
      <c r="N274" s="33"/>
      <c r="O274" s="33"/>
      <c r="P274" s="33"/>
      <c r="Q274" s="33"/>
    </row>
    <row r="275" spans="1:17" ht="15.75">
      <c r="A275" s="21"/>
      <c r="B275" s="21"/>
      <c r="C275" s="21"/>
      <c r="D275" s="21"/>
      <c r="E275" s="21"/>
      <c r="F275" s="21"/>
      <c r="G275" s="33"/>
      <c r="H275" s="33"/>
      <c r="I275" s="21"/>
      <c r="J275" s="33"/>
      <c r="K275" s="33"/>
      <c r="L275" s="33"/>
      <c r="M275" s="33"/>
      <c r="N275" s="33"/>
      <c r="O275" s="33"/>
      <c r="P275" s="33"/>
      <c r="Q275" s="33"/>
    </row>
    <row r="276" spans="1:17" ht="15.75">
      <c r="A276" s="21"/>
      <c r="B276" s="21"/>
      <c r="C276" s="21"/>
      <c r="D276" s="21"/>
      <c r="E276" s="21"/>
      <c r="F276" s="21"/>
      <c r="G276" s="33"/>
      <c r="H276" s="33"/>
      <c r="I276" s="21"/>
      <c r="J276" s="33"/>
      <c r="K276" s="33"/>
      <c r="L276" s="33"/>
      <c r="M276" s="33"/>
      <c r="N276" s="33"/>
      <c r="O276" s="33"/>
      <c r="P276" s="33"/>
      <c r="Q276" s="33"/>
    </row>
    <row r="277" spans="1:17" ht="15.75">
      <c r="A277" s="21"/>
      <c r="B277" s="21"/>
      <c r="C277" s="21"/>
      <c r="D277" s="21"/>
      <c r="E277" s="21"/>
      <c r="F277" s="21"/>
      <c r="G277" s="33"/>
      <c r="H277" s="33"/>
      <c r="I277" s="21"/>
      <c r="J277" s="33"/>
      <c r="K277" s="33"/>
      <c r="L277" s="33"/>
      <c r="M277" s="33"/>
      <c r="N277" s="33"/>
      <c r="O277" s="33"/>
      <c r="P277" s="33"/>
      <c r="Q277" s="33"/>
    </row>
    <row r="278" spans="1:17" ht="15.75">
      <c r="A278" s="21"/>
      <c r="B278" s="21"/>
      <c r="C278" s="21"/>
      <c r="D278" s="21"/>
      <c r="E278" s="21"/>
      <c r="F278" s="21"/>
      <c r="G278" s="33"/>
      <c r="H278" s="33"/>
      <c r="I278" s="21"/>
      <c r="J278" s="33"/>
      <c r="K278" s="33"/>
      <c r="L278" s="33"/>
      <c r="M278" s="33"/>
      <c r="N278" s="33"/>
      <c r="O278" s="33"/>
      <c r="P278" s="33"/>
      <c r="Q278" s="33"/>
    </row>
    <row r="279" spans="1:17" ht="15.75">
      <c r="A279" s="21"/>
      <c r="B279" s="21"/>
      <c r="C279" s="21"/>
      <c r="D279" s="21"/>
      <c r="E279" s="21"/>
      <c r="F279" s="21"/>
      <c r="G279" s="33"/>
      <c r="H279" s="33"/>
      <c r="I279" s="21"/>
      <c r="J279" s="33"/>
      <c r="K279" s="33"/>
      <c r="L279" s="33"/>
      <c r="M279" s="33"/>
      <c r="N279" s="33"/>
      <c r="O279" s="33"/>
      <c r="P279" s="33"/>
      <c r="Q279" s="33"/>
    </row>
    <row r="280" spans="1:17" ht="15.75">
      <c r="A280" s="21"/>
      <c r="B280" s="21"/>
      <c r="C280" s="21"/>
      <c r="D280" s="21"/>
      <c r="E280" s="21"/>
      <c r="F280" s="21"/>
      <c r="G280" s="33"/>
      <c r="H280" s="33"/>
      <c r="I280" s="21"/>
      <c r="J280" s="33"/>
      <c r="K280" s="33"/>
      <c r="L280" s="33"/>
      <c r="M280" s="33"/>
      <c r="N280" s="33"/>
      <c r="O280" s="33"/>
      <c r="P280" s="33"/>
      <c r="Q280" s="33"/>
    </row>
    <row r="281" spans="1:17" ht="15.75">
      <c r="A281" s="21"/>
      <c r="B281" s="21"/>
      <c r="C281" s="21"/>
      <c r="D281" s="21"/>
      <c r="E281" s="21"/>
      <c r="F281" s="21"/>
      <c r="G281" s="33"/>
      <c r="H281" s="33"/>
      <c r="I281" s="21"/>
      <c r="J281" s="33"/>
      <c r="K281" s="33"/>
      <c r="L281" s="33"/>
      <c r="M281" s="33"/>
      <c r="N281" s="33"/>
      <c r="O281" s="33"/>
      <c r="P281" s="33"/>
      <c r="Q281" s="33"/>
    </row>
    <row r="282" spans="1:17" ht="15.75">
      <c r="A282" s="21"/>
      <c r="B282" s="21"/>
      <c r="C282" s="21"/>
      <c r="D282" s="21"/>
      <c r="E282" s="21"/>
      <c r="F282" s="21"/>
      <c r="G282" s="33"/>
      <c r="H282" s="33"/>
      <c r="I282" s="21"/>
      <c r="J282" s="33"/>
      <c r="K282" s="33"/>
      <c r="L282" s="33"/>
      <c r="M282" s="33"/>
      <c r="N282" s="33"/>
      <c r="O282" s="33"/>
      <c r="P282" s="33"/>
      <c r="Q282" s="33"/>
    </row>
    <row r="283" spans="1:17" ht="15.75">
      <c r="A283" s="21"/>
      <c r="B283" s="21"/>
      <c r="C283" s="21"/>
      <c r="D283" s="21"/>
      <c r="E283" s="21"/>
      <c r="F283" s="21"/>
      <c r="G283" s="33"/>
      <c r="H283" s="33"/>
      <c r="I283" s="21"/>
      <c r="J283" s="33"/>
      <c r="K283" s="33"/>
      <c r="L283" s="33"/>
      <c r="M283" s="33"/>
      <c r="N283" s="33"/>
      <c r="O283" s="33"/>
      <c r="P283" s="33"/>
      <c r="Q283" s="33"/>
    </row>
    <row r="284" spans="1:17" ht="15.75">
      <c r="A284" s="21"/>
      <c r="B284" s="21"/>
      <c r="C284" s="21"/>
      <c r="D284" s="21"/>
      <c r="E284" s="21"/>
      <c r="F284" s="21"/>
      <c r="G284" s="33"/>
      <c r="H284" s="33"/>
      <c r="I284" s="21"/>
      <c r="J284" s="33"/>
      <c r="K284" s="33"/>
      <c r="L284" s="33"/>
      <c r="M284" s="33"/>
      <c r="N284" s="33"/>
      <c r="O284" s="33"/>
      <c r="P284" s="33"/>
      <c r="Q284" s="33"/>
    </row>
    <row r="285" spans="1:17" ht="15.75">
      <c r="A285" s="21"/>
      <c r="B285" s="21"/>
      <c r="C285" s="21"/>
      <c r="D285" s="21"/>
      <c r="E285" s="21"/>
      <c r="F285" s="21"/>
      <c r="G285" s="33"/>
      <c r="H285" s="33"/>
      <c r="I285" s="21"/>
      <c r="J285" s="33"/>
      <c r="K285" s="33"/>
      <c r="L285" s="33"/>
      <c r="M285" s="33"/>
      <c r="N285" s="33"/>
      <c r="O285" s="33"/>
      <c r="P285" s="33"/>
      <c r="Q285" s="33"/>
    </row>
    <row r="286" spans="1:17" ht="15.75">
      <c r="A286" s="21"/>
      <c r="B286" s="21"/>
      <c r="C286" s="21"/>
      <c r="D286" s="21"/>
      <c r="E286" s="21"/>
      <c r="F286" s="21"/>
      <c r="G286" s="33"/>
      <c r="H286" s="33"/>
      <c r="I286" s="21"/>
      <c r="J286" s="33"/>
      <c r="K286" s="33"/>
      <c r="L286" s="33"/>
      <c r="M286" s="33"/>
      <c r="N286" s="33"/>
      <c r="O286" s="33"/>
      <c r="P286" s="33"/>
      <c r="Q286" s="33"/>
    </row>
    <row r="287" spans="1:17" ht="15.75">
      <c r="A287" s="21"/>
      <c r="B287" s="21"/>
      <c r="C287" s="21"/>
      <c r="D287" s="21"/>
      <c r="E287" s="21"/>
      <c r="F287" s="21"/>
      <c r="G287" s="33"/>
      <c r="H287" s="33"/>
      <c r="I287" s="21"/>
      <c r="J287" s="33"/>
      <c r="K287" s="33"/>
      <c r="L287" s="33"/>
      <c r="M287" s="33"/>
      <c r="N287" s="33"/>
      <c r="O287" s="33"/>
      <c r="P287" s="33"/>
      <c r="Q287" s="33"/>
    </row>
    <row r="288" spans="1:17" ht="15.7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 ht="15.7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ht="15.7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 ht="15.7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 ht="15.7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 ht="15.7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 ht="15.7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 ht="15.7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 ht="15.7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 ht="15.7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 ht="15.7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 ht="15.7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 ht="15.7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 ht="15.7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 ht="15.7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 ht="15.7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 ht="15.7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 ht="15.7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 ht="15.7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 ht="15.7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 ht="15.7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 ht="15.7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 ht="15.75">
      <c r="A310" s="21"/>
      <c r="B310" s="21"/>
      <c r="C310" s="21"/>
      <c r="D310" s="21"/>
      <c r="E310" s="21"/>
      <c r="F310" s="21"/>
      <c r="G310" s="21"/>
      <c r="H310" s="21"/>
      <c r="J310" s="21"/>
      <c r="K310" s="21"/>
      <c r="L310" s="21"/>
      <c r="M310" s="21"/>
      <c r="N310" s="21"/>
      <c r="O310" s="21"/>
      <c r="P310" s="21"/>
      <c r="Q310" s="21"/>
    </row>
    <row r="311" spans="1:17" ht="15.75">
      <c r="A311" s="21"/>
      <c r="B311" s="21"/>
      <c r="C311" s="21"/>
      <c r="D311" s="21"/>
      <c r="E311" s="21"/>
      <c r="F311" s="21"/>
      <c r="G311" s="21"/>
      <c r="H311" s="21"/>
      <c r="J311" s="21"/>
      <c r="K311" s="21"/>
      <c r="L311" s="21"/>
      <c r="M311" s="21"/>
      <c r="N311" s="21"/>
      <c r="O311" s="21"/>
      <c r="P311" s="21"/>
      <c r="Q311" s="21"/>
    </row>
    <row r="312" spans="1:17" ht="15.75">
      <c r="A312" s="21"/>
      <c r="B312" s="21"/>
      <c r="C312" s="21"/>
      <c r="D312" s="21"/>
      <c r="E312" s="21"/>
      <c r="F312" s="21"/>
      <c r="G312" s="21"/>
      <c r="H312" s="21"/>
      <c r="J312" s="21"/>
      <c r="K312" s="21"/>
      <c r="L312" s="21"/>
      <c r="M312" s="21"/>
      <c r="N312" s="21"/>
      <c r="O312" s="21"/>
      <c r="P312" s="21"/>
      <c r="Q312" s="21"/>
    </row>
    <row r="313" spans="1:17" ht="15.75">
      <c r="A313" s="21"/>
      <c r="B313" s="21"/>
      <c r="C313" s="21"/>
      <c r="D313" s="21"/>
      <c r="E313" s="21"/>
      <c r="F313" s="21"/>
      <c r="G313" s="21"/>
      <c r="H313" s="21"/>
      <c r="J313" s="21"/>
      <c r="K313" s="21"/>
      <c r="L313" s="21"/>
      <c r="M313" s="21"/>
      <c r="N313" s="21"/>
      <c r="O313" s="21"/>
      <c r="P313" s="21"/>
      <c r="Q313" s="21"/>
    </row>
    <row r="314" spans="1:17" ht="15.75">
      <c r="A314" s="21"/>
      <c r="B314" s="21"/>
      <c r="C314" s="21"/>
      <c r="D314" s="21"/>
      <c r="E314" s="21"/>
      <c r="F314" s="21"/>
      <c r="G314" s="21"/>
      <c r="H314" s="21"/>
      <c r="J314" s="21"/>
      <c r="K314" s="21"/>
      <c r="L314" s="21"/>
      <c r="M314" s="21"/>
      <c r="N314" s="21"/>
      <c r="O314" s="21"/>
      <c r="P314" s="21"/>
      <c r="Q314" s="21"/>
    </row>
    <row r="315" spans="1:17" ht="15.75">
      <c r="A315" s="21"/>
      <c r="B315" s="21"/>
      <c r="C315" s="21"/>
      <c r="D315" s="21"/>
      <c r="E315" s="21"/>
      <c r="F315" s="21"/>
      <c r="G315" s="21"/>
      <c r="H315" s="21"/>
      <c r="J315" s="21"/>
      <c r="K315" s="21"/>
      <c r="L315" s="21"/>
      <c r="M315" s="21"/>
      <c r="N315" s="21"/>
      <c r="O315" s="21"/>
      <c r="P315" s="21"/>
      <c r="Q315" s="21"/>
    </row>
    <row r="316" spans="1:17" ht="15.75">
      <c r="A316" s="21"/>
      <c r="B316" s="21"/>
      <c r="C316" s="21"/>
      <c r="D316" s="21"/>
      <c r="E316" s="21"/>
      <c r="F316" s="21"/>
      <c r="G316" s="21"/>
      <c r="H316" s="21"/>
      <c r="J316" s="21"/>
      <c r="K316" s="21"/>
      <c r="L316" s="21"/>
      <c r="M316" s="21"/>
      <c r="N316" s="21"/>
      <c r="O316" s="21"/>
      <c r="P316" s="21"/>
      <c r="Q316" s="21"/>
    </row>
    <row r="317" spans="1:17" ht="15.75">
      <c r="A317" s="21"/>
      <c r="B317" s="21"/>
      <c r="C317" s="21"/>
      <c r="D317" s="21"/>
      <c r="E317" s="21"/>
      <c r="F317" s="21"/>
      <c r="G317" s="21"/>
      <c r="H317" s="21"/>
      <c r="J317" s="21"/>
      <c r="K317" s="21"/>
      <c r="L317" s="21"/>
      <c r="M317" s="21"/>
      <c r="N317" s="21"/>
      <c r="O317" s="21"/>
      <c r="P317" s="21"/>
      <c r="Q317" s="21"/>
    </row>
    <row r="318" spans="1:17" ht="15.75">
      <c r="A318" s="21"/>
      <c r="B318" s="21"/>
      <c r="C318" s="21"/>
      <c r="D318" s="21"/>
      <c r="E318" s="21"/>
      <c r="F318" s="21"/>
      <c r="G318" s="21"/>
      <c r="H318" s="21"/>
      <c r="J318" s="21"/>
      <c r="K318" s="21"/>
      <c r="L318" s="21"/>
      <c r="M318" s="21"/>
      <c r="N318" s="21"/>
      <c r="O318" s="21"/>
      <c r="P318" s="21"/>
      <c r="Q318" s="21"/>
    </row>
    <row r="319" spans="1:17" ht="15.75">
      <c r="A319" s="21"/>
      <c r="B319" s="21"/>
      <c r="C319" s="21"/>
      <c r="D319" s="21"/>
      <c r="E319" s="21"/>
      <c r="F319" s="21"/>
      <c r="G319" s="21"/>
      <c r="H319" s="21"/>
      <c r="J319" s="21"/>
      <c r="K319" s="21"/>
      <c r="L319" s="21"/>
      <c r="M319" s="21"/>
      <c r="N319" s="21"/>
      <c r="O319" s="21"/>
      <c r="P319" s="21"/>
      <c r="Q319" s="21"/>
    </row>
    <row r="320" spans="1:17" ht="15.75">
      <c r="A320" s="21"/>
      <c r="B320" s="21"/>
      <c r="C320" s="21"/>
      <c r="D320" s="21"/>
      <c r="E320" s="21"/>
      <c r="F320" s="21"/>
      <c r="G320" s="21"/>
      <c r="H320" s="21"/>
      <c r="J320" s="21"/>
      <c r="K320" s="21"/>
      <c r="L320" s="21"/>
      <c r="M320" s="21"/>
      <c r="N320" s="21"/>
      <c r="O320" s="21"/>
      <c r="P320" s="21"/>
      <c r="Q320" s="21"/>
    </row>
    <row r="321" spans="1:17" ht="15.75">
      <c r="A321" s="21"/>
      <c r="B321" s="21"/>
      <c r="C321" s="21"/>
      <c r="D321" s="21"/>
      <c r="E321" s="21"/>
      <c r="F321" s="21"/>
      <c r="G321" s="21"/>
      <c r="H321" s="21"/>
      <c r="J321" s="21"/>
      <c r="K321" s="21"/>
      <c r="L321" s="21"/>
      <c r="M321" s="21"/>
      <c r="N321" s="21"/>
      <c r="O321" s="21"/>
      <c r="P321" s="21"/>
      <c r="Q321" s="21"/>
    </row>
    <row r="322" spans="1:17" ht="15.75">
      <c r="A322" s="21"/>
      <c r="B322" s="21"/>
      <c r="C322" s="21"/>
      <c r="D322" s="21"/>
      <c r="E322" s="21"/>
      <c r="F322" s="21"/>
      <c r="G322" s="21"/>
      <c r="H322" s="21"/>
      <c r="J322" s="21"/>
      <c r="K322" s="21"/>
      <c r="L322" s="21"/>
      <c r="M322" s="21"/>
      <c r="N322" s="21"/>
      <c r="O322" s="21"/>
      <c r="P322" s="21"/>
      <c r="Q322" s="21"/>
    </row>
    <row r="323" spans="1:17" ht="15.75">
      <c r="A323" s="21"/>
      <c r="B323" s="21"/>
      <c r="C323" s="21"/>
      <c r="D323" s="21"/>
      <c r="E323" s="21"/>
      <c r="F323" s="21"/>
      <c r="G323" s="21"/>
      <c r="H323" s="21"/>
      <c r="J323" s="21"/>
      <c r="K323" s="21"/>
      <c r="L323" s="21"/>
      <c r="M323" s="21"/>
      <c r="N323" s="21"/>
      <c r="O323" s="21"/>
      <c r="P323" s="21"/>
      <c r="Q323" s="21"/>
    </row>
    <row r="324" spans="1:17" ht="15.75">
      <c r="A324" s="21"/>
      <c r="B324" s="21"/>
      <c r="C324" s="21"/>
      <c r="D324" s="21"/>
      <c r="E324" s="21"/>
      <c r="F324" s="21"/>
      <c r="G324" s="21"/>
      <c r="H324" s="21"/>
      <c r="J324" s="21"/>
      <c r="K324" s="21"/>
      <c r="L324" s="21"/>
      <c r="M324" s="21"/>
      <c r="N324" s="21"/>
      <c r="O324" s="21"/>
      <c r="P324" s="21"/>
      <c r="Q324" s="21"/>
    </row>
    <row r="325" spans="1:17" ht="15.75">
      <c r="A325" s="21"/>
      <c r="B325" s="21"/>
      <c r="C325" s="21"/>
      <c r="D325" s="21"/>
      <c r="E325" s="21"/>
      <c r="F325" s="21"/>
      <c r="G325" s="21"/>
      <c r="H325" s="21"/>
      <c r="J325" s="21"/>
      <c r="K325" s="21"/>
      <c r="L325" s="21"/>
      <c r="M325" s="21"/>
      <c r="N325" s="21"/>
      <c r="O325" s="21"/>
      <c r="P325" s="21"/>
      <c r="Q325" s="21"/>
    </row>
    <row r="326" spans="1:17" ht="15.75">
      <c r="A326" s="21"/>
      <c r="B326" s="21"/>
      <c r="C326" s="21"/>
      <c r="D326" s="21"/>
      <c r="E326" s="21"/>
      <c r="F326" s="21"/>
      <c r="G326" s="21"/>
      <c r="H326" s="21"/>
      <c r="J326" s="21"/>
      <c r="K326" s="21"/>
      <c r="L326" s="21"/>
      <c r="M326" s="21"/>
      <c r="N326" s="21"/>
      <c r="O326" s="21"/>
      <c r="P326" s="21"/>
      <c r="Q326" s="21"/>
    </row>
    <row r="327" spans="1:17" ht="15.75">
      <c r="A327" s="21"/>
      <c r="B327" s="21"/>
      <c r="C327" s="21"/>
      <c r="D327" s="21"/>
      <c r="E327" s="21"/>
      <c r="F327" s="21"/>
      <c r="G327" s="21"/>
      <c r="H327" s="21"/>
      <c r="J327" s="21"/>
      <c r="K327" s="21"/>
      <c r="L327" s="21"/>
      <c r="M327" s="21"/>
      <c r="N327" s="21"/>
      <c r="O327" s="21"/>
      <c r="P327" s="21"/>
      <c r="Q327" s="21"/>
    </row>
    <row r="328" spans="1:17" ht="15.75">
      <c r="A328" s="21"/>
      <c r="B328" s="21"/>
      <c r="C328" s="21"/>
      <c r="D328" s="21"/>
      <c r="E328" s="21"/>
      <c r="F328" s="21"/>
      <c r="G328" s="21"/>
      <c r="H328" s="21"/>
      <c r="J328" s="21"/>
      <c r="K328" s="21"/>
      <c r="L328" s="21"/>
      <c r="M328" s="21"/>
      <c r="N328" s="21"/>
      <c r="O328" s="21"/>
      <c r="P328" s="21"/>
      <c r="Q328" s="21"/>
    </row>
    <row r="329" spans="1:17" ht="15.75">
      <c r="A329" s="21"/>
      <c r="B329" s="21"/>
      <c r="C329" s="21"/>
      <c r="D329" s="21"/>
      <c r="E329" s="21"/>
      <c r="F329" s="21"/>
      <c r="G329" s="21"/>
      <c r="H329" s="21"/>
      <c r="J329" s="21"/>
      <c r="K329" s="21"/>
      <c r="L329" s="21"/>
      <c r="M329" s="21"/>
      <c r="N329" s="21"/>
      <c r="O329" s="21"/>
      <c r="P329" s="21"/>
      <c r="Q329" s="21"/>
    </row>
    <row r="330" spans="1:17" ht="15.75">
      <c r="A330" s="21"/>
      <c r="B330" s="21"/>
      <c r="C330" s="21"/>
      <c r="D330" s="21"/>
      <c r="E330" s="21"/>
      <c r="F330" s="21"/>
      <c r="G330" s="21"/>
      <c r="H330" s="21"/>
      <c r="J330" s="21"/>
      <c r="K330" s="21"/>
      <c r="L330" s="21"/>
      <c r="M330" s="21"/>
      <c r="N330" s="21"/>
      <c r="O330" s="21"/>
      <c r="P330" s="21"/>
      <c r="Q330" s="21"/>
    </row>
    <row r="331" spans="1:17" ht="15.75">
      <c r="A331" s="21"/>
      <c r="B331" s="21"/>
      <c r="E331" s="21"/>
      <c r="F331" s="21"/>
      <c r="G331" s="21"/>
      <c r="H331" s="21"/>
      <c r="J331" s="21"/>
      <c r="K331" s="21"/>
      <c r="L331" s="21"/>
      <c r="M331" s="21"/>
      <c r="N331" s="21"/>
      <c r="O331" s="21"/>
      <c r="P331" s="21"/>
      <c r="Q331" s="21"/>
    </row>
  </sheetData>
  <sortState xmlns:xlrd2="http://schemas.microsoft.com/office/spreadsheetml/2017/richdata2" ref="A3:H80">
    <sortCondition ref="B3:B80"/>
  </sortState>
  <mergeCells count="14">
    <mergeCell ref="AE3:AH3"/>
    <mergeCell ref="K5:K18"/>
    <mergeCell ref="L19:Q19"/>
    <mergeCell ref="F1:F2"/>
    <mergeCell ref="G1:G2"/>
    <mergeCell ref="S3:V3"/>
    <mergeCell ref="W3:Z3"/>
    <mergeCell ref="AA3:AD3"/>
    <mergeCell ref="H1:H2"/>
    <mergeCell ref="B1:B2"/>
    <mergeCell ref="E1:E2"/>
    <mergeCell ref="A1:A2"/>
    <mergeCell ref="C1:C2"/>
    <mergeCell ref="D1:D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31"/>
  <sheetViews>
    <sheetView zoomScale="40" zoomScaleNormal="40" workbookViewId="0">
      <selection activeCell="W15" sqref="W15"/>
    </sheetView>
  </sheetViews>
  <sheetFormatPr defaultRowHeight="15"/>
  <cols>
    <col min="2" max="2" width="8.85546875" bestFit="1" customWidth="1"/>
    <col min="3" max="4" width="8.85546875" customWidth="1"/>
    <col min="5" max="5" width="11.140625" customWidth="1"/>
    <col min="6" max="6" width="12.28515625" customWidth="1"/>
    <col min="10" max="10" width="8.85546875" customWidth="1"/>
    <col min="11" max="11" width="14.42578125" customWidth="1"/>
    <col min="12" max="12" width="11.5703125" bestFit="1" customWidth="1"/>
    <col min="13" max="15" width="11.5703125" customWidth="1"/>
  </cols>
  <sheetData>
    <row r="1" spans="1:26" ht="49.5" customHeight="1">
      <c r="A1" s="199" t="s">
        <v>0</v>
      </c>
      <c r="B1" s="199" t="s">
        <v>1</v>
      </c>
      <c r="C1" s="199" t="s">
        <v>5</v>
      </c>
      <c r="D1" s="199" t="s">
        <v>5</v>
      </c>
      <c r="E1" s="199" t="s">
        <v>6</v>
      </c>
      <c r="F1" s="199" t="s">
        <v>7</v>
      </c>
      <c r="G1" s="199" t="s">
        <v>116</v>
      </c>
      <c r="H1" s="199" t="s">
        <v>117</v>
      </c>
      <c r="I1" s="121"/>
      <c r="J1" s="199" t="s">
        <v>308</v>
      </c>
      <c r="K1" s="199" t="s">
        <v>307</v>
      </c>
      <c r="L1" s="199" t="s">
        <v>305</v>
      </c>
      <c r="M1" s="199" t="s">
        <v>5</v>
      </c>
      <c r="N1" s="199" t="s">
        <v>6</v>
      </c>
      <c r="O1" s="199" t="s">
        <v>306</v>
      </c>
      <c r="P1" s="199" t="s">
        <v>300</v>
      </c>
      <c r="Q1" s="199" t="s">
        <v>301</v>
      </c>
      <c r="R1" s="199" t="s">
        <v>277</v>
      </c>
      <c r="S1" s="199" t="s">
        <v>302</v>
      </c>
    </row>
    <row r="2" spans="1:26" ht="15.75" customHeight="1" thickBot="1">
      <c r="A2" s="200"/>
      <c r="B2" s="200"/>
      <c r="C2" s="200"/>
      <c r="D2" s="200"/>
      <c r="E2" s="200"/>
      <c r="F2" s="200"/>
      <c r="G2" s="200"/>
      <c r="H2" s="200"/>
      <c r="I2" s="122"/>
      <c r="J2" s="200"/>
      <c r="K2" s="200"/>
      <c r="L2" s="200"/>
      <c r="M2" s="200"/>
      <c r="N2" s="200"/>
      <c r="O2" s="200"/>
      <c r="P2" s="200"/>
      <c r="Q2" s="200"/>
      <c r="R2" s="200"/>
      <c r="S2" s="200"/>
    </row>
    <row r="3" spans="1:26" ht="15.75" thickTop="1">
      <c r="A3" s="35" t="s">
        <v>18</v>
      </c>
      <c r="B3" s="36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8">
        <v>55.473557985392397</v>
      </c>
      <c r="H3" s="39">
        <v>10.855758252751833</v>
      </c>
      <c r="I3" s="164"/>
      <c r="J3" s="36">
        <f>0.778+0.626*LOG(E3)-1.205*LOG(D3)</f>
        <v>1.5473381464484151</v>
      </c>
      <c r="K3" s="36">
        <f>0.459+0.5*LOG(E3)-0.385*LOG(D3)</f>
        <v>0.64947998889989977</v>
      </c>
      <c r="L3" s="36">
        <f t="shared" ref="L3:L34" si="0">10^(0.459+0.5*LOG(E3)-0.385*LOG(D3))</f>
        <v>4.4614906678044539</v>
      </c>
      <c r="M3" s="41">
        <v>1.5629999999999999</v>
      </c>
      <c r="N3" s="37"/>
      <c r="O3" s="36">
        <v>0.78142341554075356</v>
      </c>
      <c r="P3" s="36">
        <v>100</v>
      </c>
      <c r="Q3" s="36">
        <f>1/P3</f>
        <v>0.01</v>
      </c>
      <c r="R3" s="36">
        <v>1</v>
      </c>
      <c r="U3" s="156" t="s">
        <v>269</v>
      </c>
      <c r="V3" s="126" t="s">
        <v>270</v>
      </c>
      <c r="W3" s="126">
        <v>1.94</v>
      </c>
    </row>
    <row r="4" spans="1:26">
      <c r="A4" s="40" t="s">
        <v>19</v>
      </c>
      <c r="B4" s="41">
        <v>3906.59</v>
      </c>
      <c r="C4" s="41">
        <v>17.901</v>
      </c>
      <c r="D4" s="36">
        <f t="shared" ref="D4:D67" si="1">C4/100</f>
        <v>0.17901</v>
      </c>
      <c r="E4" s="42">
        <v>0.502</v>
      </c>
      <c r="F4" s="42">
        <v>0.20399999999999999</v>
      </c>
      <c r="G4" s="43">
        <v>56.715778215611031</v>
      </c>
      <c r="H4" s="44">
        <v>12.007522911134833</v>
      </c>
      <c r="I4" s="165"/>
      <c r="J4" s="36">
        <f t="shared" ref="J4:J67" si="2">0.778+0.626*LOG(E4)-1.205*LOG(D4)</f>
        <v>1.4909233893934508</v>
      </c>
      <c r="K4" s="36">
        <f t="shared" ref="K4:K67" si="3">0.459+0.5*LOG(E4)-0.385*LOG(D4)</f>
        <v>0.5969941009354619</v>
      </c>
      <c r="L4" s="36">
        <f t="shared" si="0"/>
        <v>3.9536124980102727</v>
      </c>
      <c r="M4" s="41">
        <v>1.9079999999999999</v>
      </c>
      <c r="N4" s="42"/>
      <c r="O4" s="36">
        <v>0.83561710828566782</v>
      </c>
      <c r="P4" s="41"/>
      <c r="Q4" s="41">
        <f>$Q$3+Q3</f>
        <v>0.02</v>
      </c>
      <c r="R4" s="36">
        <v>1</v>
      </c>
      <c r="U4" s="155" t="s">
        <v>271</v>
      </c>
      <c r="V4" s="126">
        <v>1.94</v>
      </c>
      <c r="W4" s="126">
        <v>2.69</v>
      </c>
    </row>
    <row r="5" spans="1:26">
      <c r="A5" s="40" t="s">
        <v>20</v>
      </c>
      <c r="B5" s="41">
        <v>3907.18</v>
      </c>
      <c r="C5" s="41">
        <v>13.432</v>
      </c>
      <c r="D5" s="36">
        <f t="shared" si="1"/>
        <v>0.13431999999999999</v>
      </c>
      <c r="E5" s="42">
        <v>0.21</v>
      </c>
      <c r="F5" s="42">
        <v>6.8000000000000005E-2</v>
      </c>
      <c r="G5" s="43">
        <v>46.107947179182815</v>
      </c>
      <c r="H5" s="44">
        <v>24.059852585863876</v>
      </c>
      <c r="I5" s="165"/>
      <c r="J5" s="36">
        <f t="shared" si="2"/>
        <v>1.4042997553317926</v>
      </c>
      <c r="K5" s="36">
        <f t="shared" si="3"/>
        <v>0.45577548436191262</v>
      </c>
      <c r="L5" s="36">
        <f t="shared" si="0"/>
        <v>2.8561136469751274</v>
      </c>
      <c r="M5" s="41">
        <v>3.5</v>
      </c>
      <c r="N5" s="42">
        <v>1.6E-2</v>
      </c>
      <c r="O5" s="36">
        <v>1.3231034268090389</v>
      </c>
      <c r="P5" s="41"/>
      <c r="Q5" s="41">
        <f t="shared" ref="Q5:Q68" si="4">$Q$3+Q4</f>
        <v>0.03</v>
      </c>
      <c r="R5" s="36">
        <v>1</v>
      </c>
      <c r="U5" s="124" t="s">
        <v>272</v>
      </c>
      <c r="V5" s="126">
        <v>2.69</v>
      </c>
      <c r="W5" s="126">
        <v>3.89</v>
      </c>
    </row>
    <row r="6" spans="1:26">
      <c r="A6" s="40" t="s">
        <v>21</v>
      </c>
      <c r="B6" s="41">
        <v>3907.24</v>
      </c>
      <c r="C6" s="41">
        <v>14.986000000000001</v>
      </c>
      <c r="D6" s="36">
        <f t="shared" si="1"/>
        <v>0.14985999999999999</v>
      </c>
      <c r="E6" s="42">
        <v>0.42299999999999999</v>
      </c>
      <c r="F6" s="42">
        <v>0.16800000000000001</v>
      </c>
      <c r="G6" s="43">
        <v>44.913880402462766</v>
      </c>
      <c r="H6" s="44">
        <v>20.448683471163253</v>
      </c>
      <c r="I6" s="165"/>
      <c r="J6" s="36">
        <f t="shared" si="2"/>
        <v>1.5373877674209675</v>
      </c>
      <c r="K6" s="36">
        <f t="shared" si="3"/>
        <v>0.58953117830661961</v>
      </c>
      <c r="L6" s="36">
        <f t="shared" si="0"/>
        <v>3.886253966437839</v>
      </c>
      <c r="M6" s="41">
        <v>4.2549999999999999</v>
      </c>
      <c r="N6" s="42">
        <v>1.9E-2</v>
      </c>
      <c r="O6" s="36">
        <v>1.3373665859656858</v>
      </c>
      <c r="P6" s="41"/>
      <c r="Q6" s="41">
        <f t="shared" si="4"/>
        <v>0.04</v>
      </c>
      <c r="R6" s="36">
        <v>1</v>
      </c>
      <c r="U6" s="123" t="s">
        <v>273</v>
      </c>
      <c r="V6" s="126">
        <v>3.89</v>
      </c>
      <c r="W6" s="126">
        <v>4.83</v>
      </c>
    </row>
    <row r="7" spans="1:26">
      <c r="A7" s="40">
        <v>3</v>
      </c>
      <c r="B7" s="41">
        <v>3908.04</v>
      </c>
      <c r="C7" s="41">
        <v>17.620999999999999</v>
      </c>
      <c r="D7" s="36">
        <f t="shared" si="1"/>
        <v>0.17620999999999998</v>
      </c>
      <c r="E7" s="42">
        <v>0.73899999999999999</v>
      </c>
      <c r="F7" s="42">
        <v>0.33600000000000002</v>
      </c>
      <c r="G7" s="43">
        <v>65.9868283974088</v>
      </c>
      <c r="H7" s="44">
        <v>7.9315309291692975</v>
      </c>
      <c r="I7" s="165"/>
      <c r="J7" s="36">
        <f t="shared" si="2"/>
        <v>1.6043046042505069</v>
      </c>
      <c r="K7" s="36">
        <f t="shared" si="3"/>
        <v>0.68360045698903793</v>
      </c>
      <c r="L7" s="36">
        <f t="shared" si="0"/>
        <v>4.826146011024341</v>
      </c>
      <c r="M7" s="41">
        <v>3.371</v>
      </c>
      <c r="N7" s="42">
        <v>1.7999999999999999E-2</v>
      </c>
      <c r="O7" s="36">
        <v>1.4238004728470051</v>
      </c>
      <c r="P7" s="41"/>
      <c r="Q7" s="41">
        <f t="shared" si="4"/>
        <v>0.05</v>
      </c>
      <c r="R7" s="36">
        <v>1</v>
      </c>
      <c r="U7" s="168" t="s">
        <v>274</v>
      </c>
      <c r="V7" s="126">
        <v>4.83</v>
      </c>
      <c r="W7" s="126">
        <v>8.19</v>
      </c>
    </row>
    <row r="8" spans="1:26">
      <c r="A8" s="40">
        <v>4</v>
      </c>
      <c r="B8" s="41">
        <v>3908.39</v>
      </c>
      <c r="C8" s="41">
        <v>6.0720000000000001</v>
      </c>
      <c r="D8" s="36">
        <f t="shared" si="1"/>
        <v>6.0720000000000003E-2</v>
      </c>
      <c r="E8" s="42">
        <v>30.890999999999998</v>
      </c>
      <c r="F8" s="42">
        <v>27.010999999999999</v>
      </c>
      <c r="G8" s="43">
        <v>38.718895384937831</v>
      </c>
      <c r="H8" s="44">
        <v>11.911780848630023</v>
      </c>
      <c r="I8" s="165"/>
      <c r="J8" s="36">
        <f t="shared" si="2"/>
        <v>3.1767200373515214</v>
      </c>
      <c r="K8" s="36">
        <f t="shared" si="3"/>
        <v>1.6723332550190666</v>
      </c>
      <c r="L8" s="36">
        <f t="shared" si="0"/>
        <v>47.025481930564823</v>
      </c>
      <c r="M8" s="41">
        <v>4.0999999999999996</v>
      </c>
      <c r="N8" s="42">
        <v>2.1000000000000001E-2</v>
      </c>
      <c r="O8" s="36">
        <v>1.4262244013067229</v>
      </c>
      <c r="P8" s="41"/>
      <c r="Q8" s="41">
        <f t="shared" si="4"/>
        <v>6.0000000000000005E-2</v>
      </c>
      <c r="R8" s="36">
        <v>1</v>
      </c>
      <c r="U8" s="169" t="s">
        <v>276</v>
      </c>
      <c r="V8" s="126">
        <v>8.19</v>
      </c>
      <c r="W8" s="126">
        <v>10.130000000000001</v>
      </c>
    </row>
    <row r="9" spans="1:26">
      <c r="A9" s="40" t="s">
        <v>23</v>
      </c>
      <c r="B9" s="41">
        <v>3908.62</v>
      </c>
      <c r="C9" s="41">
        <v>8.5169999999999995</v>
      </c>
      <c r="D9" s="36">
        <f t="shared" si="1"/>
        <v>8.5169999999999996E-2</v>
      </c>
      <c r="E9" s="42">
        <v>0.24</v>
      </c>
      <c r="F9" s="42">
        <v>8.5999999999999993E-2</v>
      </c>
      <c r="G9" s="43">
        <v>51.090959982720705</v>
      </c>
      <c r="H9" s="44">
        <v>11.329798816983097</v>
      </c>
      <c r="I9" s="165"/>
      <c r="J9" s="36">
        <f t="shared" si="2"/>
        <v>1.6790168273806143</v>
      </c>
      <c r="K9" s="36">
        <f t="shared" si="3"/>
        <v>0.56094526166627801</v>
      </c>
      <c r="L9" s="36">
        <f t="shared" si="0"/>
        <v>3.6386917128614855</v>
      </c>
      <c r="M9" s="41">
        <v>4.0730000000000004</v>
      </c>
      <c r="N9" s="42">
        <v>2.1000000000000001E-2</v>
      </c>
      <c r="O9" s="36">
        <v>1.4298569790559219</v>
      </c>
      <c r="P9" s="41"/>
      <c r="Q9" s="41">
        <f t="shared" si="4"/>
        <v>7.0000000000000007E-2</v>
      </c>
      <c r="R9" s="36">
        <v>1</v>
      </c>
      <c r="U9" s="170" t="s">
        <v>309</v>
      </c>
      <c r="V9" s="126">
        <v>10.130000000000001</v>
      </c>
      <c r="W9" s="126" t="s">
        <v>275</v>
      </c>
    </row>
    <row r="10" spans="1:26">
      <c r="A10" s="40" t="s">
        <v>24</v>
      </c>
      <c r="B10" s="41">
        <v>3908.68</v>
      </c>
      <c r="C10" s="41">
        <v>8.0739999999999998</v>
      </c>
      <c r="D10" s="36">
        <f t="shared" si="1"/>
        <v>8.0739999999999992E-2</v>
      </c>
      <c r="E10" s="42">
        <v>2.64</v>
      </c>
      <c r="F10" s="42">
        <v>1.802</v>
      </c>
      <c r="G10" s="43">
        <v>50.32220075492063</v>
      </c>
      <c r="H10" s="44">
        <v>10.633605382137965</v>
      </c>
      <c r="I10" s="165"/>
      <c r="J10" s="36">
        <f t="shared" si="2"/>
        <v>2.3588821204059882</v>
      </c>
      <c r="K10" s="36">
        <f t="shared" si="3"/>
        <v>1.0905727965813117</v>
      </c>
      <c r="L10" s="36">
        <f t="shared" si="0"/>
        <v>12.318924586431008</v>
      </c>
      <c r="M10" s="41">
        <v>5.1630000000000003</v>
      </c>
      <c r="N10" s="42">
        <v>2.5999999999999999E-2</v>
      </c>
      <c r="O10" s="36">
        <v>1.4521763374285139</v>
      </c>
      <c r="P10" s="41"/>
      <c r="Q10" s="41">
        <f t="shared" si="4"/>
        <v>0.08</v>
      </c>
      <c r="R10" s="36">
        <v>1</v>
      </c>
    </row>
    <row r="11" spans="1:26">
      <c r="A11" s="40" t="s">
        <v>25</v>
      </c>
      <c r="B11" s="41">
        <v>3908.93</v>
      </c>
      <c r="C11" s="41">
        <v>7.6420000000000003</v>
      </c>
      <c r="D11" s="36">
        <f t="shared" si="1"/>
        <v>7.6420000000000002E-2</v>
      </c>
      <c r="E11" s="42">
        <v>0.14599999999999999</v>
      </c>
      <c r="F11" s="42">
        <v>4.3999999999999997E-2</v>
      </c>
      <c r="G11" s="43">
        <v>59.590493360507402</v>
      </c>
      <c r="H11" s="44">
        <v>4.9133772484320319</v>
      </c>
      <c r="I11" s="165"/>
      <c r="J11" s="36">
        <f t="shared" si="2"/>
        <v>1.6006204125314278</v>
      </c>
      <c r="K11" s="36">
        <f t="shared" si="3"/>
        <v>0.47114172005154836</v>
      </c>
      <c r="L11" s="36">
        <f t="shared" si="0"/>
        <v>2.9589778900209263</v>
      </c>
      <c r="M11" s="41">
        <v>3.8849999999999998</v>
      </c>
      <c r="N11" s="42">
        <v>2.3E-2</v>
      </c>
      <c r="O11" s="36">
        <v>1.5238715958033862</v>
      </c>
      <c r="P11" s="41"/>
      <c r="Q11" s="41">
        <f t="shared" si="4"/>
        <v>0.09</v>
      </c>
      <c r="R11" s="36">
        <v>1</v>
      </c>
      <c r="U11" s="162"/>
    </row>
    <row r="12" spans="1:26">
      <c r="A12" s="40" t="s">
        <v>26</v>
      </c>
      <c r="B12" s="41">
        <v>3908.98</v>
      </c>
      <c r="C12" s="41">
        <v>7.1360000000000001</v>
      </c>
      <c r="D12" s="36">
        <f t="shared" si="1"/>
        <v>7.1360000000000007E-2</v>
      </c>
      <c r="E12" s="42">
        <v>0.32500000000000001</v>
      </c>
      <c r="F12" s="42">
        <v>0.129</v>
      </c>
      <c r="G12" s="43">
        <v>66.430408875553155</v>
      </c>
      <c r="H12" s="45">
        <v>3.532638890463681E-2</v>
      </c>
      <c r="I12" s="166"/>
      <c r="J12" s="36">
        <f t="shared" si="2"/>
        <v>1.8540259001242552</v>
      </c>
      <c r="K12" s="36">
        <f t="shared" si="3"/>
        <v>0.65636156656273159</v>
      </c>
      <c r="L12" s="36">
        <f t="shared" si="0"/>
        <v>4.5327479124777499</v>
      </c>
      <c r="M12" s="41">
        <v>4.6059999999999999</v>
      </c>
      <c r="N12" s="42">
        <v>2.8000000000000001E-2</v>
      </c>
      <c r="O12" s="36">
        <v>1.5747053436016667</v>
      </c>
      <c r="P12" s="41"/>
      <c r="Q12" s="41">
        <f t="shared" si="4"/>
        <v>9.9999999999999992E-2</v>
      </c>
      <c r="R12" s="36">
        <v>1</v>
      </c>
      <c r="U12" s="162"/>
    </row>
    <row r="13" spans="1:26">
      <c r="A13" s="40" t="s">
        <v>27</v>
      </c>
      <c r="B13" s="41">
        <v>3909.29</v>
      </c>
      <c r="C13" s="41">
        <v>7.5810000000000004</v>
      </c>
      <c r="D13" s="36">
        <f t="shared" si="1"/>
        <v>7.5810000000000002E-2</v>
      </c>
      <c r="E13" s="42">
        <v>0.628</v>
      </c>
      <c r="F13" s="42">
        <v>0.29799999999999999</v>
      </c>
      <c r="G13" s="43">
        <v>58.195331005229157</v>
      </c>
      <c r="H13" s="45">
        <v>4.9297746967259242</v>
      </c>
      <c r="I13" s="166"/>
      <c r="J13" s="36">
        <f t="shared" si="2"/>
        <v>2.0014523085287945</v>
      </c>
      <c r="K13" s="36">
        <f t="shared" si="3"/>
        <v>0.7892851206623609</v>
      </c>
      <c r="L13" s="36">
        <f t="shared" si="0"/>
        <v>6.1558087790343965</v>
      </c>
      <c r="M13" s="41">
        <v>6.5739999999999998</v>
      </c>
      <c r="N13" s="42">
        <v>3.6999999999999998E-2</v>
      </c>
      <c r="O13" s="36">
        <v>1.5784703467932115</v>
      </c>
      <c r="P13" s="41"/>
      <c r="Q13" s="41">
        <f t="shared" si="4"/>
        <v>0.10999999999999999</v>
      </c>
      <c r="R13" s="36">
        <v>1</v>
      </c>
      <c r="U13" s="162"/>
    </row>
    <row r="14" spans="1:26">
      <c r="A14" s="40" t="s">
        <v>28</v>
      </c>
      <c r="B14" s="41">
        <v>3909.33</v>
      </c>
      <c r="C14" s="41">
        <v>8.6869999999999994</v>
      </c>
      <c r="D14" s="36">
        <f t="shared" si="1"/>
        <v>8.6869999999999989E-2</v>
      </c>
      <c r="E14" s="42">
        <v>2.4980000000000002</v>
      </c>
      <c r="F14" s="42">
        <v>1.6930000000000001</v>
      </c>
      <c r="G14" s="43">
        <v>55.353231716949395</v>
      </c>
      <c r="H14" s="45">
        <v>6.0239733070008725</v>
      </c>
      <c r="I14" s="166"/>
      <c r="J14" s="36">
        <f t="shared" si="2"/>
        <v>2.3055547287847125</v>
      </c>
      <c r="K14" s="36">
        <f t="shared" si="3"/>
        <v>1.0663313357365585</v>
      </c>
      <c r="L14" s="36">
        <f t="shared" si="0"/>
        <v>11.650145134829957</v>
      </c>
      <c r="M14" s="41">
        <v>2.9359999999999999</v>
      </c>
      <c r="N14" s="42">
        <v>2.1000000000000001E-2</v>
      </c>
      <c r="O14" s="36">
        <v>1.621898109691565</v>
      </c>
      <c r="P14" s="41"/>
      <c r="Q14" s="41">
        <f t="shared" si="4"/>
        <v>0.11999999999999998</v>
      </c>
      <c r="R14" s="36">
        <v>1</v>
      </c>
      <c r="U14" s="162"/>
    </row>
    <row r="15" spans="1:26">
      <c r="A15" s="40" t="s">
        <v>29</v>
      </c>
      <c r="B15" s="41">
        <v>3909.52</v>
      </c>
      <c r="C15" s="41">
        <v>8.516</v>
      </c>
      <c r="D15" s="36">
        <f t="shared" si="1"/>
        <v>8.516E-2</v>
      </c>
      <c r="E15" s="42">
        <v>1.216</v>
      </c>
      <c r="F15" s="42">
        <v>0.66800000000000004</v>
      </c>
      <c r="G15" s="43">
        <v>40.756944079906305</v>
      </c>
      <c r="H15" s="45">
        <v>12.106456648362686</v>
      </c>
      <c r="I15" s="166"/>
      <c r="J15" s="36">
        <f t="shared" si="2"/>
        <v>2.1202344563270112</v>
      </c>
      <c r="K15" s="36">
        <f t="shared" si="3"/>
        <v>0.91332606115333836</v>
      </c>
      <c r="L15" s="36">
        <f t="shared" si="0"/>
        <v>8.1907950876705513</v>
      </c>
      <c r="M15" s="41">
        <v>4.0670000000000002</v>
      </c>
      <c r="N15" s="42">
        <v>2.7E-2</v>
      </c>
      <c r="O15" s="36">
        <v>1.622225880429192</v>
      </c>
      <c r="P15" s="41"/>
      <c r="Q15" s="41">
        <f t="shared" si="4"/>
        <v>0.12999999999999998</v>
      </c>
      <c r="R15" s="36">
        <v>1</v>
      </c>
      <c r="U15" s="162"/>
    </row>
    <row r="16" spans="1:26">
      <c r="A16" s="40" t="s">
        <v>30</v>
      </c>
      <c r="B16" s="41">
        <v>3909.58</v>
      </c>
      <c r="C16" s="41">
        <v>10.599</v>
      </c>
      <c r="D16" s="36">
        <f t="shared" si="1"/>
        <v>0.10599</v>
      </c>
      <c r="E16" s="42">
        <v>1.663</v>
      </c>
      <c r="F16" s="42">
        <v>1.0509999999999999</v>
      </c>
      <c r="G16" s="43">
        <v>44.980905728310518</v>
      </c>
      <c r="H16" s="45">
        <v>10.92813449184378</v>
      </c>
      <c r="I16" s="166"/>
      <c r="J16" s="36">
        <f t="shared" si="2"/>
        <v>2.0908343529652371</v>
      </c>
      <c r="K16" s="36">
        <f t="shared" si="3"/>
        <v>0.94471914113027411</v>
      </c>
      <c r="L16" s="36">
        <f t="shared" si="0"/>
        <v>8.8047928162489342</v>
      </c>
      <c r="M16" s="41">
        <v>5.48</v>
      </c>
      <c r="N16" s="42">
        <v>3.5000000000000003E-2</v>
      </c>
      <c r="O16" s="36">
        <v>1.6466583743080863</v>
      </c>
      <c r="P16" s="41"/>
      <c r="Q16" s="41">
        <f t="shared" si="4"/>
        <v>0.13999999999999999</v>
      </c>
      <c r="R16" s="36">
        <v>1</v>
      </c>
      <c r="V16" s="163"/>
      <c r="W16" s="163"/>
      <c r="X16" s="163"/>
      <c r="Y16" s="163"/>
      <c r="Z16" s="163"/>
    </row>
    <row r="17" spans="1:18">
      <c r="A17" s="40" t="s">
        <v>31</v>
      </c>
      <c r="B17" s="41">
        <v>3909.68</v>
      </c>
      <c r="C17" s="41">
        <v>13.648</v>
      </c>
      <c r="D17" s="36">
        <f t="shared" si="1"/>
        <v>0.13647999999999999</v>
      </c>
      <c r="E17" s="42">
        <v>1.77</v>
      </c>
      <c r="F17" s="42">
        <v>1.006</v>
      </c>
      <c r="G17" s="43">
        <v>41.169905414137617</v>
      </c>
      <c r="H17" s="45">
        <v>10.562336748301616</v>
      </c>
      <c r="I17" s="166"/>
      <c r="J17" s="36">
        <f t="shared" si="2"/>
        <v>1.9754731030852364</v>
      </c>
      <c r="K17" s="36">
        <f t="shared" si="3"/>
        <v>0.91598506285887593</v>
      </c>
      <c r="L17" s="36">
        <f t="shared" si="0"/>
        <v>8.2410977006240991</v>
      </c>
      <c r="M17" s="41">
        <v>6.8140000000000001</v>
      </c>
      <c r="N17" s="42">
        <v>4.3999999999999997E-2</v>
      </c>
      <c r="O17" s="36">
        <v>1.6977217731699032</v>
      </c>
      <c r="P17" s="41"/>
      <c r="Q17" s="41">
        <f t="shared" si="4"/>
        <v>0.15</v>
      </c>
      <c r="R17" s="36">
        <v>1</v>
      </c>
    </row>
    <row r="18" spans="1:18">
      <c r="A18" s="40" t="s">
        <v>32</v>
      </c>
      <c r="B18" s="41">
        <v>3909.74</v>
      </c>
      <c r="C18" s="41">
        <v>14.179</v>
      </c>
      <c r="D18" s="36">
        <f t="shared" si="1"/>
        <v>0.14179</v>
      </c>
      <c r="E18" s="42">
        <v>2.2629999999999999</v>
      </c>
      <c r="F18" s="42">
        <v>1.5009999999999999</v>
      </c>
      <c r="G18" s="43">
        <v>45.320957233084741</v>
      </c>
      <c r="H18" s="45">
        <v>12.882215688791977</v>
      </c>
      <c r="I18" s="166"/>
      <c r="J18" s="36">
        <f t="shared" si="2"/>
        <v>2.0222995797491485</v>
      </c>
      <c r="K18" s="36">
        <f t="shared" si="3"/>
        <v>0.96295872001038751</v>
      </c>
      <c r="L18" s="36">
        <f t="shared" si="0"/>
        <v>9.1824531248607855</v>
      </c>
      <c r="M18" s="41">
        <v>4.6989999999999998</v>
      </c>
      <c r="N18" s="42">
        <v>3.5000000000000003E-2</v>
      </c>
      <c r="O18" s="36">
        <v>1.7470765152877732</v>
      </c>
      <c r="P18" s="41"/>
      <c r="Q18" s="41">
        <f t="shared" si="4"/>
        <v>0.16</v>
      </c>
      <c r="R18" s="36">
        <v>1</v>
      </c>
    </row>
    <row r="19" spans="1:18">
      <c r="A19" s="40" t="s">
        <v>33</v>
      </c>
      <c r="B19" s="41">
        <v>3909.9</v>
      </c>
      <c r="C19" s="41">
        <v>15.554</v>
      </c>
      <c r="D19" s="36">
        <f t="shared" si="1"/>
        <v>0.15554000000000001</v>
      </c>
      <c r="E19" s="42">
        <v>2.9289999999999998</v>
      </c>
      <c r="F19" s="42">
        <v>2.0249999999999999</v>
      </c>
      <c r="G19" s="43">
        <v>47.819552486938854</v>
      </c>
      <c r="H19" s="45">
        <v>15.231534478599261</v>
      </c>
      <c r="I19" s="166"/>
      <c r="J19" s="36">
        <f t="shared" si="2"/>
        <v>2.0439966026566587</v>
      </c>
      <c r="K19" s="36">
        <f t="shared" si="3"/>
        <v>1.0035004794124438</v>
      </c>
      <c r="L19" s="36">
        <f t="shared" si="0"/>
        <v>10.080927221850867</v>
      </c>
      <c r="M19" s="41">
        <v>5.3460000000000001</v>
      </c>
      <c r="N19" s="42">
        <v>4.2000000000000003E-2</v>
      </c>
      <c r="O19" s="36">
        <v>1.8210987561886167</v>
      </c>
      <c r="P19" s="41"/>
      <c r="Q19" s="41">
        <f t="shared" si="4"/>
        <v>0.17</v>
      </c>
      <c r="R19" s="36">
        <v>1</v>
      </c>
    </row>
    <row r="20" spans="1:18">
      <c r="A20" s="40" t="s">
        <v>34</v>
      </c>
      <c r="B20" s="41">
        <v>3909.95</v>
      </c>
      <c r="C20" s="41">
        <v>14.894</v>
      </c>
      <c r="D20" s="36">
        <f t="shared" si="1"/>
        <v>0.14893999999999999</v>
      </c>
      <c r="E20" s="42">
        <v>2.742</v>
      </c>
      <c r="F20" s="42">
        <v>1.677</v>
      </c>
      <c r="G20" s="43">
        <v>45.486729041796174</v>
      </c>
      <c r="H20" s="45">
        <v>16.555749574286832</v>
      </c>
      <c r="I20" s="166"/>
      <c r="J20" s="36">
        <f t="shared" si="2"/>
        <v>2.0487515478275298</v>
      </c>
      <c r="K20" s="36">
        <f t="shared" si="3"/>
        <v>0.99642435566641696</v>
      </c>
      <c r="L20" s="36">
        <f t="shared" si="0"/>
        <v>9.9180057483430222</v>
      </c>
      <c r="M20" s="41">
        <v>7.0140000000000002</v>
      </c>
      <c r="N20" s="42">
        <v>5.5E-2</v>
      </c>
      <c r="O20" s="36">
        <v>1.8770875385622476</v>
      </c>
      <c r="P20" s="41"/>
      <c r="Q20" s="41">
        <f t="shared" si="4"/>
        <v>0.18000000000000002</v>
      </c>
      <c r="R20" s="36">
        <v>1</v>
      </c>
    </row>
    <row r="21" spans="1:18">
      <c r="A21" s="40" t="s">
        <v>35</v>
      </c>
      <c r="B21" s="41">
        <v>3910.52</v>
      </c>
      <c r="C21" s="41">
        <v>13.73</v>
      </c>
      <c r="D21" s="36">
        <f t="shared" si="1"/>
        <v>0.13730000000000001</v>
      </c>
      <c r="E21" s="42">
        <v>0.82499999999999996</v>
      </c>
      <c r="F21" s="42">
        <v>0.38900000000000001</v>
      </c>
      <c r="G21" s="43">
        <v>44.004678551134084</v>
      </c>
      <c r="H21" s="45">
        <v>19.432836207564328</v>
      </c>
      <c r="I21" s="166"/>
      <c r="J21" s="36">
        <f t="shared" si="2"/>
        <v>1.7648071744219631</v>
      </c>
      <c r="K21" s="36">
        <f t="shared" si="3"/>
        <v>0.74922381743881183</v>
      </c>
      <c r="L21" s="36">
        <f t="shared" si="0"/>
        <v>5.6133719150545778</v>
      </c>
      <c r="M21" s="41">
        <v>8.4979999999999993</v>
      </c>
      <c r="N21" s="42">
        <v>6.5000000000000002E-2</v>
      </c>
      <c r="O21" s="36">
        <v>1.8952641096969494</v>
      </c>
      <c r="P21" s="41"/>
      <c r="Q21" s="41">
        <f t="shared" si="4"/>
        <v>0.19000000000000003</v>
      </c>
      <c r="R21" s="36">
        <v>1</v>
      </c>
    </row>
    <row r="22" spans="1:18">
      <c r="A22" s="40" t="s">
        <v>36</v>
      </c>
      <c r="B22" s="41">
        <v>3910.58</v>
      </c>
      <c r="C22" s="41">
        <v>13.374000000000001</v>
      </c>
      <c r="D22" s="36">
        <f t="shared" si="1"/>
        <v>0.13374</v>
      </c>
      <c r="E22" s="42">
        <v>0.184</v>
      </c>
      <c r="F22" s="42">
        <v>5.8000000000000003E-2</v>
      </c>
      <c r="G22" s="43">
        <v>46.990803859165744</v>
      </c>
      <c r="H22" s="45">
        <v>18.80566356163617</v>
      </c>
      <c r="I22" s="166"/>
      <c r="J22" s="36">
        <f t="shared" si="2"/>
        <v>1.3706310679729929</v>
      </c>
      <c r="K22" s="36">
        <f t="shared" si="3"/>
        <v>0.42779830374217392</v>
      </c>
      <c r="L22" s="36">
        <f t="shared" si="0"/>
        <v>2.6779243468613232</v>
      </c>
      <c r="M22" s="41">
        <v>6.6070000000000002</v>
      </c>
      <c r="N22" s="42">
        <v>5.3999999999999999E-2</v>
      </c>
      <c r="O22" s="36">
        <v>1.9032472974881387</v>
      </c>
      <c r="P22" s="41"/>
      <c r="Q22" s="41">
        <f t="shared" si="4"/>
        <v>0.20000000000000004</v>
      </c>
      <c r="R22" s="36">
        <v>1</v>
      </c>
    </row>
    <row r="23" spans="1:18">
      <c r="A23" s="40" t="s">
        <v>37</v>
      </c>
      <c r="B23" s="41">
        <v>3911.05</v>
      </c>
      <c r="C23" s="41">
        <v>7.7629999999999999</v>
      </c>
      <c r="D23" s="36">
        <f t="shared" si="1"/>
        <v>7.7630000000000005E-2</v>
      </c>
      <c r="E23" s="42">
        <v>1.5940000000000001</v>
      </c>
      <c r="F23" s="42">
        <v>0.93300000000000005</v>
      </c>
      <c r="G23" s="43">
        <v>50.373041789163217</v>
      </c>
      <c r="H23" s="45">
        <v>17.783237249806515</v>
      </c>
      <c r="I23" s="166"/>
      <c r="J23" s="36">
        <f t="shared" si="2"/>
        <v>2.2422720351527015</v>
      </c>
      <c r="K23" s="36">
        <f t="shared" si="3"/>
        <v>0.98758276785713139</v>
      </c>
      <c r="L23" s="36">
        <f t="shared" si="0"/>
        <v>9.7181314211141139</v>
      </c>
      <c r="M23" s="41">
        <v>6.3250000000000002</v>
      </c>
      <c r="N23" s="42">
        <v>5.3999999999999999E-2</v>
      </c>
      <c r="O23" s="36">
        <v>1.935479500684095</v>
      </c>
      <c r="P23" s="41"/>
      <c r="Q23" s="41">
        <f t="shared" si="4"/>
        <v>0.21000000000000005</v>
      </c>
      <c r="R23" s="155">
        <v>2</v>
      </c>
    </row>
    <row r="24" spans="1:18">
      <c r="A24" s="40" t="s">
        <v>38</v>
      </c>
      <c r="B24" s="41">
        <v>3911.11</v>
      </c>
      <c r="C24" s="41">
        <v>9.3919999999999995</v>
      </c>
      <c r="D24" s="36">
        <f t="shared" si="1"/>
        <v>9.391999999999999E-2</v>
      </c>
      <c r="E24" s="42">
        <v>1.395</v>
      </c>
      <c r="F24" s="42">
        <v>0.79200000000000004</v>
      </c>
      <c r="G24" s="43">
        <v>57.024144964805856</v>
      </c>
      <c r="H24" s="45">
        <v>9.9932547691836042</v>
      </c>
      <c r="I24" s="166"/>
      <c r="J24" s="36">
        <f t="shared" si="2"/>
        <v>2.1063299628598551</v>
      </c>
      <c r="K24" s="36">
        <f t="shared" si="3"/>
        <v>0.92677524150194557</v>
      </c>
      <c r="L24" s="36">
        <f t="shared" si="0"/>
        <v>8.4484150492369174</v>
      </c>
      <c r="M24" s="41">
        <v>6.4029999999999996</v>
      </c>
      <c r="N24" s="42">
        <v>5.5E-2</v>
      </c>
      <c r="O24" s="36">
        <v>1.944122813396495</v>
      </c>
      <c r="P24" s="41"/>
      <c r="Q24" s="41">
        <f t="shared" si="4"/>
        <v>0.22000000000000006</v>
      </c>
      <c r="R24" s="155">
        <v>2</v>
      </c>
    </row>
    <row r="25" spans="1:18">
      <c r="A25" s="40" t="s">
        <v>39</v>
      </c>
      <c r="B25" s="41">
        <v>3911.41</v>
      </c>
      <c r="C25" s="41">
        <v>12.794</v>
      </c>
      <c r="D25" s="36">
        <f t="shared" si="1"/>
        <v>0.12794</v>
      </c>
      <c r="E25" s="42">
        <v>3.3719999999999999</v>
      </c>
      <c r="F25" s="42">
        <v>2.3690000000000002</v>
      </c>
      <c r="G25" s="43">
        <v>46.558213218941873</v>
      </c>
      <c r="H25" s="45">
        <v>23.935920275101815</v>
      </c>
      <c r="I25" s="166"/>
      <c r="J25" s="36">
        <f t="shared" si="2"/>
        <v>2.1845149688966328</v>
      </c>
      <c r="K25" s="36">
        <f t="shared" si="3"/>
        <v>1.0667463396194581</v>
      </c>
      <c r="L25" s="36">
        <f t="shared" si="0"/>
        <v>11.661283121736735</v>
      </c>
      <c r="M25" s="41">
        <v>9.2129999999999992</v>
      </c>
      <c r="N25" s="42">
        <v>7.2999999999999995E-2</v>
      </c>
      <c r="O25" s="36">
        <v>1.9470047796648795</v>
      </c>
      <c r="P25" s="41"/>
      <c r="Q25" s="41">
        <f t="shared" si="4"/>
        <v>0.23000000000000007</v>
      </c>
      <c r="R25" s="155">
        <v>2</v>
      </c>
    </row>
    <row r="26" spans="1:18">
      <c r="A26" s="40" t="s">
        <v>40</v>
      </c>
      <c r="B26" s="41">
        <v>3911.72</v>
      </c>
      <c r="C26" s="41">
        <v>9.8650000000000002</v>
      </c>
      <c r="D26" s="36">
        <f t="shared" si="1"/>
        <v>9.8650000000000002E-2</v>
      </c>
      <c r="E26" s="42">
        <v>21.283999999999999</v>
      </c>
      <c r="F26" s="42">
        <v>18.033999999999999</v>
      </c>
      <c r="G26" s="43">
        <v>34.953776087138522</v>
      </c>
      <c r="H26" s="45">
        <v>33.452983016010265</v>
      </c>
      <c r="I26" s="166"/>
      <c r="J26" s="36">
        <f t="shared" si="2"/>
        <v>2.8214743417043877</v>
      </c>
      <c r="K26" s="36">
        <f t="shared" si="3"/>
        <v>1.5102992456348816</v>
      </c>
      <c r="L26" s="36">
        <f t="shared" si="0"/>
        <v>32.381670226450339</v>
      </c>
      <c r="M26" s="41">
        <v>11.006</v>
      </c>
      <c r="N26" s="42">
        <v>9.6000000000000002E-2</v>
      </c>
      <c r="O26" s="36">
        <v>2.0850105449273091</v>
      </c>
      <c r="P26" s="41"/>
      <c r="Q26" s="41">
        <f t="shared" si="4"/>
        <v>0.24000000000000007</v>
      </c>
      <c r="R26" s="155">
        <v>2</v>
      </c>
    </row>
    <row r="27" spans="1:18">
      <c r="A27" s="40" t="s">
        <v>41</v>
      </c>
      <c r="B27" s="41">
        <v>3911.86</v>
      </c>
      <c r="C27" s="41">
        <v>11.182</v>
      </c>
      <c r="D27" s="36">
        <f t="shared" si="1"/>
        <v>0.11182</v>
      </c>
      <c r="E27" s="42">
        <v>8.0220000000000002</v>
      </c>
      <c r="F27" s="42">
        <v>6.2910000000000004</v>
      </c>
      <c r="G27" s="43">
        <v>47.208499565154241</v>
      </c>
      <c r="H27" s="45">
        <v>23.059314073923655</v>
      </c>
      <c r="I27" s="166"/>
      <c r="J27" s="36">
        <f t="shared" si="2"/>
        <v>2.4906149607393653</v>
      </c>
      <c r="K27" s="36">
        <f t="shared" si="3"/>
        <v>1.2774613259725922</v>
      </c>
      <c r="L27" s="36">
        <f t="shared" si="0"/>
        <v>18.943548140963678</v>
      </c>
      <c r="M27" s="41">
        <v>10.026999999999999</v>
      </c>
      <c r="N27" s="42">
        <v>9.7000000000000003E-2</v>
      </c>
      <c r="O27" s="36">
        <v>2.1723761512481676</v>
      </c>
      <c r="P27" s="41"/>
      <c r="Q27" s="41">
        <f t="shared" si="4"/>
        <v>0.25000000000000006</v>
      </c>
      <c r="R27" s="155">
        <v>2</v>
      </c>
    </row>
    <row r="28" spans="1:18">
      <c r="A28" s="40" t="s">
        <v>42</v>
      </c>
      <c r="B28" s="41">
        <v>3912.23</v>
      </c>
      <c r="C28" s="41">
        <v>13.917999999999999</v>
      </c>
      <c r="D28" s="36">
        <f t="shared" si="1"/>
        <v>0.13918</v>
      </c>
      <c r="E28" s="42">
        <v>0.501</v>
      </c>
      <c r="F28" s="42">
        <v>0.20300000000000001</v>
      </c>
      <c r="G28" s="43">
        <v>42.227870871975128</v>
      </c>
      <c r="H28" s="45">
        <v>30.262435072267351</v>
      </c>
      <c r="I28" s="166"/>
      <c r="J28" s="36">
        <f t="shared" si="2"/>
        <v>1.6220883336413054</v>
      </c>
      <c r="K28" s="36">
        <f t="shared" si="3"/>
        <v>0.63864178255240933</v>
      </c>
      <c r="L28" s="36">
        <f t="shared" si="0"/>
        <v>4.351528002083505</v>
      </c>
      <c r="M28" s="41">
        <v>7.86</v>
      </c>
      <c r="N28" s="42">
        <v>8.1000000000000003E-2</v>
      </c>
      <c r="O28" s="36">
        <v>2.1802426406440532</v>
      </c>
      <c r="P28" s="41"/>
      <c r="Q28" s="41">
        <f t="shared" si="4"/>
        <v>0.26000000000000006</v>
      </c>
      <c r="R28" s="155">
        <v>2</v>
      </c>
    </row>
    <row r="29" spans="1:18">
      <c r="A29" s="40" t="s">
        <v>43</v>
      </c>
      <c r="B29" s="41">
        <v>3912.73</v>
      </c>
      <c r="C29" s="41">
        <v>12.365</v>
      </c>
      <c r="D29" s="36">
        <f t="shared" si="1"/>
        <v>0.12365</v>
      </c>
      <c r="E29" s="42">
        <v>2.218</v>
      </c>
      <c r="F29" s="42">
        <v>1.4630000000000001</v>
      </c>
      <c r="G29" s="43">
        <v>47.545663614143237</v>
      </c>
      <c r="H29" s="45">
        <v>24.737700244743937</v>
      </c>
      <c r="I29" s="166"/>
      <c r="J29" s="36">
        <f t="shared" si="2"/>
        <v>2.0884780097347608</v>
      </c>
      <c r="K29" s="36">
        <f t="shared" si="3"/>
        <v>0.981486034438104</v>
      </c>
      <c r="L29" s="36">
        <f t="shared" si="0"/>
        <v>9.5826590095530353</v>
      </c>
      <c r="M29" s="41">
        <v>10.61</v>
      </c>
      <c r="N29" s="42">
        <v>0.112</v>
      </c>
      <c r="O29" s="36">
        <v>2.2840656816844196</v>
      </c>
      <c r="P29" s="41"/>
      <c r="Q29" s="41">
        <f t="shared" si="4"/>
        <v>0.27000000000000007</v>
      </c>
      <c r="R29" s="155">
        <v>2</v>
      </c>
    </row>
    <row r="30" spans="1:18">
      <c r="A30" s="40" t="s">
        <v>44</v>
      </c>
      <c r="B30" s="41">
        <v>3912.84</v>
      </c>
      <c r="C30" s="41">
        <v>10.935</v>
      </c>
      <c r="D30" s="36">
        <f t="shared" si="1"/>
        <v>0.10935</v>
      </c>
      <c r="E30" s="42">
        <v>1.46</v>
      </c>
      <c r="F30" s="42">
        <v>0.79700000000000004</v>
      </c>
      <c r="G30" s="43">
        <v>52.715907533611862</v>
      </c>
      <c r="H30" s="45">
        <v>22.115381704806722</v>
      </c>
      <c r="I30" s="166"/>
      <c r="J30" s="36">
        <f t="shared" si="2"/>
        <v>2.0391082489358023</v>
      </c>
      <c r="K30" s="36">
        <f t="shared" si="3"/>
        <v>0.91123119475336112</v>
      </c>
      <c r="L30" s="36">
        <f t="shared" si="0"/>
        <v>8.1513810371652227</v>
      </c>
      <c r="M30" s="41">
        <v>6.9960000000000004</v>
      </c>
      <c r="N30" s="42">
        <v>8.2000000000000003E-2</v>
      </c>
      <c r="O30" s="36">
        <v>2.2942447833599147</v>
      </c>
      <c r="P30" s="41"/>
      <c r="Q30" s="41">
        <f t="shared" si="4"/>
        <v>0.28000000000000008</v>
      </c>
      <c r="R30" s="155">
        <v>2</v>
      </c>
    </row>
    <row r="31" spans="1:18">
      <c r="A31" s="40" t="s">
        <v>45</v>
      </c>
      <c r="B31" s="41">
        <v>3913.16</v>
      </c>
      <c r="C31" s="41">
        <v>5.1980000000000004</v>
      </c>
      <c r="D31" s="36">
        <f t="shared" si="1"/>
        <v>5.1980000000000005E-2</v>
      </c>
      <c r="E31" s="42">
        <v>0.38200000000000001</v>
      </c>
      <c r="F31" s="42">
        <v>0.16800000000000001</v>
      </c>
      <c r="G31" s="43">
        <v>28.089843614128867</v>
      </c>
      <c r="H31" s="45">
        <v>19.169715218370715</v>
      </c>
      <c r="I31" s="166"/>
      <c r="J31" s="36">
        <f t="shared" si="2"/>
        <v>2.0637889536089125</v>
      </c>
      <c r="K31" s="36">
        <f t="shared" si="3"/>
        <v>0.74443471551733187</v>
      </c>
      <c r="L31" s="36">
        <f t="shared" si="0"/>
        <v>5.5518115430734412</v>
      </c>
      <c r="M31" s="41">
        <v>10.977</v>
      </c>
      <c r="N31" s="42">
        <v>0.127</v>
      </c>
      <c r="O31" s="36">
        <v>2.4005770495510412</v>
      </c>
      <c r="P31" s="41"/>
      <c r="Q31" s="41">
        <f t="shared" si="4"/>
        <v>0.29000000000000009</v>
      </c>
      <c r="R31" s="155">
        <v>2</v>
      </c>
    </row>
    <row r="32" spans="1:18">
      <c r="A32" s="40" t="s">
        <v>46</v>
      </c>
      <c r="B32" s="41">
        <v>3913.32</v>
      </c>
      <c r="C32" s="41">
        <v>6.7549999999999999</v>
      </c>
      <c r="D32" s="36">
        <f t="shared" si="1"/>
        <v>6.7549999999999999E-2</v>
      </c>
      <c r="E32" s="42">
        <v>3.16</v>
      </c>
      <c r="F32" s="42">
        <v>2.2160000000000002</v>
      </c>
      <c r="G32" s="43">
        <v>40.235542731700605</v>
      </c>
      <c r="H32" s="45">
        <v>13.761779630301346</v>
      </c>
      <c r="I32" s="166"/>
      <c r="J32" s="36">
        <f t="shared" si="2"/>
        <v>2.5011055629226715</v>
      </c>
      <c r="K32" s="36">
        <f t="shared" si="3"/>
        <v>1.1594377802663529</v>
      </c>
      <c r="L32" s="36">
        <f t="shared" si="0"/>
        <v>14.435697746741694</v>
      </c>
      <c r="M32" s="41">
        <v>11.864000000000001</v>
      </c>
      <c r="N32" s="42">
        <v>0.14599999999999999</v>
      </c>
      <c r="O32" s="36">
        <v>2.4980287923329509</v>
      </c>
      <c r="P32" s="41"/>
      <c r="Q32" s="41">
        <f t="shared" si="4"/>
        <v>0.3000000000000001</v>
      </c>
      <c r="R32" s="155">
        <v>2</v>
      </c>
    </row>
    <row r="33" spans="1:18">
      <c r="A33" s="40" t="s">
        <v>47</v>
      </c>
      <c r="B33" s="41">
        <v>3913.72</v>
      </c>
      <c r="C33" s="41">
        <v>6.8140000000000001</v>
      </c>
      <c r="D33" s="36">
        <f t="shared" si="1"/>
        <v>6.8140000000000006E-2</v>
      </c>
      <c r="E33" s="42">
        <v>4.3999999999999997E-2</v>
      </c>
      <c r="F33" s="42">
        <v>8.9999999999999993E-3</v>
      </c>
      <c r="G33" s="43">
        <v>78.984656492710769</v>
      </c>
      <c r="H33" s="45">
        <v>10.815100348240449</v>
      </c>
      <c r="I33" s="166"/>
      <c r="J33" s="36">
        <f t="shared" si="2"/>
        <v>1.3345518097559634</v>
      </c>
      <c r="K33" s="36">
        <f t="shared" si="3"/>
        <v>0.22986651848882811</v>
      </c>
      <c r="L33" s="36">
        <f t="shared" si="0"/>
        <v>1.6977217731699032</v>
      </c>
      <c r="M33" s="41">
        <v>13.374000000000001</v>
      </c>
      <c r="N33" s="42">
        <v>0.184</v>
      </c>
      <c r="O33" s="36">
        <v>2.6779243468613232</v>
      </c>
      <c r="P33" s="41"/>
      <c r="Q33" s="41">
        <f t="shared" si="4"/>
        <v>0.31000000000000011</v>
      </c>
      <c r="R33" s="155">
        <v>2</v>
      </c>
    </row>
    <row r="34" spans="1:18">
      <c r="A34" s="40" t="s">
        <v>48</v>
      </c>
      <c r="B34" s="41">
        <v>3914.11</v>
      </c>
      <c r="C34" s="41">
        <v>11.864000000000001</v>
      </c>
      <c r="D34" s="36">
        <f t="shared" si="1"/>
        <v>0.11864000000000001</v>
      </c>
      <c r="E34" s="42">
        <v>0.14599999999999999</v>
      </c>
      <c r="F34" s="42">
        <v>4.2999999999999997E-2</v>
      </c>
      <c r="G34" s="43">
        <v>71.38598119850792</v>
      </c>
      <c r="H34" s="45">
        <v>8.295702814663283</v>
      </c>
      <c r="I34" s="166"/>
      <c r="J34" s="36">
        <f t="shared" si="2"/>
        <v>1.3704363664065653</v>
      </c>
      <c r="K34" s="36">
        <f t="shared" si="3"/>
        <v>0.39759743975439316</v>
      </c>
      <c r="L34" s="36">
        <f t="shared" si="0"/>
        <v>2.4980287923329509</v>
      </c>
      <c r="M34" s="41">
        <v>1.8149999999999999</v>
      </c>
      <c r="N34" s="42">
        <v>0.04</v>
      </c>
      <c r="O34" s="36">
        <v>2.6937822899449682</v>
      </c>
      <c r="P34" s="41"/>
      <c r="Q34" s="41">
        <f t="shared" si="4"/>
        <v>0.32000000000000012</v>
      </c>
      <c r="R34" s="124">
        <v>3</v>
      </c>
    </row>
    <row r="35" spans="1:18">
      <c r="A35" s="40" t="s">
        <v>52</v>
      </c>
      <c r="B35" s="41">
        <v>3914.62</v>
      </c>
      <c r="C35" s="41">
        <v>10.61</v>
      </c>
      <c r="D35" s="36">
        <f t="shared" si="1"/>
        <v>0.1061</v>
      </c>
      <c r="E35" s="42">
        <v>0.112</v>
      </c>
      <c r="F35" s="42">
        <v>0.03</v>
      </c>
      <c r="G35" s="43">
        <v>46.391236680060729</v>
      </c>
      <c r="H35" s="45">
        <v>24.935771807297709</v>
      </c>
      <c r="I35" s="166"/>
      <c r="J35" s="36">
        <f t="shared" si="2"/>
        <v>1.3568234445904184</v>
      </c>
      <c r="K35" s="36">
        <f t="shared" si="3"/>
        <v>0.35870858853307469</v>
      </c>
      <c r="L35" s="36">
        <f t="shared" ref="L35:L66" si="5">10^(0.459+0.5*LOG(E35)-0.385*LOG(D35))</f>
        <v>2.2840656816844196</v>
      </c>
      <c r="M35" s="41">
        <v>10.529</v>
      </c>
      <c r="N35" s="42">
        <v>0.155</v>
      </c>
      <c r="O35" s="36">
        <v>2.694925759891702</v>
      </c>
      <c r="P35" s="41"/>
      <c r="Q35" s="41">
        <f t="shared" si="4"/>
        <v>0.33000000000000013</v>
      </c>
      <c r="R35" s="124">
        <v>3</v>
      </c>
    </row>
    <row r="36" spans="1:18">
      <c r="A36" s="40" t="s">
        <v>53</v>
      </c>
      <c r="B36" s="41">
        <v>3914.97</v>
      </c>
      <c r="C36" s="41">
        <v>3.371</v>
      </c>
      <c r="D36" s="36">
        <f t="shared" si="1"/>
        <v>3.3709999999999997E-2</v>
      </c>
      <c r="E36" s="42">
        <v>1.7999999999999999E-2</v>
      </c>
      <c r="F36" s="42">
        <v>3.0000000000000001E-3</v>
      </c>
      <c r="G36" s="43">
        <v>44.272280184920639</v>
      </c>
      <c r="H36" s="45">
        <v>28.355958117123926</v>
      </c>
      <c r="I36" s="166"/>
      <c r="J36" s="36">
        <f t="shared" si="2"/>
        <v>1.4598512914068986</v>
      </c>
      <c r="K36" s="36">
        <f t="shared" si="3"/>
        <v>0.1534491328310788</v>
      </c>
      <c r="L36" s="36">
        <f t="shared" si="5"/>
        <v>1.4238004728470051</v>
      </c>
      <c r="M36" s="41">
        <v>8.3409999999999993</v>
      </c>
      <c r="N36" s="42">
        <v>0.14000000000000001</v>
      </c>
      <c r="O36" s="36">
        <v>2.8015284759218986</v>
      </c>
      <c r="P36" s="41"/>
      <c r="Q36" s="41">
        <f t="shared" si="4"/>
        <v>0.34000000000000014</v>
      </c>
      <c r="R36" s="124">
        <v>3</v>
      </c>
    </row>
    <row r="37" spans="1:18">
      <c r="A37" s="40" t="s">
        <v>54</v>
      </c>
      <c r="B37" s="41">
        <v>3915.05</v>
      </c>
      <c r="C37" s="41">
        <v>3.5</v>
      </c>
      <c r="D37" s="36">
        <f t="shared" si="1"/>
        <v>3.5000000000000003E-2</v>
      </c>
      <c r="E37" s="42">
        <v>1.6E-2</v>
      </c>
      <c r="F37" s="42">
        <v>3.0000000000000001E-3</v>
      </c>
      <c r="G37" s="43">
        <v>44.274064183705129</v>
      </c>
      <c r="H37" s="45">
        <v>40.201146335168204</v>
      </c>
      <c r="I37" s="166"/>
      <c r="J37" s="36">
        <f t="shared" si="2"/>
        <v>1.4081771157005267</v>
      </c>
      <c r="K37" s="36">
        <f t="shared" si="3"/>
        <v>0.12159379425310629</v>
      </c>
      <c r="L37" s="36">
        <f t="shared" si="5"/>
        <v>1.3231034268090389</v>
      </c>
      <c r="M37" s="41">
        <v>4.0739999999999998</v>
      </c>
      <c r="N37" s="42">
        <v>8.2000000000000003E-2</v>
      </c>
      <c r="O37" s="36">
        <v>2.8251976198359254</v>
      </c>
      <c r="P37" s="41"/>
      <c r="Q37" s="41">
        <f t="shared" si="4"/>
        <v>0.35000000000000014</v>
      </c>
      <c r="R37" s="124">
        <v>3</v>
      </c>
    </row>
    <row r="38" spans="1:18">
      <c r="A38" s="40" t="s">
        <v>49</v>
      </c>
      <c r="B38" s="41">
        <v>3915.62</v>
      </c>
      <c r="C38" s="41">
        <v>4.2549999999999999</v>
      </c>
      <c r="D38" s="36">
        <f t="shared" si="1"/>
        <v>4.2549999999999998E-2</v>
      </c>
      <c r="E38" s="42">
        <v>1.9E-2</v>
      </c>
      <c r="F38" s="42">
        <v>3.0000000000000001E-3</v>
      </c>
      <c r="G38" s="43">
        <v>60.909533220684509</v>
      </c>
      <c r="H38" s="45">
        <v>26.644218563321914</v>
      </c>
      <c r="I38" s="166"/>
      <c r="J38" s="36">
        <f t="shared" si="2"/>
        <v>1.35267577906964</v>
      </c>
      <c r="K38" s="36">
        <f t="shared" si="3"/>
        <v>0.12625046817448088</v>
      </c>
      <c r="L38" s="36">
        <f t="shared" si="5"/>
        <v>1.3373665859656858</v>
      </c>
      <c r="M38" s="41">
        <v>6.5419999999999998</v>
      </c>
      <c r="N38" s="42">
        <v>0.12</v>
      </c>
      <c r="O38" s="36">
        <v>2.8480136417538056</v>
      </c>
      <c r="P38" s="41"/>
      <c r="Q38" s="41">
        <f t="shared" si="4"/>
        <v>0.36000000000000015</v>
      </c>
      <c r="R38" s="124">
        <v>3</v>
      </c>
    </row>
    <row r="39" spans="1:18">
      <c r="A39" s="40" t="s">
        <v>50</v>
      </c>
      <c r="B39" s="41">
        <v>3915.85</v>
      </c>
      <c r="C39" s="41">
        <v>4.0730000000000004</v>
      </c>
      <c r="D39" s="36">
        <f t="shared" si="1"/>
        <v>4.0730000000000002E-2</v>
      </c>
      <c r="E39" s="42">
        <v>2.1000000000000001E-2</v>
      </c>
      <c r="F39" s="42">
        <v>4.0000000000000001E-3</v>
      </c>
      <c r="G39" s="43">
        <v>98.159484229314614</v>
      </c>
      <c r="H39" s="45">
        <v>0</v>
      </c>
      <c r="I39" s="166"/>
      <c r="J39" s="36">
        <f t="shared" si="2"/>
        <v>1.4027624143498065</v>
      </c>
      <c r="K39" s="36">
        <f t="shared" si="3"/>
        <v>0.1552925994838506</v>
      </c>
      <c r="L39" s="36">
        <f t="shared" si="5"/>
        <v>1.4298569790559219</v>
      </c>
      <c r="M39" s="41">
        <v>13.432</v>
      </c>
      <c r="N39" s="42">
        <v>0.21</v>
      </c>
      <c r="O39" s="36">
        <v>2.8561136469751274</v>
      </c>
      <c r="P39" s="41"/>
      <c r="Q39" s="41">
        <f t="shared" si="4"/>
        <v>0.37000000000000016</v>
      </c>
      <c r="R39" s="124">
        <v>3</v>
      </c>
    </row>
    <row r="40" spans="1:18">
      <c r="A40" s="40" t="s">
        <v>51</v>
      </c>
      <c r="B40" s="41">
        <v>3916.14</v>
      </c>
      <c r="C40" s="41">
        <v>10.026999999999999</v>
      </c>
      <c r="D40" s="36">
        <f t="shared" si="1"/>
        <v>0.10027</v>
      </c>
      <c r="E40" s="42">
        <v>9.7000000000000003E-2</v>
      </c>
      <c r="F40" s="42">
        <v>2.1999999999999999E-2</v>
      </c>
      <c r="G40" s="43">
        <v>97.257229891571853</v>
      </c>
      <c r="H40" s="45">
        <v>0</v>
      </c>
      <c r="I40" s="166"/>
      <c r="J40" s="36">
        <f t="shared" si="2"/>
        <v>1.3473080326462814</v>
      </c>
      <c r="K40" s="36">
        <f t="shared" si="3"/>
        <v>0.33693502638068312</v>
      </c>
      <c r="L40" s="36">
        <f t="shared" si="5"/>
        <v>2.1723761512481676</v>
      </c>
      <c r="M40" s="41">
        <v>7.6420000000000003</v>
      </c>
      <c r="N40" s="42">
        <v>0.14599999999999999</v>
      </c>
      <c r="O40" s="36">
        <v>2.9589778900209263</v>
      </c>
      <c r="P40" s="41"/>
      <c r="Q40" s="41">
        <f t="shared" si="4"/>
        <v>0.38000000000000017</v>
      </c>
      <c r="R40" s="124">
        <v>3</v>
      </c>
    </row>
    <row r="41" spans="1:18">
      <c r="A41" s="40" t="s">
        <v>55</v>
      </c>
      <c r="B41" s="41">
        <v>3916.68</v>
      </c>
      <c r="C41" s="41">
        <v>2.2309999999999999</v>
      </c>
      <c r="D41" s="36">
        <f t="shared" si="1"/>
        <v>2.231E-2</v>
      </c>
      <c r="E41" s="42">
        <v>7.0999999999999994E-2</v>
      </c>
      <c r="F41" s="42">
        <v>1.9E-2</v>
      </c>
      <c r="G41" s="43">
        <v>69.093023644760592</v>
      </c>
      <c r="H41" s="45">
        <v>13.218664617486297</v>
      </c>
      <c r="I41" s="166"/>
      <c r="J41" s="36">
        <f t="shared" si="2"/>
        <v>2.048945744106117</v>
      </c>
      <c r="K41" s="36">
        <f t="shared" si="3"/>
        <v>0.52045683980026003</v>
      </c>
      <c r="L41" s="36">
        <f t="shared" si="5"/>
        <v>3.3147962571889011</v>
      </c>
      <c r="M41" s="41">
        <v>10.073</v>
      </c>
      <c r="N41" s="42">
        <v>0.19400000000000001</v>
      </c>
      <c r="O41" s="36">
        <v>3.066794769570516</v>
      </c>
      <c r="P41" s="41"/>
      <c r="Q41" s="41">
        <f t="shared" si="4"/>
        <v>0.39000000000000018</v>
      </c>
      <c r="R41" s="124">
        <v>3</v>
      </c>
    </row>
    <row r="42" spans="1:18">
      <c r="A42" s="40" t="s">
        <v>56</v>
      </c>
      <c r="B42" s="41">
        <v>3916.91</v>
      </c>
      <c r="C42" s="41">
        <v>2.9359999999999999</v>
      </c>
      <c r="D42" s="36">
        <f t="shared" si="1"/>
        <v>2.9360000000000001E-2</v>
      </c>
      <c r="E42" s="42">
        <v>2.1000000000000001E-2</v>
      </c>
      <c r="F42" s="42">
        <v>4.0000000000000001E-3</v>
      </c>
      <c r="G42" s="43">
        <v>67.163289132099493</v>
      </c>
      <c r="H42" s="45">
        <v>16.836950836819835</v>
      </c>
      <c r="I42" s="166"/>
      <c r="J42" s="36">
        <f t="shared" si="2"/>
        <v>1.5740632367543741</v>
      </c>
      <c r="K42" s="36">
        <f t="shared" si="3"/>
        <v>0.21002356763800706</v>
      </c>
      <c r="L42" s="36">
        <f t="shared" si="5"/>
        <v>1.621898109691565</v>
      </c>
      <c r="M42" s="41">
        <v>2.2309999999999999</v>
      </c>
      <c r="N42" s="42">
        <v>7.0999999999999994E-2</v>
      </c>
      <c r="O42" s="36">
        <v>3.3147962571889011</v>
      </c>
      <c r="P42" s="41"/>
      <c r="Q42" s="41">
        <f t="shared" si="4"/>
        <v>0.40000000000000019</v>
      </c>
      <c r="R42" s="124">
        <v>3</v>
      </c>
    </row>
    <row r="43" spans="1:18">
      <c r="A43" s="40" t="s">
        <v>57</v>
      </c>
      <c r="B43" s="41">
        <v>3917.18</v>
      </c>
      <c r="C43" s="41">
        <v>14.551</v>
      </c>
      <c r="D43" s="36">
        <f t="shared" si="1"/>
        <v>0.14551</v>
      </c>
      <c r="E43" s="42">
        <v>0.57299999999999995</v>
      </c>
      <c r="F43" s="42">
        <v>0.23899999999999999</v>
      </c>
      <c r="G43" s="43">
        <v>36.725559974911206</v>
      </c>
      <c r="H43" s="45">
        <v>27.512662864732917</v>
      </c>
      <c r="I43" s="166"/>
      <c r="J43" s="36">
        <f t="shared" si="2"/>
        <v>1.6353189202909095</v>
      </c>
      <c r="K43" s="36">
        <f t="shared" si="3"/>
        <v>0.66036356730870693</v>
      </c>
      <c r="L43" s="36">
        <f t="shared" si="5"/>
        <v>4.5747099876535859</v>
      </c>
      <c r="M43" s="41">
        <v>6.4279999999999999</v>
      </c>
      <c r="N43" s="42">
        <v>0.16300000000000001</v>
      </c>
      <c r="O43" s="36">
        <v>3.3418318434691927</v>
      </c>
      <c r="P43" s="41"/>
      <c r="Q43" s="41">
        <f t="shared" si="4"/>
        <v>0.4100000000000002</v>
      </c>
      <c r="R43" s="124">
        <v>3</v>
      </c>
    </row>
    <row r="44" spans="1:18">
      <c r="A44" s="40" t="s">
        <v>58</v>
      </c>
      <c r="B44" s="41">
        <v>3917.33</v>
      </c>
      <c r="C44" s="41">
        <v>16.879000000000001</v>
      </c>
      <c r="D44" s="36">
        <f t="shared" si="1"/>
        <v>0.16879000000000002</v>
      </c>
      <c r="E44" s="42">
        <v>0.57299999999999995</v>
      </c>
      <c r="F44" s="42">
        <v>0.23400000000000001</v>
      </c>
      <c r="G44" s="43">
        <v>28.251297363170234</v>
      </c>
      <c r="H44" s="45">
        <v>32.501604850214086</v>
      </c>
      <c r="I44" s="166"/>
      <c r="J44" s="36">
        <f t="shared" si="2"/>
        <v>1.5576520039679675</v>
      </c>
      <c r="K44" s="36">
        <f t="shared" si="3"/>
        <v>0.6355488264088458</v>
      </c>
      <c r="L44" s="36">
        <f t="shared" si="5"/>
        <v>4.3206474061344267</v>
      </c>
      <c r="M44" s="41">
        <v>9.5679999999999996</v>
      </c>
      <c r="N44" s="42">
        <v>0.224</v>
      </c>
      <c r="O44" s="36">
        <v>3.3613045239507553</v>
      </c>
      <c r="P44" s="41"/>
      <c r="Q44" s="41">
        <f t="shared" si="4"/>
        <v>0.42000000000000021</v>
      </c>
      <c r="R44" s="124">
        <v>3</v>
      </c>
    </row>
    <row r="45" spans="1:18">
      <c r="A45" s="40" t="s">
        <v>59</v>
      </c>
      <c r="B45" s="41">
        <v>3918.22</v>
      </c>
      <c r="C45" s="41">
        <v>6.1239999999999997</v>
      </c>
      <c r="D45" s="36">
        <f t="shared" si="1"/>
        <v>6.1239999999999996E-2</v>
      </c>
      <c r="E45" s="42">
        <v>0.42799999999999999</v>
      </c>
      <c r="F45" s="42">
        <v>0.184</v>
      </c>
      <c r="G45" s="43">
        <v>98.643382601426183</v>
      </c>
      <c r="H45" s="45">
        <v>1.3353359304235752</v>
      </c>
      <c r="I45" s="166"/>
      <c r="J45" s="36">
        <f t="shared" si="2"/>
        <v>2.0089064050606469</v>
      </c>
      <c r="K45" s="36">
        <f t="shared" si="3"/>
        <v>0.74171333942649009</v>
      </c>
      <c r="L45" s="36">
        <f t="shared" si="5"/>
        <v>5.5171315508361456</v>
      </c>
      <c r="M45" s="41">
        <v>11.117000000000001</v>
      </c>
      <c r="N45" s="42">
        <v>0.26600000000000001</v>
      </c>
      <c r="O45" s="36">
        <v>3.4572882496698734</v>
      </c>
      <c r="P45" s="41"/>
      <c r="Q45" s="41">
        <f t="shared" si="4"/>
        <v>0.43000000000000022</v>
      </c>
      <c r="R45" s="124">
        <v>3</v>
      </c>
    </row>
    <row r="46" spans="1:18">
      <c r="A46" s="40" t="s">
        <v>60</v>
      </c>
      <c r="B46" s="41">
        <v>3918.57</v>
      </c>
      <c r="C46" s="41">
        <v>6.0309999999999997</v>
      </c>
      <c r="D46" s="36">
        <f t="shared" si="1"/>
        <v>6.0309999999999996E-2</v>
      </c>
      <c r="E46" s="42">
        <v>0.191</v>
      </c>
      <c r="F46" s="42">
        <v>6.5000000000000002E-2</v>
      </c>
      <c r="G46" s="43">
        <v>98.52215660243175</v>
      </c>
      <c r="H46" s="45">
        <v>0.68936764843647047</v>
      </c>
      <c r="I46" s="166"/>
      <c r="J46" s="36">
        <f t="shared" si="2"/>
        <v>1.7975577470895794</v>
      </c>
      <c r="K46" s="36">
        <f t="shared" si="3"/>
        <v>0.56906679216254696</v>
      </c>
      <c r="L46" s="36">
        <f t="shared" si="5"/>
        <v>3.7073773487396711</v>
      </c>
      <c r="M46" s="41">
        <v>10.641999999999999</v>
      </c>
      <c r="N46" s="42">
        <v>0.27400000000000002</v>
      </c>
      <c r="O46" s="36">
        <v>3.568381904718382</v>
      </c>
      <c r="P46" s="41"/>
      <c r="Q46" s="41">
        <f t="shared" si="4"/>
        <v>0.44000000000000022</v>
      </c>
      <c r="R46" s="124">
        <v>3</v>
      </c>
    </row>
    <row r="47" spans="1:18">
      <c r="A47" s="40" t="s">
        <v>61</v>
      </c>
      <c r="B47" s="41">
        <v>3918.92</v>
      </c>
      <c r="C47" s="41">
        <v>1.9079999999999999</v>
      </c>
      <c r="D47" s="36">
        <f t="shared" si="1"/>
        <v>1.908E-2</v>
      </c>
      <c r="E47" s="42">
        <v>4.0000000000000001E-3</v>
      </c>
      <c r="F47" s="42">
        <v>0</v>
      </c>
      <c r="G47" s="43">
        <v>97.90515847051347</v>
      </c>
      <c r="H47" s="45">
        <v>1.9639840613707282</v>
      </c>
      <c r="I47" s="166"/>
      <c r="J47" s="36">
        <f t="shared" si="2"/>
        <v>1.348792618277773</v>
      </c>
      <c r="K47" s="36">
        <f t="shared" si="3"/>
        <v>-7.7992676927728044E-2</v>
      </c>
      <c r="L47" s="36">
        <f t="shared" si="5"/>
        <v>0.83561710828566782</v>
      </c>
      <c r="M47" s="41">
        <v>8.5169999999999995</v>
      </c>
      <c r="N47" s="42">
        <v>0.24</v>
      </c>
      <c r="O47" s="36">
        <v>3.6386917128614855</v>
      </c>
      <c r="P47" s="41"/>
      <c r="Q47" s="41">
        <f t="shared" si="4"/>
        <v>0.45000000000000023</v>
      </c>
      <c r="R47" s="124">
        <v>3</v>
      </c>
    </row>
    <row r="48" spans="1:18">
      <c r="A48" s="40" t="s">
        <v>62</v>
      </c>
      <c r="B48" s="41">
        <v>3919.07</v>
      </c>
      <c r="C48" s="41">
        <v>1.8149999999999999</v>
      </c>
      <c r="D48" s="36">
        <f t="shared" si="1"/>
        <v>1.8149999999999999E-2</v>
      </c>
      <c r="E48" s="42">
        <v>0.04</v>
      </c>
      <c r="F48" s="42">
        <v>8.9999999999999993E-3</v>
      </c>
      <c r="G48" s="43">
        <v>53.827691534621046</v>
      </c>
      <c r="H48" s="45">
        <v>11.866435347854546</v>
      </c>
      <c r="I48" s="166"/>
      <c r="J48" s="36">
        <f t="shared" si="2"/>
        <v>2.0009432161778862</v>
      </c>
      <c r="K48" s="36">
        <f t="shared" si="3"/>
        <v>0.4303624933557107</v>
      </c>
      <c r="L48" s="36">
        <f t="shared" si="5"/>
        <v>2.6937822899449682</v>
      </c>
      <c r="M48" s="41">
        <v>6.0309999999999997</v>
      </c>
      <c r="N48" s="42">
        <v>0.191</v>
      </c>
      <c r="O48" s="36">
        <v>3.7073773487396711</v>
      </c>
      <c r="P48" s="41"/>
      <c r="Q48" s="41">
        <f t="shared" si="4"/>
        <v>0.46000000000000024</v>
      </c>
      <c r="R48" s="124">
        <v>3</v>
      </c>
    </row>
    <row r="49" spans="1:18">
      <c r="A49" s="40" t="s">
        <v>63</v>
      </c>
      <c r="B49" s="41">
        <v>3919.34</v>
      </c>
      <c r="C49" s="41">
        <v>1.5629999999999999</v>
      </c>
      <c r="D49" s="36">
        <f t="shared" si="1"/>
        <v>1.5629999999999998E-2</v>
      </c>
      <c r="E49" s="42">
        <v>3.0000000000000001E-3</v>
      </c>
      <c r="F49" s="42">
        <v>0</v>
      </c>
      <c r="G49" s="43">
        <v>50.516228880145931</v>
      </c>
      <c r="H49" s="45">
        <v>32.652580971662395</v>
      </c>
      <c r="I49" s="166"/>
      <c r="J49" s="36">
        <f t="shared" si="2"/>
        <v>1.374957336941389</v>
      </c>
      <c r="K49" s="36">
        <f t="shared" si="3"/>
        <v>-0.10711357917755548</v>
      </c>
      <c r="L49" s="36">
        <f t="shared" si="5"/>
        <v>0.78142341554075356</v>
      </c>
      <c r="M49" s="41">
        <v>16.02</v>
      </c>
      <c r="N49" s="42">
        <v>0.42799999999999999</v>
      </c>
      <c r="O49" s="36">
        <v>3.8100161579372545</v>
      </c>
      <c r="P49" s="41"/>
      <c r="Q49" s="41">
        <f t="shared" si="4"/>
        <v>0.47000000000000025</v>
      </c>
      <c r="R49" s="124">
        <v>3</v>
      </c>
    </row>
    <row r="50" spans="1:18">
      <c r="A50" s="40" t="s">
        <v>64</v>
      </c>
      <c r="B50" s="41">
        <v>3919.54</v>
      </c>
      <c r="C50" s="41">
        <v>2.71</v>
      </c>
      <c r="D50" s="36">
        <f t="shared" si="1"/>
        <v>2.7099999999999999E-2</v>
      </c>
      <c r="E50" s="42">
        <v>0.16300000000000001</v>
      </c>
      <c r="F50" s="42">
        <v>5.7000000000000002E-2</v>
      </c>
      <c r="G50" s="43">
        <v>40.22245361252412</v>
      </c>
      <c r="H50" s="45">
        <v>18.231504511799905</v>
      </c>
      <c r="I50" s="166"/>
      <c r="J50" s="36">
        <f t="shared" si="2"/>
        <v>2.1731014448532187</v>
      </c>
      <c r="K50" s="36">
        <f t="shared" si="3"/>
        <v>0.66840062521533272</v>
      </c>
      <c r="L50" s="36">
        <f t="shared" si="5"/>
        <v>4.6601578258338341</v>
      </c>
      <c r="M50" s="41">
        <v>14.986000000000001</v>
      </c>
      <c r="N50" s="42">
        <v>0.42299999999999999</v>
      </c>
      <c r="O50" s="36">
        <v>3.886253966437839</v>
      </c>
      <c r="P50" s="41"/>
      <c r="Q50" s="41">
        <f t="shared" si="4"/>
        <v>0.48000000000000026</v>
      </c>
      <c r="R50" s="123">
        <v>4</v>
      </c>
    </row>
    <row r="51" spans="1:18">
      <c r="A51" s="40">
        <v>39</v>
      </c>
      <c r="B51" s="41">
        <v>3919.82</v>
      </c>
      <c r="C51" s="41">
        <v>4.3239999999999998</v>
      </c>
      <c r="D51" s="36">
        <f t="shared" si="1"/>
        <v>4.3240000000000001E-2</v>
      </c>
      <c r="E51" s="42">
        <v>0.55200000000000005</v>
      </c>
      <c r="F51" s="42">
        <v>0.27</v>
      </c>
      <c r="G51" s="43">
        <v>9.1580996734414271</v>
      </c>
      <c r="H51" s="45">
        <v>24.831462027755506</v>
      </c>
      <c r="I51" s="166"/>
      <c r="J51" s="36">
        <f t="shared" si="2"/>
        <v>2.2602116118945452</v>
      </c>
      <c r="K51" s="36">
        <f t="shared" si="3"/>
        <v>0.85515355003130955</v>
      </c>
      <c r="L51" s="36">
        <f t="shared" si="5"/>
        <v>7.1639665608512333</v>
      </c>
      <c r="M51" s="41">
        <v>17.901</v>
      </c>
      <c r="N51" s="42">
        <v>0.502</v>
      </c>
      <c r="O51" s="36">
        <v>3.9536124980102727</v>
      </c>
      <c r="P51" s="41"/>
      <c r="Q51" s="41">
        <f t="shared" si="4"/>
        <v>0.49000000000000027</v>
      </c>
      <c r="R51" s="123">
        <v>4</v>
      </c>
    </row>
    <row r="52" spans="1:18">
      <c r="A52" s="40" t="s">
        <v>65</v>
      </c>
      <c r="B52" s="41">
        <v>3920.3</v>
      </c>
      <c r="C52" s="41">
        <v>5.3460000000000001</v>
      </c>
      <c r="D52" s="36">
        <f t="shared" si="1"/>
        <v>5.3460000000000001E-2</v>
      </c>
      <c r="E52" s="42">
        <v>4.2000000000000003E-2</v>
      </c>
      <c r="F52" s="42">
        <v>8.9999999999999993E-3</v>
      </c>
      <c r="G52" s="43">
        <v>34.625981287630594</v>
      </c>
      <c r="H52" s="45">
        <v>23.161807495344735</v>
      </c>
      <c r="I52" s="166"/>
      <c r="J52" s="36">
        <f t="shared" si="2"/>
        <v>1.448879165712361</v>
      </c>
      <c r="K52" s="36">
        <f t="shared" si="3"/>
        <v>0.26033349774705067</v>
      </c>
      <c r="L52" s="36">
        <f t="shared" si="5"/>
        <v>1.8210987561886167</v>
      </c>
      <c r="M52" s="41">
        <v>7.6849999999999996</v>
      </c>
      <c r="N52" s="42">
        <v>0.29299999999999998</v>
      </c>
      <c r="O52" s="36">
        <v>4.1827404809508213</v>
      </c>
      <c r="P52" s="41"/>
      <c r="Q52" s="41">
        <f t="shared" si="4"/>
        <v>0.50000000000000022</v>
      </c>
      <c r="R52" s="123">
        <v>4</v>
      </c>
    </row>
    <row r="53" spans="1:18">
      <c r="A53" s="40" t="s">
        <v>66</v>
      </c>
      <c r="B53" s="41">
        <v>3920.7</v>
      </c>
      <c r="C53" s="41">
        <v>7.0140000000000002</v>
      </c>
      <c r="D53" s="36">
        <f t="shared" si="1"/>
        <v>7.0140000000000008E-2</v>
      </c>
      <c r="E53" s="42">
        <v>5.5E-2</v>
      </c>
      <c r="F53" s="42">
        <v>1.2999999999999999E-2</v>
      </c>
      <c r="G53" s="43">
        <v>24.879850465603486</v>
      </c>
      <c r="H53" s="45">
        <v>23.603923023215572</v>
      </c>
      <c r="I53" s="166"/>
      <c r="J53" s="36">
        <f t="shared" si="2"/>
        <v>1.3800783009610886</v>
      </c>
      <c r="K53" s="36">
        <f t="shared" si="3"/>
        <v>0.2734845265521107</v>
      </c>
      <c r="L53" s="36">
        <f t="shared" si="5"/>
        <v>1.8770875385622476</v>
      </c>
      <c r="M53" s="41">
        <v>16.879000000000001</v>
      </c>
      <c r="N53" s="42">
        <v>0.57299999999999995</v>
      </c>
      <c r="O53" s="36">
        <v>4.3206474061344267</v>
      </c>
      <c r="P53" s="41"/>
      <c r="Q53" s="41">
        <f t="shared" si="4"/>
        <v>0.51000000000000023</v>
      </c>
      <c r="R53" s="123">
        <v>4</v>
      </c>
    </row>
    <row r="54" spans="1:18">
      <c r="A54" s="40" t="s">
        <v>67</v>
      </c>
      <c r="B54" s="41">
        <v>3920.96</v>
      </c>
      <c r="C54" s="41">
        <v>7.86</v>
      </c>
      <c r="D54" s="36">
        <f t="shared" si="1"/>
        <v>7.8600000000000003E-2</v>
      </c>
      <c r="E54" s="42">
        <v>8.1000000000000003E-2</v>
      </c>
      <c r="F54" s="42">
        <v>2.1000000000000001E-2</v>
      </c>
      <c r="G54" s="43">
        <v>26.543911905048041</v>
      </c>
      <c r="H54" s="45">
        <v>25.081178218216145</v>
      </c>
      <c r="I54" s="166"/>
      <c r="J54" s="36">
        <f t="shared" si="2"/>
        <v>1.4257274538405484</v>
      </c>
      <c r="K54" s="36">
        <f t="shared" si="3"/>
        <v>0.33850482921415287</v>
      </c>
      <c r="L54" s="36">
        <f t="shared" si="5"/>
        <v>2.1802426406440532</v>
      </c>
      <c r="M54" s="41">
        <v>13.917999999999999</v>
      </c>
      <c r="N54" s="42">
        <v>0.501</v>
      </c>
      <c r="O54" s="36">
        <v>4.351528002083505</v>
      </c>
      <c r="P54" s="41"/>
      <c r="Q54" s="41">
        <f t="shared" si="4"/>
        <v>0.52000000000000024</v>
      </c>
      <c r="R54" s="123">
        <v>4</v>
      </c>
    </row>
    <row r="55" spans="1:18">
      <c r="A55" s="40" t="s">
        <v>68</v>
      </c>
      <c r="B55" s="41">
        <v>3921.16</v>
      </c>
      <c r="C55" s="41">
        <v>6.3250000000000002</v>
      </c>
      <c r="D55" s="36">
        <f t="shared" si="1"/>
        <v>6.3250000000000001E-2</v>
      </c>
      <c r="E55" s="42">
        <v>5.3999999999999999E-2</v>
      </c>
      <c r="F55" s="42">
        <v>1.2999999999999999E-2</v>
      </c>
      <c r="G55" s="43">
        <v>28.561962854369316</v>
      </c>
      <c r="H55" s="45">
        <v>25.656630931649893</v>
      </c>
      <c r="I55" s="166"/>
      <c r="J55" s="36">
        <f t="shared" si="2"/>
        <v>1.4292005551825127</v>
      </c>
      <c r="K55" s="36">
        <f t="shared" si="3"/>
        <v>0.28678857592005985</v>
      </c>
      <c r="L55" s="36">
        <f t="shared" si="5"/>
        <v>1.935479500684095</v>
      </c>
      <c r="M55" s="41">
        <v>18.439</v>
      </c>
      <c r="N55" s="42">
        <v>0.65400000000000003</v>
      </c>
      <c r="O55" s="36">
        <v>4.4614906678044539</v>
      </c>
      <c r="P55" s="41"/>
      <c r="Q55" s="41">
        <f t="shared" si="4"/>
        <v>0.53000000000000025</v>
      </c>
      <c r="R55" s="123">
        <v>4</v>
      </c>
    </row>
    <row r="56" spans="1:18">
      <c r="A56" s="40" t="s">
        <v>69</v>
      </c>
      <c r="B56" s="41">
        <v>3921.88</v>
      </c>
      <c r="C56" s="41">
        <v>22.521999999999998</v>
      </c>
      <c r="D56" s="36">
        <f t="shared" si="1"/>
        <v>0.22521999999999998</v>
      </c>
      <c r="E56" s="42">
        <v>1.091</v>
      </c>
      <c r="F56" s="42">
        <v>0.51</v>
      </c>
      <c r="G56" s="43">
        <v>37.781632477794503</v>
      </c>
      <c r="H56" s="45">
        <v>21.089852729885074</v>
      </c>
      <c r="I56" s="166"/>
      <c r="J56" s="36">
        <f t="shared" si="2"/>
        <v>1.5817869141337946</v>
      </c>
      <c r="K56" s="36">
        <f t="shared" si="3"/>
        <v>0.72715869795161048</v>
      </c>
      <c r="L56" s="36">
        <f t="shared" si="5"/>
        <v>5.3352981995725814</v>
      </c>
      <c r="M56" s="41">
        <v>7.1360000000000001</v>
      </c>
      <c r="N56" s="42">
        <v>0.32500000000000001</v>
      </c>
      <c r="O56" s="36">
        <v>4.5327479124777499</v>
      </c>
      <c r="P56" s="41"/>
      <c r="Q56" s="41">
        <f t="shared" si="4"/>
        <v>0.54000000000000026</v>
      </c>
      <c r="R56" s="123">
        <v>4</v>
      </c>
    </row>
    <row r="57" spans="1:18">
      <c r="A57" s="40" t="s">
        <v>70</v>
      </c>
      <c r="B57" s="41">
        <v>3922.09</v>
      </c>
      <c r="C57" s="41">
        <v>20.972999999999999</v>
      </c>
      <c r="D57" s="36">
        <f t="shared" si="1"/>
        <v>0.20973</v>
      </c>
      <c r="E57" s="42">
        <v>1.3879999999999999</v>
      </c>
      <c r="F57" s="42">
        <v>0.69299999999999995</v>
      </c>
      <c r="G57" s="43">
        <v>41.801636611718365</v>
      </c>
      <c r="H57" s="45">
        <v>17.266645029673477</v>
      </c>
      <c r="I57" s="166"/>
      <c r="J57" s="36">
        <f t="shared" si="2"/>
        <v>1.6845348347877436</v>
      </c>
      <c r="K57" s="36">
        <f t="shared" si="3"/>
        <v>0.79135541867268011</v>
      </c>
      <c r="L57" s="36">
        <f t="shared" si="5"/>
        <v>6.1852238048805432</v>
      </c>
      <c r="M57" s="41">
        <v>14.551</v>
      </c>
      <c r="N57" s="42">
        <v>0.57299999999999995</v>
      </c>
      <c r="O57" s="36">
        <v>4.5747099876535859</v>
      </c>
      <c r="P57" s="41"/>
      <c r="Q57" s="41">
        <f t="shared" si="4"/>
        <v>0.55000000000000027</v>
      </c>
      <c r="R57" s="123">
        <v>4</v>
      </c>
    </row>
    <row r="58" spans="1:18">
      <c r="A58" s="40" t="s">
        <v>71</v>
      </c>
      <c r="B58" s="41">
        <v>3922.35</v>
      </c>
      <c r="C58" s="41">
        <v>16.02</v>
      </c>
      <c r="D58" s="36">
        <f t="shared" si="1"/>
        <v>0.16020000000000001</v>
      </c>
      <c r="E58" s="42">
        <v>0.42799999999999999</v>
      </c>
      <c r="F58" s="42">
        <v>0.16400000000000001</v>
      </c>
      <c r="G58" s="43">
        <v>50.184309594441245</v>
      </c>
      <c r="H58" s="45">
        <v>17.717627869551851</v>
      </c>
      <c r="I58" s="166"/>
      <c r="J58" s="36">
        <f t="shared" si="2"/>
        <v>1.505665472745642</v>
      </c>
      <c r="K58" s="36">
        <f t="shared" si="3"/>
        <v>0.58092681748352182</v>
      </c>
      <c r="L58" s="36">
        <f t="shared" si="5"/>
        <v>3.8100161579372545</v>
      </c>
      <c r="M58" s="41">
        <v>6.4790000000000001</v>
      </c>
      <c r="N58" s="42">
        <v>0.308</v>
      </c>
      <c r="O58" s="36">
        <v>4.5797817903389797</v>
      </c>
      <c r="P58" s="41"/>
      <c r="Q58" s="41">
        <f t="shared" si="4"/>
        <v>0.56000000000000028</v>
      </c>
      <c r="R58" s="123">
        <v>4</v>
      </c>
    </row>
    <row r="59" spans="1:18">
      <c r="A59" s="40" t="s">
        <v>72</v>
      </c>
      <c r="B59" s="41">
        <v>3923.32</v>
      </c>
      <c r="C59" s="41">
        <v>19.832000000000001</v>
      </c>
      <c r="D59" s="36">
        <f t="shared" si="1"/>
        <v>0.19832</v>
      </c>
      <c r="E59" s="42">
        <v>3.4390000000000001</v>
      </c>
      <c r="F59" s="42">
        <v>2.411</v>
      </c>
      <c r="G59" s="43">
        <v>35.887518540525122</v>
      </c>
      <c r="H59" s="45">
        <v>18.047299802273841</v>
      </c>
      <c r="I59" s="166"/>
      <c r="J59" s="36">
        <f t="shared" si="2"/>
        <v>1.9604798929840639</v>
      </c>
      <c r="K59" s="36">
        <f t="shared" si="3"/>
        <v>0.99772998011349734</v>
      </c>
      <c r="L59" s="36">
        <f t="shared" si="5"/>
        <v>9.9478672259390546</v>
      </c>
      <c r="M59" s="41">
        <v>6.5570000000000004</v>
      </c>
      <c r="N59" s="42">
        <v>0.318</v>
      </c>
      <c r="O59" s="36">
        <v>4.6321441321317263</v>
      </c>
      <c r="P59" s="41"/>
      <c r="Q59" s="41">
        <f t="shared" si="4"/>
        <v>0.57000000000000028</v>
      </c>
      <c r="R59" s="123">
        <v>4</v>
      </c>
    </row>
    <row r="60" spans="1:18">
      <c r="A60" s="40" t="s">
        <v>73</v>
      </c>
      <c r="B60" s="41">
        <v>3924.09</v>
      </c>
      <c r="C60" s="41">
        <v>10.977</v>
      </c>
      <c r="D60" s="36">
        <f t="shared" si="1"/>
        <v>0.10977000000000001</v>
      </c>
      <c r="E60" s="42">
        <v>0.127</v>
      </c>
      <c r="F60" s="42">
        <v>3.5000000000000003E-2</v>
      </c>
      <c r="G60" s="43">
        <v>33.136716859829143</v>
      </c>
      <c r="H60" s="45">
        <v>22.327143635449154</v>
      </c>
      <c r="I60" s="166"/>
      <c r="J60" s="36">
        <f t="shared" si="2"/>
        <v>1.373198313949874</v>
      </c>
      <c r="K60" s="36">
        <f t="shared" si="3"/>
        <v>0.38031564975856458</v>
      </c>
      <c r="L60" s="36">
        <f t="shared" si="5"/>
        <v>2.4005770495510412</v>
      </c>
      <c r="M60" s="41">
        <v>2.71</v>
      </c>
      <c r="N60" s="42">
        <v>0.16300000000000001</v>
      </c>
      <c r="O60" s="36">
        <v>4.6601578258338341</v>
      </c>
      <c r="P60" s="41"/>
      <c r="Q60" s="41">
        <f t="shared" si="4"/>
        <v>0.58000000000000029</v>
      </c>
      <c r="R60" s="123">
        <v>4</v>
      </c>
    </row>
    <row r="61" spans="1:18">
      <c r="A61" s="40" t="s">
        <v>74</v>
      </c>
      <c r="B61" s="41">
        <v>3924.31</v>
      </c>
      <c r="C61" s="41">
        <v>6.6070000000000002</v>
      </c>
      <c r="D61" s="36">
        <f t="shared" si="1"/>
        <v>6.6070000000000004E-2</v>
      </c>
      <c r="E61" s="42">
        <v>5.3999999999999999E-2</v>
      </c>
      <c r="F61" s="42">
        <v>1.2999999999999999E-2</v>
      </c>
      <c r="G61" s="43">
        <v>69.309624308876081</v>
      </c>
      <c r="H61" s="45">
        <v>11.292666666666465</v>
      </c>
      <c r="I61" s="166"/>
      <c r="J61" s="36">
        <f t="shared" si="2"/>
        <v>1.4063733039451556</v>
      </c>
      <c r="K61" s="36">
        <f t="shared" si="3"/>
        <v>0.27949522179028186</v>
      </c>
      <c r="L61" s="36">
        <f t="shared" si="5"/>
        <v>1.9032472974881387</v>
      </c>
      <c r="M61" s="41">
        <v>17.620999999999999</v>
      </c>
      <c r="N61" s="42">
        <v>0.73899999999999999</v>
      </c>
      <c r="O61" s="36">
        <v>4.826146011024341</v>
      </c>
      <c r="P61" s="41"/>
      <c r="Q61" s="41">
        <f t="shared" si="4"/>
        <v>0.5900000000000003</v>
      </c>
      <c r="R61" s="168">
        <v>5</v>
      </c>
    </row>
    <row r="62" spans="1:18">
      <c r="A62" s="40" t="s">
        <v>75</v>
      </c>
      <c r="B62" s="41">
        <v>3924.65</v>
      </c>
      <c r="C62" s="41">
        <v>4.6059999999999999</v>
      </c>
      <c r="D62" s="36">
        <f t="shared" si="1"/>
        <v>4.6059999999999997E-2</v>
      </c>
      <c r="E62" s="42">
        <v>2.8000000000000001E-2</v>
      </c>
      <c r="F62" s="42">
        <v>5.0000000000000001E-3</v>
      </c>
      <c r="G62" s="43">
        <v>90.126241409877679</v>
      </c>
      <c r="H62" s="45">
        <v>8.1807507882290942</v>
      </c>
      <c r="I62" s="166"/>
      <c r="J62" s="36">
        <f t="shared" si="2"/>
        <v>1.4166155875982336</v>
      </c>
      <c r="K62" s="36">
        <f t="shared" si="3"/>
        <v>0.19719930122424795</v>
      </c>
      <c r="L62" s="36">
        <f t="shared" si="5"/>
        <v>1.5747053436016667</v>
      </c>
      <c r="M62" s="41">
        <v>7.633</v>
      </c>
      <c r="N62" s="42">
        <v>0.44</v>
      </c>
      <c r="O62" s="36">
        <v>5.1391188582754719</v>
      </c>
      <c r="P62" s="41"/>
      <c r="Q62" s="41">
        <f t="shared" si="4"/>
        <v>0.60000000000000031</v>
      </c>
      <c r="R62" s="168">
        <v>5</v>
      </c>
    </row>
    <row r="63" spans="1:18">
      <c r="A63" s="40" t="s">
        <v>76</v>
      </c>
      <c r="B63" s="41">
        <v>3925.18</v>
      </c>
      <c r="C63" s="41">
        <v>18.09</v>
      </c>
      <c r="D63" s="36">
        <f t="shared" si="1"/>
        <v>0.18090000000000001</v>
      </c>
      <c r="E63" s="42">
        <v>1.341</v>
      </c>
      <c r="F63" s="42">
        <v>0.68400000000000005</v>
      </c>
      <c r="G63" s="43">
        <v>35.83813204712073</v>
      </c>
      <c r="H63" s="45">
        <v>20.884461505190142</v>
      </c>
      <c r="I63" s="166"/>
      <c r="J63" s="36">
        <f t="shared" si="2"/>
        <v>1.7525569418690254</v>
      </c>
      <c r="K63" s="36">
        <f t="shared" si="3"/>
        <v>0.80860054068477116</v>
      </c>
      <c r="L63" s="36">
        <f t="shared" si="5"/>
        <v>6.4357703807298234</v>
      </c>
      <c r="M63" s="41">
        <v>22.521999999999998</v>
      </c>
      <c r="N63" s="42">
        <v>1.091</v>
      </c>
      <c r="O63" s="36">
        <v>5.3352981995725814</v>
      </c>
      <c r="P63" s="41"/>
      <c r="Q63" s="41">
        <f t="shared" si="4"/>
        <v>0.61000000000000032</v>
      </c>
      <c r="R63" s="168">
        <v>5</v>
      </c>
    </row>
    <row r="64" spans="1:18">
      <c r="A64" s="40" t="s">
        <v>77</v>
      </c>
      <c r="B64" s="41">
        <v>3925.52</v>
      </c>
      <c r="C64" s="41">
        <v>18.594999999999999</v>
      </c>
      <c r="D64" s="36">
        <f t="shared" si="1"/>
        <v>0.18594999999999998</v>
      </c>
      <c r="E64" s="42">
        <v>2.29</v>
      </c>
      <c r="F64" s="42">
        <v>1.304</v>
      </c>
      <c r="G64" s="43">
        <v>28.787341779077131</v>
      </c>
      <c r="H64" s="45">
        <v>16.34624889222162</v>
      </c>
      <c r="I64" s="166"/>
      <c r="J64" s="36">
        <f t="shared" si="2"/>
        <v>1.8836346117973055</v>
      </c>
      <c r="K64" s="36">
        <f t="shared" si="3"/>
        <v>0.92020021083237236</v>
      </c>
      <c r="L64" s="36">
        <f t="shared" si="5"/>
        <v>8.3214730466049147</v>
      </c>
      <c r="M64" s="41">
        <v>6.508</v>
      </c>
      <c r="N64" s="42">
        <v>0.42099999999999999</v>
      </c>
      <c r="O64" s="36">
        <v>5.3451973370897523</v>
      </c>
      <c r="P64" s="41"/>
      <c r="Q64" s="41">
        <f t="shared" si="4"/>
        <v>0.62000000000000033</v>
      </c>
      <c r="R64" s="168">
        <v>5</v>
      </c>
    </row>
    <row r="65" spans="1:18">
      <c r="A65" s="40" t="s">
        <v>78</v>
      </c>
      <c r="B65" s="41">
        <v>3925.86</v>
      </c>
      <c r="C65" s="41">
        <v>7.633</v>
      </c>
      <c r="D65" s="36">
        <f t="shared" si="1"/>
        <v>7.6329999999999995E-2</v>
      </c>
      <c r="E65" s="42">
        <v>0.44</v>
      </c>
      <c r="F65" s="42">
        <v>0.19</v>
      </c>
      <c r="G65" s="43">
        <v>31.696116211217724</v>
      </c>
      <c r="H65" s="45">
        <v>27.687603391232606</v>
      </c>
      <c r="I65" s="166"/>
      <c r="J65" s="36">
        <f t="shared" si="2"/>
        <v>1.9011535843105289</v>
      </c>
      <c r="K65" s="36">
        <f t="shared" si="3"/>
        <v>0.71088866222617886</v>
      </c>
      <c r="L65" s="36">
        <f t="shared" si="5"/>
        <v>5.1391188582754719</v>
      </c>
      <c r="M65" s="41">
        <v>6.1239999999999997</v>
      </c>
      <c r="N65" s="42">
        <v>0.42799999999999999</v>
      </c>
      <c r="O65" s="36">
        <v>5.5171315508361456</v>
      </c>
      <c r="P65" s="41"/>
      <c r="Q65" s="41">
        <f t="shared" si="4"/>
        <v>0.63000000000000034</v>
      </c>
      <c r="R65" s="168">
        <v>5</v>
      </c>
    </row>
    <row r="66" spans="1:18">
      <c r="A66" s="40" t="s">
        <v>79</v>
      </c>
      <c r="B66" s="41">
        <v>3926.39</v>
      </c>
      <c r="C66" s="41">
        <v>10.641999999999999</v>
      </c>
      <c r="D66" s="36">
        <f t="shared" si="1"/>
        <v>0.10642</v>
      </c>
      <c r="E66" s="42">
        <v>0.27400000000000002</v>
      </c>
      <c r="F66" s="42">
        <v>9.9000000000000005E-2</v>
      </c>
      <c r="G66" s="43">
        <v>22.214986531216024</v>
      </c>
      <c r="H66" s="45">
        <v>32.190082796013826</v>
      </c>
      <c r="I66" s="166"/>
      <c r="J66" s="36">
        <f t="shared" si="2"/>
        <v>1.5984688305461754</v>
      </c>
      <c r="K66" s="36">
        <f t="shared" si="3"/>
        <v>0.55247132839354318</v>
      </c>
      <c r="L66" s="36">
        <f t="shared" si="5"/>
        <v>3.568381904718382</v>
      </c>
      <c r="M66" s="41">
        <v>5.1980000000000004</v>
      </c>
      <c r="N66" s="42">
        <v>0.38200000000000001</v>
      </c>
      <c r="O66" s="36">
        <v>5.5518115430734412</v>
      </c>
      <c r="P66" s="41"/>
      <c r="Q66" s="41">
        <f t="shared" si="4"/>
        <v>0.64000000000000035</v>
      </c>
      <c r="R66" s="168">
        <v>5</v>
      </c>
    </row>
    <row r="67" spans="1:18">
      <c r="A67" s="40" t="s">
        <v>80</v>
      </c>
      <c r="B67" s="41">
        <v>3927.42</v>
      </c>
      <c r="C67" s="41">
        <v>4.6989999999999998</v>
      </c>
      <c r="D67" s="36">
        <f t="shared" si="1"/>
        <v>4.6989999999999997E-2</v>
      </c>
      <c r="E67" s="42">
        <v>3.5000000000000003E-2</v>
      </c>
      <c r="F67" s="42">
        <v>8.0000000000000002E-3</v>
      </c>
      <c r="G67" s="43">
        <v>51.769305198277969</v>
      </c>
      <c r="H67" s="45">
        <v>23.006094329623913</v>
      </c>
      <c r="I67" s="166"/>
      <c r="J67" s="36">
        <f t="shared" si="2"/>
        <v>1.4668200345106157</v>
      </c>
      <c r="K67" s="36">
        <f t="shared" si="3"/>
        <v>0.2423119258413014</v>
      </c>
      <c r="L67" s="36">
        <f t="shared" ref="L67:L102" si="6">10^(0.459+0.5*LOG(E67)-0.385*LOG(D67))</f>
        <v>1.7470765152877732</v>
      </c>
      <c r="M67" s="41">
        <v>13.73</v>
      </c>
      <c r="N67" s="42">
        <v>0.82499999999999996</v>
      </c>
      <c r="O67" s="36">
        <v>5.6133719150545778</v>
      </c>
      <c r="P67" s="41"/>
      <c r="Q67" s="41">
        <f t="shared" si="4"/>
        <v>0.65000000000000036</v>
      </c>
      <c r="R67" s="168">
        <v>5</v>
      </c>
    </row>
    <row r="68" spans="1:18">
      <c r="A68" s="40" t="s">
        <v>81</v>
      </c>
      <c r="B68" s="41">
        <v>3927.83</v>
      </c>
      <c r="C68" s="41">
        <v>7.1260000000000003</v>
      </c>
      <c r="D68" s="36">
        <f t="shared" ref="D68:D102" si="7">C68/100</f>
        <v>7.1260000000000004E-2</v>
      </c>
      <c r="E68" s="42">
        <v>0.72099999999999997</v>
      </c>
      <c r="F68" s="42">
        <v>0.35599999999999998</v>
      </c>
      <c r="G68" s="43">
        <v>47.095093138020225</v>
      </c>
      <c r="H68" s="45">
        <v>25.908546673632856</v>
      </c>
      <c r="I68" s="166"/>
      <c r="J68" s="36">
        <f t="shared" ref="J68:J102" si="8">0.778+0.626*LOG(E68)-1.205*LOG(D68)</f>
        <v>2.0713882650062918</v>
      </c>
      <c r="K68" s="36">
        <f t="shared" ref="K68:K102" si="9">0.459+0.5*LOG(E68)-0.385*LOG(D68)</f>
        <v>0.82962199242394075</v>
      </c>
      <c r="L68" s="36">
        <f t="shared" si="6"/>
        <v>6.754947724359849</v>
      </c>
      <c r="M68" s="41">
        <v>15.275</v>
      </c>
      <c r="N68" s="42">
        <v>1.002</v>
      </c>
      <c r="O68" s="36">
        <v>5.9374653952408893</v>
      </c>
      <c r="P68" s="41"/>
      <c r="Q68" s="41">
        <f t="shared" si="4"/>
        <v>0.66000000000000036</v>
      </c>
      <c r="R68" s="168">
        <v>5</v>
      </c>
    </row>
    <row r="69" spans="1:18">
      <c r="A69" s="40" t="s">
        <v>82</v>
      </c>
      <c r="B69" s="41">
        <v>3928.29</v>
      </c>
      <c r="C69" s="41">
        <v>11.006</v>
      </c>
      <c r="D69" s="36">
        <f t="shared" si="7"/>
        <v>0.11006000000000001</v>
      </c>
      <c r="E69" s="42">
        <v>9.6000000000000002E-2</v>
      </c>
      <c r="F69" s="42">
        <v>2.4E-2</v>
      </c>
      <c r="G69" s="43">
        <v>30.223730432548745</v>
      </c>
      <c r="H69" s="45">
        <v>32.781708328483383</v>
      </c>
      <c r="I69" s="166"/>
      <c r="J69" s="36">
        <f t="shared" si="8"/>
        <v>1.295738234170229</v>
      </c>
      <c r="K69" s="36">
        <f t="shared" si="9"/>
        <v>0.31910825575685625</v>
      </c>
      <c r="L69" s="36">
        <f t="shared" si="6"/>
        <v>2.0850105449273091</v>
      </c>
      <c r="M69" s="41">
        <v>7.5810000000000004</v>
      </c>
      <c r="N69" s="42">
        <v>0.628</v>
      </c>
      <c r="O69" s="36">
        <v>6.1558087790343965</v>
      </c>
      <c r="P69" s="41"/>
      <c r="Q69" s="41">
        <f t="shared" ref="Q69:Q102" si="10">$Q$3+Q68</f>
        <v>0.67000000000000037</v>
      </c>
      <c r="R69" s="168">
        <v>5</v>
      </c>
    </row>
    <row r="70" spans="1:18">
      <c r="A70" s="40" t="s">
        <v>83</v>
      </c>
      <c r="B70" s="41">
        <v>3928.79</v>
      </c>
      <c r="C70" s="41">
        <v>13.954000000000001</v>
      </c>
      <c r="D70" s="36">
        <f t="shared" si="7"/>
        <v>0.13954</v>
      </c>
      <c r="E70" s="42">
        <v>2.7189999999999999</v>
      </c>
      <c r="F70" s="42">
        <v>1.849</v>
      </c>
      <c r="G70" s="43">
        <v>28.994230750290633</v>
      </c>
      <c r="H70" s="45">
        <v>13.244989568536763</v>
      </c>
      <c r="I70" s="166"/>
      <c r="J70" s="36">
        <f t="shared" si="8"/>
        <v>2.0805782079848099</v>
      </c>
      <c r="K70" s="36">
        <f t="shared" si="9"/>
        <v>1.005495597116147</v>
      </c>
      <c r="L70" s="36">
        <f t="shared" si="6"/>
        <v>10.127344816453984</v>
      </c>
      <c r="M70" s="41">
        <v>14.973000000000001</v>
      </c>
      <c r="N70" s="42">
        <v>1.07</v>
      </c>
      <c r="O70" s="36">
        <v>6.1829821310028477</v>
      </c>
      <c r="P70" s="41"/>
      <c r="Q70" s="41">
        <f t="shared" si="10"/>
        <v>0.68000000000000038</v>
      </c>
      <c r="R70" s="168">
        <v>5</v>
      </c>
    </row>
    <row r="71" spans="1:18">
      <c r="A71" s="40" t="s">
        <v>84</v>
      </c>
      <c r="B71" s="41">
        <v>3929.5</v>
      </c>
      <c r="C71" s="41">
        <v>15.275</v>
      </c>
      <c r="D71" s="36">
        <f t="shared" si="7"/>
        <v>0.15275</v>
      </c>
      <c r="E71" s="42">
        <v>1.002</v>
      </c>
      <c r="F71" s="42">
        <v>0.48899999999999999</v>
      </c>
      <c r="G71" s="43">
        <v>33.013880125625178</v>
      </c>
      <c r="H71" s="45">
        <v>16.959150563940845</v>
      </c>
      <c r="I71" s="166"/>
      <c r="J71" s="36">
        <f t="shared" si="8"/>
        <v>1.761845824886465</v>
      </c>
      <c r="K71" s="36">
        <f t="shared" si="9"/>
        <v>0.77360109148349565</v>
      </c>
      <c r="L71" s="36">
        <f t="shared" si="6"/>
        <v>5.9374653952408893</v>
      </c>
      <c r="M71" s="41">
        <v>20.972999999999999</v>
      </c>
      <c r="N71" s="42">
        <v>1.3879999999999999</v>
      </c>
      <c r="O71" s="36">
        <v>6.1852238048805432</v>
      </c>
      <c r="P71" s="41"/>
      <c r="Q71" s="41">
        <f t="shared" si="10"/>
        <v>0.69000000000000039</v>
      </c>
      <c r="R71" s="168">
        <v>5</v>
      </c>
    </row>
    <row r="72" spans="1:18">
      <c r="A72" s="40" t="s">
        <v>85</v>
      </c>
      <c r="B72" s="41">
        <v>3929.81</v>
      </c>
      <c r="C72" s="41">
        <v>10.073</v>
      </c>
      <c r="D72" s="36">
        <f t="shared" si="7"/>
        <v>0.10073</v>
      </c>
      <c r="E72" s="42">
        <v>0.19400000000000001</v>
      </c>
      <c r="F72" s="42">
        <v>6.2E-2</v>
      </c>
      <c r="G72" s="43">
        <v>24.606441264184909</v>
      </c>
      <c r="H72" s="45">
        <v>24.403433473871704</v>
      </c>
      <c r="I72" s="166"/>
      <c r="J72" s="36">
        <f t="shared" si="8"/>
        <v>1.533357488025533</v>
      </c>
      <c r="K72" s="36">
        <f t="shared" si="9"/>
        <v>0.48668471389403117</v>
      </c>
      <c r="L72" s="36">
        <f t="shared" si="6"/>
        <v>3.066794769570516</v>
      </c>
      <c r="M72" s="41">
        <v>9.6929999999999996</v>
      </c>
      <c r="N72" s="42">
        <v>0.77200000000000002</v>
      </c>
      <c r="O72" s="36">
        <v>6.2090082695038493</v>
      </c>
      <c r="P72" s="41"/>
      <c r="Q72" s="41">
        <f t="shared" si="10"/>
        <v>0.7000000000000004</v>
      </c>
      <c r="R72" s="168">
        <v>5</v>
      </c>
    </row>
    <row r="73" spans="1:18">
      <c r="A73" s="40" t="s">
        <v>86</v>
      </c>
      <c r="B73" s="41">
        <v>3930.31</v>
      </c>
      <c r="C73" s="41">
        <v>11.117000000000001</v>
      </c>
      <c r="D73" s="36">
        <f t="shared" si="7"/>
        <v>0.11117</v>
      </c>
      <c r="E73" s="42">
        <v>0.26600000000000001</v>
      </c>
      <c r="F73" s="42">
        <v>9.0999999999999998E-2</v>
      </c>
      <c r="G73" s="43">
        <v>30.141216740422809</v>
      </c>
      <c r="H73" s="45">
        <v>20.164868873696523</v>
      </c>
      <c r="I73" s="166"/>
      <c r="J73" s="36">
        <f t="shared" si="8"/>
        <v>1.5675608397095824</v>
      </c>
      <c r="K73" s="36">
        <f t="shared" si="9"/>
        <v>0.53873559013606109</v>
      </c>
      <c r="L73" s="36">
        <f t="shared" si="6"/>
        <v>3.4572882496698734</v>
      </c>
      <c r="M73" s="41">
        <v>3.0430000000000001</v>
      </c>
      <c r="N73" s="42">
        <v>0.318</v>
      </c>
      <c r="O73" s="36">
        <v>6.2250423210287158</v>
      </c>
      <c r="P73" s="41"/>
      <c r="Q73" s="41">
        <f t="shared" si="10"/>
        <v>0.71000000000000041</v>
      </c>
      <c r="R73" s="168">
        <v>5</v>
      </c>
    </row>
    <row r="74" spans="1:18">
      <c r="A74" s="40" t="s">
        <v>87</v>
      </c>
      <c r="B74" s="41">
        <v>3930.62</v>
      </c>
      <c r="C74" s="41">
        <v>10.529</v>
      </c>
      <c r="D74" s="36">
        <f t="shared" si="7"/>
        <v>0.10528999999999999</v>
      </c>
      <c r="E74" s="42">
        <v>0.155</v>
      </c>
      <c r="F74" s="42">
        <v>4.7E-2</v>
      </c>
      <c r="G74" s="43">
        <v>23.995725013834662</v>
      </c>
      <c r="H74" s="45">
        <v>35.217078468007379</v>
      </c>
      <c r="I74" s="166"/>
      <c r="J74" s="36">
        <f t="shared" si="8"/>
        <v>1.4491711566024446</v>
      </c>
      <c r="K74" s="36">
        <f t="shared" si="9"/>
        <v>0.43054680569586706</v>
      </c>
      <c r="L74" s="36">
        <f t="shared" si="6"/>
        <v>2.694925759891702</v>
      </c>
      <c r="M74" s="41">
        <v>18.09</v>
      </c>
      <c r="N74" s="42">
        <v>1.341</v>
      </c>
      <c r="O74" s="36">
        <v>6.4357703807298234</v>
      </c>
      <c r="P74" s="41"/>
      <c r="Q74" s="41">
        <f t="shared" si="10"/>
        <v>0.72000000000000042</v>
      </c>
      <c r="R74" s="168">
        <v>5</v>
      </c>
    </row>
    <row r="75" spans="1:18">
      <c r="A75" s="40">
        <v>63</v>
      </c>
      <c r="B75" s="41">
        <v>3930.94</v>
      </c>
      <c r="C75" s="41">
        <v>9.2129999999999992</v>
      </c>
      <c r="D75" s="36">
        <f t="shared" si="7"/>
        <v>9.212999999999999E-2</v>
      </c>
      <c r="E75" s="42">
        <v>7.2999999999999995E-2</v>
      </c>
      <c r="F75" s="42">
        <v>1.7999999999999999E-2</v>
      </c>
      <c r="G75" s="43">
        <v>40.702021930049298</v>
      </c>
      <c r="H75" s="45">
        <v>18.927253877639277</v>
      </c>
      <c r="I75" s="166"/>
      <c r="J75" s="36">
        <f t="shared" si="8"/>
        <v>1.3143368196843142</v>
      </c>
      <c r="K75" s="36">
        <f t="shared" si="9"/>
        <v>0.28936701766257639</v>
      </c>
      <c r="L75" s="36">
        <f t="shared" si="6"/>
        <v>1.9470047796648795</v>
      </c>
      <c r="M75" s="41">
        <v>7.1260000000000003</v>
      </c>
      <c r="N75" s="42">
        <v>0.72099999999999997</v>
      </c>
      <c r="O75" s="36">
        <v>6.754947724359849</v>
      </c>
      <c r="P75" s="41"/>
      <c r="Q75" s="41">
        <f t="shared" si="10"/>
        <v>0.73000000000000043</v>
      </c>
      <c r="R75" s="168">
        <v>5</v>
      </c>
    </row>
    <row r="76" spans="1:18">
      <c r="A76" s="40" t="s">
        <v>88</v>
      </c>
      <c r="B76" s="41">
        <v>3931.12</v>
      </c>
      <c r="C76" s="41">
        <v>8.4979999999999993</v>
      </c>
      <c r="D76" s="36">
        <f t="shared" si="7"/>
        <v>8.498E-2</v>
      </c>
      <c r="E76" s="42">
        <v>6.5000000000000002E-2</v>
      </c>
      <c r="F76" s="42">
        <v>1.4999999999999999E-2</v>
      </c>
      <c r="G76" s="43">
        <v>52.498472703619434</v>
      </c>
      <c r="H76" s="45">
        <v>9.5204633374410452</v>
      </c>
      <c r="I76" s="166"/>
      <c r="J76" s="36">
        <f t="shared" si="8"/>
        <v>1.3250571055204654</v>
      </c>
      <c r="K76" s="36">
        <f t="shared" si="9"/>
        <v>0.27766973852133203</v>
      </c>
      <c r="L76" s="36">
        <f t="shared" si="6"/>
        <v>1.8952641096969494</v>
      </c>
      <c r="M76" s="41">
        <v>9.3219999999999992</v>
      </c>
      <c r="N76" s="42">
        <v>0.91900000000000004</v>
      </c>
      <c r="O76" s="36">
        <v>6.8769640294490326</v>
      </c>
      <c r="P76" s="41"/>
      <c r="Q76" s="41">
        <f t="shared" si="10"/>
        <v>0.74000000000000044</v>
      </c>
      <c r="R76" s="168">
        <v>5</v>
      </c>
    </row>
    <row r="77" spans="1:18">
      <c r="A77" s="40" t="s">
        <v>89</v>
      </c>
      <c r="B77" s="41">
        <v>3931.74</v>
      </c>
      <c r="C77" s="41">
        <v>6.5739999999999998</v>
      </c>
      <c r="D77" s="36">
        <f t="shared" si="7"/>
        <v>6.5739999999999993E-2</v>
      </c>
      <c r="E77" s="42">
        <v>3.6999999999999998E-2</v>
      </c>
      <c r="F77" s="42">
        <v>8.0000000000000002E-3</v>
      </c>
      <c r="G77" s="43">
        <v>68.300626739019094</v>
      </c>
      <c r="H77" s="45">
        <v>18.433955008652063</v>
      </c>
      <c r="I77" s="166"/>
      <c r="J77" s="36">
        <f t="shared" si="8"/>
        <v>1.3062094910724844</v>
      </c>
      <c r="K77" s="36">
        <f t="shared" si="9"/>
        <v>0.19823642763143939</v>
      </c>
      <c r="L77" s="36">
        <f t="shared" si="6"/>
        <v>1.5784703467932115</v>
      </c>
      <c r="M77" s="41">
        <v>9.8610000000000007</v>
      </c>
      <c r="N77" s="42">
        <v>1.006</v>
      </c>
      <c r="O77" s="36">
        <v>7.0410823097826176</v>
      </c>
      <c r="P77" s="41"/>
      <c r="Q77" s="41">
        <f t="shared" si="10"/>
        <v>0.75000000000000044</v>
      </c>
      <c r="R77" s="168">
        <v>5</v>
      </c>
    </row>
    <row r="78" spans="1:18">
      <c r="A78" s="40" t="s">
        <v>90</v>
      </c>
      <c r="B78" s="41">
        <v>3932.25</v>
      </c>
      <c r="C78" s="41">
        <v>9.5679999999999996</v>
      </c>
      <c r="D78" s="36">
        <f t="shared" si="7"/>
        <v>9.5680000000000001E-2</v>
      </c>
      <c r="E78" s="42">
        <v>0.224</v>
      </c>
      <c r="F78" s="42">
        <v>6.9000000000000006E-2</v>
      </c>
      <c r="G78" s="43">
        <v>21.74489957764607</v>
      </c>
      <c r="H78" s="45">
        <v>25.168091629647606</v>
      </c>
      <c r="I78" s="166"/>
      <c r="J78" s="36">
        <f t="shared" si="8"/>
        <v>1.5993657536707615</v>
      </c>
      <c r="K78" s="36">
        <f t="shared" si="9"/>
        <v>0.52650786000901229</v>
      </c>
      <c r="L78" s="36">
        <f t="shared" si="6"/>
        <v>3.3613045239507553</v>
      </c>
      <c r="M78" s="41">
        <v>4.3239999999999998</v>
      </c>
      <c r="N78" s="42">
        <v>0.55200000000000005</v>
      </c>
      <c r="O78" s="36">
        <v>7.1639665608512333</v>
      </c>
      <c r="P78" s="41"/>
      <c r="Q78" s="41">
        <f t="shared" si="10"/>
        <v>0.76000000000000045</v>
      </c>
      <c r="R78" s="168">
        <v>5</v>
      </c>
    </row>
    <row r="79" spans="1:18">
      <c r="A79" s="40" t="s">
        <v>91</v>
      </c>
      <c r="B79" s="41">
        <v>3932.55</v>
      </c>
      <c r="C79" s="41">
        <v>11.920999999999999</v>
      </c>
      <c r="D79" s="36">
        <f t="shared" si="7"/>
        <v>0.11921</v>
      </c>
      <c r="E79" s="42">
        <v>3.548</v>
      </c>
      <c r="F79" s="42">
        <v>2.5190000000000001</v>
      </c>
      <c r="G79" s="43">
        <v>27.29058967290992</v>
      </c>
      <c r="H79" s="45">
        <v>17.26540422955684</v>
      </c>
      <c r="I79" s="166"/>
      <c r="J79" s="36">
        <f t="shared" si="8"/>
        <v>2.2353329515738514</v>
      </c>
      <c r="K79" s="36">
        <f t="shared" si="9"/>
        <v>1.0896114207087542</v>
      </c>
      <c r="L79" s="36">
        <f t="shared" si="6"/>
        <v>12.291684962680666</v>
      </c>
      <c r="M79" s="41">
        <v>10.935</v>
      </c>
      <c r="N79" s="42">
        <v>1.46</v>
      </c>
      <c r="O79" s="36">
        <v>8.1513810371652227</v>
      </c>
      <c r="P79" s="41"/>
      <c r="Q79" s="41">
        <f t="shared" si="10"/>
        <v>0.77000000000000046</v>
      </c>
      <c r="R79" s="168">
        <v>5</v>
      </c>
    </row>
    <row r="80" spans="1:18">
      <c r="A80" s="40" t="s">
        <v>92</v>
      </c>
      <c r="B80" s="41">
        <v>3932.83</v>
      </c>
      <c r="C80" s="41">
        <v>14.973000000000001</v>
      </c>
      <c r="D80" s="36">
        <f t="shared" si="7"/>
        <v>0.14973</v>
      </c>
      <c r="E80" s="42">
        <v>1.07</v>
      </c>
      <c r="F80" s="42">
        <v>0.52700000000000002</v>
      </c>
      <c r="G80" s="43">
        <v>40.259594984082327</v>
      </c>
      <c r="H80" s="45">
        <v>14.363093297169863</v>
      </c>
      <c r="I80" s="166"/>
      <c r="J80" s="36">
        <f t="shared" si="8"/>
        <v>1.7901471112050706</v>
      </c>
      <c r="K80" s="36">
        <f t="shared" si="9"/>
        <v>0.79119799137707769</v>
      </c>
      <c r="L80" s="36">
        <f t="shared" si="6"/>
        <v>6.1829821310028477</v>
      </c>
      <c r="M80" s="41">
        <v>8.516</v>
      </c>
      <c r="N80" s="42">
        <v>1.216</v>
      </c>
      <c r="O80" s="36">
        <v>8.1907950876705513</v>
      </c>
      <c r="P80" s="41"/>
      <c r="Q80" s="41">
        <f t="shared" si="10"/>
        <v>0.78000000000000047</v>
      </c>
      <c r="R80" s="169">
        <v>6</v>
      </c>
    </row>
    <row r="81" spans="1:18">
      <c r="A81" s="40" t="s">
        <v>93</v>
      </c>
      <c r="B81" s="41">
        <v>3933.38</v>
      </c>
      <c r="C81" s="41">
        <v>6.4029999999999996</v>
      </c>
      <c r="D81" s="36">
        <f t="shared" si="7"/>
        <v>6.402999999999999E-2</v>
      </c>
      <c r="E81" s="42">
        <v>5.5E-2</v>
      </c>
      <c r="F81" s="42">
        <v>1.2999999999999999E-2</v>
      </c>
      <c r="G81" s="43">
        <v>61.403406360177804</v>
      </c>
      <c r="H81" s="45">
        <v>1.9296832893186739</v>
      </c>
      <c r="I81" s="166"/>
      <c r="J81" s="36">
        <f t="shared" si="8"/>
        <v>1.4277749239252748</v>
      </c>
      <c r="K81" s="36">
        <f t="shared" si="9"/>
        <v>0.28872369654481744</v>
      </c>
      <c r="L81" s="36">
        <f t="shared" si="6"/>
        <v>1.944122813396495</v>
      </c>
      <c r="M81" s="41">
        <v>13.648</v>
      </c>
      <c r="N81" s="42">
        <v>1.77</v>
      </c>
      <c r="O81" s="36">
        <v>8.2410977006240991</v>
      </c>
      <c r="P81" s="41"/>
      <c r="Q81" s="41">
        <f t="shared" si="10"/>
        <v>0.79000000000000048</v>
      </c>
      <c r="R81" s="169">
        <v>6</v>
      </c>
    </row>
    <row r="82" spans="1:18">
      <c r="A82" s="40" t="s">
        <v>94</v>
      </c>
      <c r="B82" s="41">
        <v>3933.78</v>
      </c>
      <c r="C82" s="41">
        <v>5.1630000000000003</v>
      </c>
      <c r="D82" s="36">
        <f t="shared" si="7"/>
        <v>5.1630000000000002E-2</v>
      </c>
      <c r="E82" s="42">
        <v>2.5999999999999999E-2</v>
      </c>
      <c r="F82" s="42">
        <v>5.0000000000000001E-3</v>
      </c>
      <c r="G82" s="43">
        <v>58.378044518199637</v>
      </c>
      <c r="H82" s="45">
        <v>16.118128558781102</v>
      </c>
      <c r="I82" s="166"/>
      <c r="J82" s="36">
        <f t="shared" si="8"/>
        <v>1.3367262551478287</v>
      </c>
      <c r="K82" s="36">
        <f t="shared" si="9"/>
        <v>0.16201935584222826</v>
      </c>
      <c r="L82" s="36">
        <f t="shared" si="6"/>
        <v>1.4521763374285139</v>
      </c>
      <c r="M82" s="41">
        <v>18.594999999999999</v>
      </c>
      <c r="N82" s="42">
        <v>2.29</v>
      </c>
      <c r="O82" s="36">
        <v>8.3214730466049147</v>
      </c>
      <c r="P82" s="41"/>
      <c r="Q82" s="41">
        <f t="shared" si="10"/>
        <v>0.80000000000000049</v>
      </c>
      <c r="R82" s="169">
        <v>6</v>
      </c>
    </row>
    <row r="83" spans="1:18">
      <c r="A83" s="40" t="s">
        <v>95</v>
      </c>
      <c r="B83" s="41">
        <v>3938.17</v>
      </c>
      <c r="C83" s="41">
        <v>13.227</v>
      </c>
      <c r="D83" s="36">
        <f t="shared" si="7"/>
        <v>0.13227</v>
      </c>
      <c r="E83" s="42">
        <v>2.9729999999999999</v>
      </c>
      <c r="F83" s="42">
        <v>2.0579999999999998</v>
      </c>
      <c r="G83" s="43">
        <v>31.184897241925963</v>
      </c>
      <c r="H83" s="45">
        <v>17.206059106334585</v>
      </c>
      <c r="I83" s="166"/>
      <c r="J83" s="36">
        <f t="shared" si="8"/>
        <v>2.1328590821393791</v>
      </c>
      <c r="K83" s="36">
        <f t="shared" si="9"/>
        <v>1.0338348334872647</v>
      </c>
      <c r="L83" s="36">
        <f t="shared" si="6"/>
        <v>10.810227494029411</v>
      </c>
      <c r="M83" s="41">
        <v>9.3919999999999995</v>
      </c>
      <c r="N83" s="42">
        <v>1.395</v>
      </c>
      <c r="O83" s="36">
        <v>8.4484150492369174</v>
      </c>
      <c r="P83" s="41"/>
      <c r="Q83" s="41">
        <f t="shared" si="10"/>
        <v>0.8100000000000005</v>
      </c>
      <c r="R83" s="169">
        <v>6</v>
      </c>
    </row>
    <row r="84" spans="1:18">
      <c r="A84" s="40" t="s">
        <v>96</v>
      </c>
      <c r="B84" s="41">
        <v>3938.6</v>
      </c>
      <c r="C84" s="41">
        <v>8.3409999999999993</v>
      </c>
      <c r="D84" s="36">
        <f t="shared" si="7"/>
        <v>8.3409999999999998E-2</v>
      </c>
      <c r="E84" s="42">
        <v>0.14000000000000001</v>
      </c>
      <c r="F84" s="42">
        <v>4.1000000000000002E-2</v>
      </c>
      <c r="G84" s="43">
        <v>24.13901318300201</v>
      </c>
      <c r="H84" s="45">
        <v>16.173622426307261</v>
      </c>
      <c r="I84" s="166"/>
      <c r="J84" s="36">
        <f t="shared" si="8"/>
        <v>1.543408314294662</v>
      </c>
      <c r="K84" s="36">
        <f t="shared" si="9"/>
        <v>0.44739504117906315</v>
      </c>
      <c r="L84" s="36">
        <f t="shared" si="6"/>
        <v>2.8015284759218986</v>
      </c>
      <c r="M84" s="41">
        <v>10.599</v>
      </c>
      <c r="N84" s="42">
        <v>1.663</v>
      </c>
      <c r="O84" s="36">
        <v>8.8047928162489342</v>
      </c>
      <c r="P84" s="41"/>
      <c r="Q84" s="41">
        <f t="shared" si="10"/>
        <v>0.82000000000000051</v>
      </c>
      <c r="R84" s="169">
        <v>6</v>
      </c>
    </row>
    <row r="85" spans="1:18">
      <c r="A85" s="40" t="s">
        <v>97</v>
      </c>
      <c r="B85" s="41">
        <v>3939.11</v>
      </c>
      <c r="C85" s="41">
        <v>13.625</v>
      </c>
      <c r="D85" s="36">
        <f t="shared" si="7"/>
        <v>0.13625000000000001</v>
      </c>
      <c r="E85" s="42">
        <v>2.15</v>
      </c>
      <c r="F85" s="42">
        <v>1.4239999999999999</v>
      </c>
      <c r="G85" s="43">
        <v>26.125243470336756</v>
      </c>
      <c r="H85" s="45">
        <v>14.887699821098908</v>
      </c>
      <c r="I85" s="166"/>
      <c r="J85" s="36">
        <f t="shared" si="8"/>
        <v>2.0292309802140096</v>
      </c>
      <c r="K85" s="36">
        <f t="shared" si="9"/>
        <v>0.9584996732425608</v>
      </c>
      <c r="L85" s="36">
        <f t="shared" si="6"/>
        <v>9.088656152468312</v>
      </c>
      <c r="M85" s="41">
        <v>13.625</v>
      </c>
      <c r="N85" s="42">
        <v>2.15</v>
      </c>
      <c r="O85" s="36">
        <v>9.088656152468312</v>
      </c>
      <c r="P85" s="41"/>
      <c r="Q85" s="41">
        <f t="shared" si="10"/>
        <v>0.83000000000000052</v>
      </c>
      <c r="R85" s="169">
        <v>6</v>
      </c>
    </row>
    <row r="86" spans="1:18">
      <c r="A86" s="40" t="s">
        <v>98</v>
      </c>
      <c r="B86" s="41">
        <v>3939.59</v>
      </c>
      <c r="C86" s="41">
        <v>6.9960000000000004</v>
      </c>
      <c r="D86" s="36">
        <f t="shared" si="7"/>
        <v>6.9960000000000008E-2</v>
      </c>
      <c r="E86" s="42">
        <v>8.2000000000000003E-2</v>
      </c>
      <c r="F86" s="42">
        <v>2.1000000000000001E-2</v>
      </c>
      <c r="G86" s="43">
        <v>32.701349198259152</v>
      </c>
      <c r="H86" s="45">
        <v>19.773436102665258</v>
      </c>
      <c r="I86" s="166"/>
      <c r="J86" s="36">
        <f t="shared" si="8"/>
        <v>1.4900034616202067</v>
      </c>
      <c r="K86" s="36">
        <f t="shared" si="9"/>
        <v>0.3606397528813024</v>
      </c>
      <c r="L86" s="36">
        <f t="shared" si="6"/>
        <v>2.2942447833599147</v>
      </c>
      <c r="M86" s="41">
        <v>14.179</v>
      </c>
      <c r="N86" s="42">
        <v>2.2629999999999999</v>
      </c>
      <c r="O86" s="36">
        <v>9.1824531248607855</v>
      </c>
      <c r="P86" s="41"/>
      <c r="Q86" s="41">
        <f t="shared" si="10"/>
        <v>0.84000000000000052</v>
      </c>
      <c r="R86" s="169">
        <v>6</v>
      </c>
    </row>
    <row r="87" spans="1:18">
      <c r="A87" s="40" t="s">
        <v>99</v>
      </c>
      <c r="B87" s="41">
        <v>3940.32</v>
      </c>
      <c r="C87" s="41">
        <v>14.707000000000001</v>
      </c>
      <c r="D87" s="36">
        <f t="shared" si="7"/>
        <v>0.14707000000000001</v>
      </c>
      <c r="E87" s="42">
        <v>2.4550000000000001</v>
      </c>
      <c r="F87" s="42">
        <v>1.6479999999999999</v>
      </c>
      <c r="G87" s="43">
        <v>27.463497819107292</v>
      </c>
      <c r="H87" s="45">
        <v>18.196975218659016</v>
      </c>
      <c r="I87" s="166"/>
      <c r="J87" s="36">
        <f t="shared" si="8"/>
        <v>2.0253057054169741</v>
      </c>
      <c r="K87" s="36">
        <f t="shared" si="9"/>
        <v>0.9745289726477131</v>
      </c>
      <c r="L87" s="36">
        <f t="shared" si="6"/>
        <v>9.4303752126806089</v>
      </c>
      <c r="M87" s="41">
        <v>14.707000000000001</v>
      </c>
      <c r="N87" s="42">
        <v>2.4550000000000001</v>
      </c>
      <c r="O87" s="36">
        <v>9.4303752126806089</v>
      </c>
      <c r="P87" s="41"/>
      <c r="Q87" s="41">
        <f t="shared" si="10"/>
        <v>0.85000000000000053</v>
      </c>
      <c r="R87" s="169">
        <v>6</v>
      </c>
    </row>
    <row r="88" spans="1:18">
      <c r="A88" s="40" t="s">
        <v>100</v>
      </c>
      <c r="B88" s="41">
        <v>3940.56</v>
      </c>
      <c r="C88" s="41">
        <v>9.8610000000000007</v>
      </c>
      <c r="D88" s="36">
        <f t="shared" si="7"/>
        <v>9.8610000000000003E-2</v>
      </c>
      <c r="E88" s="42">
        <v>1.006</v>
      </c>
      <c r="F88" s="42">
        <v>0.51800000000000002</v>
      </c>
      <c r="G88" s="43">
        <v>21.544631429907255</v>
      </c>
      <c r="H88" s="45">
        <v>21.547661052565875</v>
      </c>
      <c r="I88" s="166"/>
      <c r="J88" s="36">
        <f t="shared" si="8"/>
        <v>1.9919515805751122</v>
      </c>
      <c r="K88" s="36">
        <f t="shared" si="9"/>
        <v>0.84763942122145886</v>
      </c>
      <c r="L88" s="36">
        <f t="shared" si="6"/>
        <v>7.0410823097826176</v>
      </c>
      <c r="M88" s="41">
        <v>12.365</v>
      </c>
      <c r="N88" s="42">
        <v>2.218</v>
      </c>
      <c r="O88" s="36">
        <v>9.5826590095530353</v>
      </c>
      <c r="P88" s="41"/>
      <c r="Q88" s="41">
        <f t="shared" si="10"/>
        <v>0.86000000000000054</v>
      </c>
      <c r="R88" s="169">
        <v>6</v>
      </c>
    </row>
    <row r="89" spans="1:18">
      <c r="A89" s="40" t="s">
        <v>101</v>
      </c>
      <c r="B89" s="41">
        <v>3940.89</v>
      </c>
      <c r="C89" s="41">
        <v>6.4279999999999999</v>
      </c>
      <c r="D89" s="36">
        <f t="shared" si="7"/>
        <v>6.4280000000000004E-2</v>
      </c>
      <c r="E89" s="42">
        <v>0.16300000000000001</v>
      </c>
      <c r="F89" s="42">
        <v>5.1999999999999998E-2</v>
      </c>
      <c r="G89" s="43">
        <v>28.03901113310182</v>
      </c>
      <c r="H89" s="45">
        <v>20.929821940726363</v>
      </c>
      <c r="I89" s="166"/>
      <c r="J89" s="36">
        <f t="shared" si="8"/>
        <v>1.7210980193068528</v>
      </c>
      <c r="K89" s="36">
        <f t="shared" si="9"/>
        <v>0.52398459298682576</v>
      </c>
      <c r="L89" s="36">
        <f t="shared" si="6"/>
        <v>3.3418318434691927</v>
      </c>
      <c r="M89" s="41">
        <v>7.7629999999999999</v>
      </c>
      <c r="N89" s="42">
        <v>1.5940000000000001</v>
      </c>
      <c r="O89" s="36">
        <v>9.7181314211141139</v>
      </c>
      <c r="P89" s="41"/>
      <c r="Q89" s="41">
        <f t="shared" si="10"/>
        <v>0.87000000000000055</v>
      </c>
      <c r="R89" s="169">
        <v>6</v>
      </c>
    </row>
    <row r="90" spans="1:18">
      <c r="A90" s="40" t="s">
        <v>102</v>
      </c>
      <c r="B90" s="41">
        <v>3941.18</v>
      </c>
      <c r="C90" s="41">
        <v>7.6849999999999996</v>
      </c>
      <c r="D90" s="36">
        <f t="shared" si="7"/>
        <v>7.6850000000000002E-2</v>
      </c>
      <c r="E90" s="42">
        <v>0.29299999999999998</v>
      </c>
      <c r="F90" s="42">
        <v>0.112</v>
      </c>
      <c r="G90" s="43">
        <v>31.377367980411691</v>
      </c>
      <c r="H90" s="45">
        <v>13.421862509992005</v>
      </c>
      <c r="I90" s="166"/>
      <c r="J90" s="36">
        <f t="shared" si="8"/>
        <v>1.787058264779577</v>
      </c>
      <c r="K90" s="36">
        <f t="shared" si="9"/>
        <v>0.62146091952028559</v>
      </c>
      <c r="L90" s="36">
        <f t="shared" si="6"/>
        <v>4.1827404809508213</v>
      </c>
      <c r="M90" s="41">
        <v>14.894</v>
      </c>
      <c r="N90" s="42">
        <v>2.742</v>
      </c>
      <c r="O90" s="36">
        <v>9.9180057483430222</v>
      </c>
      <c r="P90" s="41"/>
      <c r="Q90" s="41">
        <f t="shared" si="10"/>
        <v>0.88000000000000056</v>
      </c>
      <c r="R90" s="169">
        <v>6</v>
      </c>
    </row>
    <row r="91" spans="1:18">
      <c r="A91" s="40" t="s">
        <v>103</v>
      </c>
      <c r="B91" s="41">
        <v>3941.5</v>
      </c>
      <c r="C91" s="41">
        <v>9.6929999999999996</v>
      </c>
      <c r="D91" s="36">
        <f t="shared" si="7"/>
        <v>9.6930000000000002E-2</v>
      </c>
      <c r="E91" s="42">
        <v>0.77200000000000002</v>
      </c>
      <c r="F91" s="42">
        <v>0.376</v>
      </c>
      <c r="G91" s="43">
        <v>23.002558737461687</v>
      </c>
      <c r="H91" s="45">
        <v>21.277909690920769</v>
      </c>
      <c r="I91" s="166"/>
      <c r="J91" s="36">
        <f t="shared" si="8"/>
        <v>1.9289662836617165</v>
      </c>
      <c r="K91" s="36">
        <f t="shared" si="9"/>
        <v>0.79302223826400509</v>
      </c>
      <c r="L91" s="36">
        <f t="shared" si="6"/>
        <v>6.2090082695038493</v>
      </c>
      <c r="M91" s="41">
        <v>19.832000000000001</v>
      </c>
      <c r="N91" s="42">
        <v>3.4390000000000001</v>
      </c>
      <c r="O91" s="36">
        <v>9.9478672259390546</v>
      </c>
      <c r="P91" s="41"/>
      <c r="Q91" s="41">
        <f t="shared" si="10"/>
        <v>0.89000000000000057</v>
      </c>
      <c r="R91" s="169">
        <v>6</v>
      </c>
    </row>
    <row r="92" spans="1:18">
      <c r="A92" s="40" t="s">
        <v>104</v>
      </c>
      <c r="B92" s="41">
        <v>3941.81</v>
      </c>
      <c r="C92" s="41">
        <v>6.4790000000000001</v>
      </c>
      <c r="D92" s="36">
        <f t="shared" si="7"/>
        <v>6.479E-2</v>
      </c>
      <c r="E92" s="42">
        <v>0.308</v>
      </c>
      <c r="F92" s="42">
        <v>0.122</v>
      </c>
      <c r="G92" s="43">
        <v>19.252711031266131</v>
      </c>
      <c r="H92" s="45">
        <v>15.649716504669255</v>
      </c>
      <c r="I92" s="166"/>
      <c r="J92" s="36">
        <f t="shared" si="8"/>
        <v>1.8899656326951597</v>
      </c>
      <c r="K92" s="36">
        <f t="shared" si="9"/>
        <v>0.66084478597127139</v>
      </c>
      <c r="L92" s="36">
        <f t="shared" si="6"/>
        <v>4.5797817903389797</v>
      </c>
      <c r="M92" s="41">
        <v>15.554</v>
      </c>
      <c r="N92" s="42">
        <v>2.9289999999999998</v>
      </c>
      <c r="O92" s="36">
        <v>10.080927221850867</v>
      </c>
      <c r="P92" s="41"/>
      <c r="Q92" s="41">
        <f t="shared" si="10"/>
        <v>0.90000000000000058</v>
      </c>
      <c r="R92" s="169">
        <v>6</v>
      </c>
    </row>
    <row r="93" spans="1:18">
      <c r="A93" s="40" t="s">
        <v>105</v>
      </c>
      <c r="B93" s="41">
        <v>3942.23</v>
      </c>
      <c r="C93" s="41">
        <v>3.0430000000000001</v>
      </c>
      <c r="D93" s="36">
        <f t="shared" si="7"/>
        <v>3.0430000000000002E-2</v>
      </c>
      <c r="E93" s="42">
        <v>0.318</v>
      </c>
      <c r="F93" s="42">
        <v>0.13500000000000001</v>
      </c>
      <c r="G93" s="43">
        <v>15.979446560251386</v>
      </c>
      <c r="H93" s="45">
        <v>19.728349215247167</v>
      </c>
      <c r="I93" s="166"/>
      <c r="J93" s="36">
        <f t="shared" si="8"/>
        <v>2.2941405245186632</v>
      </c>
      <c r="K93" s="36">
        <f t="shared" si="9"/>
        <v>0.79414230833432198</v>
      </c>
      <c r="L93" s="36">
        <f t="shared" si="6"/>
        <v>6.2250423210287158</v>
      </c>
      <c r="M93" s="41">
        <v>13.954000000000001</v>
      </c>
      <c r="N93" s="42">
        <v>2.7189999999999999</v>
      </c>
      <c r="O93" s="36">
        <v>10.127344816453984</v>
      </c>
      <c r="P93" s="41"/>
      <c r="Q93" s="41">
        <f t="shared" si="10"/>
        <v>0.91000000000000059</v>
      </c>
      <c r="R93" s="170">
        <v>7</v>
      </c>
    </row>
    <row r="94" spans="1:18">
      <c r="A94" s="40" t="s">
        <v>106</v>
      </c>
      <c r="B94" s="41">
        <v>3942.59</v>
      </c>
      <c r="C94" s="41">
        <v>4.0739999999999998</v>
      </c>
      <c r="D94" s="36">
        <f t="shared" si="7"/>
        <v>4.0739999999999998E-2</v>
      </c>
      <c r="E94" s="42">
        <v>8.2000000000000003E-2</v>
      </c>
      <c r="F94" s="42">
        <v>2.1999999999999999E-2</v>
      </c>
      <c r="G94" s="43">
        <v>27.902298946756606</v>
      </c>
      <c r="H94" s="45">
        <v>24.544184913016785</v>
      </c>
      <c r="I94" s="166"/>
      <c r="J94" s="36">
        <f t="shared" si="8"/>
        <v>1.7729721368719118</v>
      </c>
      <c r="K94" s="36">
        <f t="shared" si="9"/>
        <v>0.45104883169616244</v>
      </c>
      <c r="L94" s="36">
        <f t="shared" si="6"/>
        <v>2.8251976198359254</v>
      </c>
      <c r="M94" s="41">
        <v>13.227</v>
      </c>
      <c r="N94" s="42">
        <v>2.9729999999999999</v>
      </c>
      <c r="O94" s="36">
        <v>10.810227494029411</v>
      </c>
      <c r="P94" s="41"/>
      <c r="Q94" s="41">
        <f t="shared" si="10"/>
        <v>0.9200000000000006</v>
      </c>
      <c r="R94" s="170">
        <v>7</v>
      </c>
    </row>
    <row r="95" spans="1:18">
      <c r="A95" s="40" t="s">
        <v>107</v>
      </c>
      <c r="B95" s="41">
        <v>3943.14</v>
      </c>
      <c r="C95" s="41">
        <v>6.5570000000000004</v>
      </c>
      <c r="D95" s="36">
        <f t="shared" si="7"/>
        <v>6.5570000000000003E-2</v>
      </c>
      <c r="E95" s="42">
        <v>0.318</v>
      </c>
      <c r="F95" s="42">
        <v>0.127</v>
      </c>
      <c r="G95" s="43">
        <v>26.290177800908808</v>
      </c>
      <c r="H95" s="45">
        <v>19.125162911934048</v>
      </c>
      <c r="I95" s="166"/>
      <c r="J95" s="36">
        <f t="shared" si="8"/>
        <v>1.892389630792104</v>
      </c>
      <c r="K95" s="36">
        <f t="shared" si="9"/>
        <v>0.66578206428060804</v>
      </c>
      <c r="L95" s="36">
        <f t="shared" si="6"/>
        <v>4.6321441321317263</v>
      </c>
      <c r="M95" s="41">
        <v>8.6869999999999994</v>
      </c>
      <c r="N95" s="42">
        <v>2.4980000000000002</v>
      </c>
      <c r="O95" s="36">
        <v>11.650145134829957</v>
      </c>
      <c r="P95" s="41"/>
      <c r="Q95" s="41">
        <f t="shared" si="10"/>
        <v>0.9300000000000006</v>
      </c>
      <c r="R95" s="170">
        <v>7</v>
      </c>
    </row>
    <row r="96" spans="1:18">
      <c r="A96" s="40" t="s">
        <v>108</v>
      </c>
      <c r="B96" s="41">
        <v>3943.59</v>
      </c>
      <c r="C96" s="41">
        <v>9.3219999999999992</v>
      </c>
      <c r="D96" s="36">
        <f t="shared" si="7"/>
        <v>9.3219999999999997E-2</v>
      </c>
      <c r="E96" s="42">
        <v>0.91900000000000004</v>
      </c>
      <c r="F96" s="42">
        <v>0.46500000000000002</v>
      </c>
      <c r="G96" s="43">
        <v>17.801367528917694</v>
      </c>
      <c r="H96" s="45">
        <v>21.795945064865613</v>
      </c>
      <c r="I96" s="166"/>
      <c r="J96" s="36">
        <f t="shared" si="8"/>
        <v>1.9967770463188428</v>
      </c>
      <c r="K96" s="36">
        <f t="shared" si="9"/>
        <v>0.83739675273337744</v>
      </c>
      <c r="L96" s="36">
        <f t="shared" si="6"/>
        <v>6.8769640294490326</v>
      </c>
      <c r="M96" s="41">
        <v>12.794</v>
      </c>
      <c r="N96" s="42">
        <v>3.3719999999999999</v>
      </c>
      <c r="O96" s="36">
        <v>11.661283121736735</v>
      </c>
      <c r="P96" s="41"/>
      <c r="Q96" s="41">
        <f t="shared" si="10"/>
        <v>0.94000000000000061</v>
      </c>
      <c r="R96" s="170">
        <v>7</v>
      </c>
    </row>
    <row r="97" spans="1:18">
      <c r="A97" s="40" t="s">
        <v>109</v>
      </c>
      <c r="B97" s="41">
        <v>3952.26</v>
      </c>
      <c r="C97" s="41">
        <v>6.508</v>
      </c>
      <c r="D97" s="36">
        <f t="shared" si="7"/>
        <v>6.5079999999999999E-2</v>
      </c>
      <c r="E97" s="42">
        <v>0.42099999999999999</v>
      </c>
      <c r="F97" s="42">
        <v>0.18099999999999999</v>
      </c>
      <c r="G97" s="43">
        <v>96.113357536839388</v>
      </c>
      <c r="H97" s="45">
        <v>0</v>
      </c>
      <c r="I97" s="166"/>
      <c r="J97" s="36">
        <f t="shared" si="8"/>
        <v>1.9725963011540188</v>
      </c>
      <c r="K97" s="36">
        <f t="shared" si="9"/>
        <v>0.72796374337587799</v>
      </c>
      <c r="L97" s="36">
        <f t="shared" si="6"/>
        <v>5.3451973370897523</v>
      </c>
      <c r="M97" s="41">
        <v>11.920999999999999</v>
      </c>
      <c r="N97" s="42">
        <v>3.548</v>
      </c>
      <c r="O97" s="36">
        <v>12.291684962680666</v>
      </c>
      <c r="P97" s="41"/>
      <c r="Q97" s="41">
        <f t="shared" si="10"/>
        <v>0.95000000000000062</v>
      </c>
      <c r="R97" s="170">
        <v>7</v>
      </c>
    </row>
    <row r="98" spans="1:18">
      <c r="A98" s="40" t="s">
        <v>110</v>
      </c>
      <c r="B98" s="41">
        <v>3952.58</v>
      </c>
      <c r="C98" s="41">
        <v>4.0670000000000002</v>
      </c>
      <c r="D98" s="36">
        <f t="shared" si="7"/>
        <v>4.0670000000000005E-2</v>
      </c>
      <c r="E98" s="42">
        <v>2.7E-2</v>
      </c>
      <c r="F98" s="42">
        <v>5.0000000000000001E-3</v>
      </c>
      <c r="G98" s="43">
        <v>47.112491038479753</v>
      </c>
      <c r="H98" s="45">
        <v>36.031383100091524</v>
      </c>
      <c r="I98" s="166"/>
      <c r="J98" s="36">
        <f t="shared" si="8"/>
        <v>1.471858338615998</v>
      </c>
      <c r="K98" s="36">
        <f t="shared" si="9"/>
        <v>0.21011132570372754</v>
      </c>
      <c r="L98" s="36">
        <f t="shared" si="6"/>
        <v>1.622225880429192</v>
      </c>
      <c r="M98" s="41">
        <v>8.0739999999999998</v>
      </c>
      <c r="N98" s="42">
        <v>2.64</v>
      </c>
      <c r="O98" s="36">
        <v>12.318924586431008</v>
      </c>
      <c r="P98" s="41"/>
      <c r="Q98" s="41">
        <f t="shared" si="10"/>
        <v>0.96000000000000063</v>
      </c>
      <c r="R98" s="170">
        <v>7</v>
      </c>
    </row>
    <row r="99" spans="1:18">
      <c r="A99" s="40" t="s">
        <v>111</v>
      </c>
      <c r="B99" s="41">
        <v>3952.8</v>
      </c>
      <c r="C99" s="41">
        <v>6.5419999999999998</v>
      </c>
      <c r="D99" s="36">
        <f t="shared" si="7"/>
        <v>6.5419999999999992E-2</v>
      </c>
      <c r="E99" s="42">
        <v>0.12</v>
      </c>
      <c r="F99" s="42">
        <v>3.5000000000000003E-2</v>
      </c>
      <c r="G99" s="43">
        <v>61.91295310320627</v>
      </c>
      <c r="H99" s="45">
        <v>22.74711962643131</v>
      </c>
      <c r="I99" s="166"/>
      <c r="J99" s="36">
        <f t="shared" si="8"/>
        <v>1.6286362595801132</v>
      </c>
      <c r="K99" s="36">
        <f t="shared" si="9"/>
        <v>0.45454206520506174</v>
      </c>
      <c r="L99" s="36">
        <f t="shared" si="6"/>
        <v>2.8480136417538056</v>
      </c>
      <c r="M99" s="41">
        <v>6.7549999999999999</v>
      </c>
      <c r="N99" s="42">
        <v>3.16</v>
      </c>
      <c r="O99" s="36">
        <v>14.435697746741694</v>
      </c>
      <c r="P99" s="41"/>
      <c r="Q99" s="41">
        <f t="shared" si="10"/>
        <v>0.97000000000000064</v>
      </c>
      <c r="R99" s="170">
        <v>7</v>
      </c>
    </row>
    <row r="100" spans="1:18">
      <c r="A100" s="40" t="s">
        <v>112</v>
      </c>
      <c r="B100" s="41">
        <v>3953.08</v>
      </c>
      <c r="C100" s="41">
        <v>5.48</v>
      </c>
      <c r="D100" s="36">
        <f t="shared" si="7"/>
        <v>5.4800000000000001E-2</v>
      </c>
      <c r="E100" s="42">
        <v>3.5000000000000003E-2</v>
      </c>
      <c r="F100" s="42">
        <v>7.0000000000000001E-3</v>
      </c>
      <c r="G100" s="43">
        <v>49.7891471945468</v>
      </c>
      <c r="H100" s="45">
        <v>36.262467322118233</v>
      </c>
      <c r="I100" s="166"/>
      <c r="J100" s="36">
        <f t="shared" si="8"/>
        <v>1.3863560227896079</v>
      </c>
      <c r="K100" s="36">
        <f t="shared" si="9"/>
        <v>0.21660350715865573</v>
      </c>
      <c r="L100" s="36">
        <f t="shared" si="6"/>
        <v>1.6466583743080863</v>
      </c>
      <c r="M100" s="41">
        <v>11.182</v>
      </c>
      <c r="N100" s="42">
        <v>8.0220000000000002</v>
      </c>
      <c r="O100" s="36">
        <v>18.943548140963678</v>
      </c>
      <c r="P100" s="41"/>
      <c r="Q100" s="41">
        <f t="shared" si="10"/>
        <v>0.98000000000000065</v>
      </c>
      <c r="R100" s="170">
        <v>7</v>
      </c>
    </row>
    <row r="101" spans="1:18">
      <c r="A101" s="40" t="s">
        <v>113</v>
      </c>
      <c r="B101" s="41">
        <v>3953.46</v>
      </c>
      <c r="C101" s="41">
        <v>4.0999999999999996</v>
      </c>
      <c r="D101" s="36">
        <f t="shared" si="7"/>
        <v>4.0999999999999995E-2</v>
      </c>
      <c r="E101" s="42">
        <v>2.1000000000000001E-2</v>
      </c>
      <c r="F101" s="42">
        <v>4.0000000000000001E-3</v>
      </c>
      <c r="G101" s="43">
        <v>71.688214927982287</v>
      </c>
      <c r="H101" s="45">
        <v>11.410213554400956</v>
      </c>
      <c r="I101" s="166"/>
      <c r="J101" s="36">
        <f t="shared" si="8"/>
        <v>1.3993047311561524</v>
      </c>
      <c r="K101" s="36">
        <f t="shared" si="9"/>
        <v>0.15418786252986155</v>
      </c>
      <c r="L101" s="36">
        <f t="shared" si="6"/>
        <v>1.4262244013067229</v>
      </c>
      <c r="M101" s="41">
        <v>9.8650000000000002</v>
      </c>
      <c r="N101" s="42">
        <v>21.283999999999999</v>
      </c>
      <c r="O101" s="36">
        <v>32.381670226450339</v>
      </c>
      <c r="P101" s="41"/>
      <c r="Q101" s="41">
        <f t="shared" si="10"/>
        <v>0.99000000000000066</v>
      </c>
      <c r="R101" s="36"/>
    </row>
    <row r="102" spans="1:18">
      <c r="A102" s="46" t="s">
        <v>114</v>
      </c>
      <c r="B102" s="47">
        <v>3953.83</v>
      </c>
      <c r="C102" s="47">
        <v>3.8849999999999998</v>
      </c>
      <c r="D102" s="48">
        <f t="shared" si="7"/>
        <v>3.8849999999999996E-2</v>
      </c>
      <c r="E102" s="48">
        <v>2.3E-2</v>
      </c>
      <c r="F102" s="48">
        <v>4.0000000000000001E-3</v>
      </c>
      <c r="G102" s="49">
        <v>93.147465979513967</v>
      </c>
      <c r="H102" s="50">
        <v>1.0308695294504857</v>
      </c>
      <c r="I102" s="167"/>
      <c r="J102" s="36">
        <f t="shared" si="8"/>
        <v>1.4522254424670089</v>
      </c>
      <c r="K102" s="36">
        <f t="shared" si="9"/>
        <v>0.18294837410107728</v>
      </c>
      <c r="L102" s="36">
        <f t="shared" si="6"/>
        <v>1.5238715958033862</v>
      </c>
      <c r="M102" s="47">
        <v>6.0720000000000001</v>
      </c>
      <c r="N102" s="48">
        <v>30.890999999999998</v>
      </c>
      <c r="O102" s="161">
        <v>47.025481930564823</v>
      </c>
      <c r="P102" s="47"/>
      <c r="Q102" s="41">
        <f t="shared" si="10"/>
        <v>1.0000000000000007</v>
      </c>
      <c r="R102" s="36"/>
    </row>
    <row r="103" spans="1:18">
      <c r="A103" s="5"/>
      <c r="B103" s="30"/>
      <c r="C103" s="30"/>
      <c r="D103" s="30"/>
      <c r="E103" s="30"/>
      <c r="F103" s="11"/>
      <c r="G103" s="32"/>
      <c r="H103" s="33"/>
      <c r="I103" s="33"/>
      <c r="J103" s="30"/>
      <c r="K103" s="30"/>
    </row>
    <row r="104" spans="1:18">
      <c r="A104" s="5"/>
      <c r="B104" s="30"/>
      <c r="C104" s="30"/>
      <c r="D104" s="30"/>
      <c r="E104" s="30"/>
      <c r="F104" s="11"/>
      <c r="G104" s="32"/>
      <c r="H104" s="33"/>
      <c r="I104" s="33"/>
      <c r="J104" s="30"/>
      <c r="K104" s="30"/>
    </row>
    <row r="105" spans="1:18">
      <c r="A105" s="5"/>
      <c r="B105" s="30"/>
      <c r="C105" s="30"/>
      <c r="D105" s="30"/>
      <c r="E105" s="30"/>
      <c r="F105" s="11"/>
      <c r="G105" s="32"/>
      <c r="H105" s="33"/>
      <c r="I105" s="33"/>
      <c r="J105" s="30"/>
      <c r="K105" s="30"/>
    </row>
    <row r="106" spans="1:18">
      <c r="A106" s="5"/>
      <c r="B106" s="30"/>
      <c r="C106" s="30"/>
      <c r="D106" s="30"/>
      <c r="E106" s="30"/>
      <c r="F106" s="11"/>
      <c r="G106" s="32"/>
      <c r="H106" s="33"/>
      <c r="I106" s="33"/>
      <c r="J106" s="30"/>
      <c r="K106" s="30"/>
    </row>
    <row r="107" spans="1:18">
      <c r="A107" s="5"/>
      <c r="B107" s="30"/>
      <c r="C107" s="30"/>
      <c r="D107" s="30"/>
      <c r="E107" s="30"/>
      <c r="F107" s="11"/>
      <c r="G107" s="32"/>
      <c r="H107" s="33"/>
      <c r="I107" s="33"/>
      <c r="J107" s="30"/>
      <c r="K107" s="30"/>
    </row>
    <row r="108" spans="1:18">
      <c r="A108" s="5"/>
      <c r="B108" s="30"/>
      <c r="C108" s="30"/>
      <c r="D108" s="30"/>
      <c r="E108" s="30"/>
      <c r="F108" s="11"/>
      <c r="G108" s="32"/>
      <c r="H108" s="33"/>
      <c r="I108" s="33"/>
      <c r="J108" s="30"/>
      <c r="K108" s="30"/>
    </row>
    <row r="109" spans="1:18">
      <c r="A109" s="5"/>
      <c r="B109" s="30"/>
      <c r="C109" s="30"/>
      <c r="D109" s="30"/>
      <c r="E109" s="30"/>
      <c r="F109" s="11"/>
      <c r="G109" s="32"/>
      <c r="H109" s="33"/>
      <c r="I109" s="33"/>
      <c r="J109" s="30"/>
      <c r="K109" s="30"/>
    </row>
    <row r="110" spans="1:18">
      <c r="A110" s="5"/>
      <c r="B110" s="30"/>
      <c r="C110" s="30"/>
      <c r="D110" s="30"/>
      <c r="E110" s="30"/>
      <c r="F110" s="11"/>
      <c r="G110" s="32"/>
      <c r="H110" s="33"/>
      <c r="I110" s="33"/>
      <c r="J110" s="30"/>
      <c r="K110" s="30"/>
    </row>
    <row r="111" spans="1:18">
      <c r="A111" s="5"/>
      <c r="B111" s="30"/>
      <c r="C111" s="30"/>
      <c r="D111" s="30"/>
      <c r="E111" s="30"/>
      <c r="F111" s="11"/>
      <c r="G111" s="32"/>
      <c r="H111" s="33"/>
      <c r="I111" s="33"/>
      <c r="J111" s="30"/>
      <c r="K111" s="30"/>
    </row>
    <row r="112" spans="1:18">
      <c r="A112" s="5"/>
      <c r="B112" s="30"/>
      <c r="C112" s="30"/>
      <c r="D112" s="30"/>
      <c r="E112" s="30"/>
      <c r="F112" s="11"/>
      <c r="G112" s="32"/>
      <c r="H112" s="33"/>
      <c r="I112" s="33"/>
      <c r="J112" s="30"/>
      <c r="K112" s="30"/>
    </row>
    <row r="113" spans="1:11">
      <c r="A113" s="5"/>
      <c r="B113" s="30"/>
      <c r="C113" s="30"/>
      <c r="D113" s="30"/>
      <c r="E113" s="30"/>
      <c r="F113" s="11"/>
      <c r="G113" s="32"/>
      <c r="H113" s="33"/>
      <c r="I113" s="33"/>
      <c r="J113" s="30"/>
      <c r="K113" s="30"/>
    </row>
    <row r="114" spans="1:11">
      <c r="A114" s="5"/>
      <c r="B114" s="30"/>
      <c r="C114" s="30"/>
      <c r="D114" s="30"/>
      <c r="E114" s="30"/>
      <c r="F114" s="11"/>
      <c r="G114" s="32"/>
      <c r="H114" s="33"/>
      <c r="I114" s="33"/>
      <c r="J114" s="30"/>
      <c r="K114" s="30"/>
    </row>
    <row r="115" spans="1:11">
      <c r="A115" s="5"/>
      <c r="B115" s="30"/>
      <c r="C115" s="30"/>
      <c r="D115" s="30"/>
      <c r="E115" s="30"/>
      <c r="F115" s="11"/>
      <c r="G115" s="32"/>
      <c r="H115" s="33"/>
      <c r="I115" s="33"/>
      <c r="J115" s="30"/>
      <c r="K115" s="30"/>
    </row>
    <row r="116" spans="1:11">
      <c r="A116" s="5"/>
      <c r="B116" s="30"/>
      <c r="C116" s="30"/>
      <c r="D116" s="30"/>
      <c r="E116" s="30"/>
      <c r="F116" s="11"/>
      <c r="G116" s="32"/>
      <c r="H116" s="33"/>
      <c r="I116" s="33"/>
      <c r="J116" s="30"/>
      <c r="K116" s="30"/>
    </row>
    <row r="117" spans="1:11">
      <c r="A117" s="5"/>
      <c r="B117" s="30"/>
      <c r="C117" s="30"/>
      <c r="D117" s="30"/>
      <c r="E117" s="30"/>
      <c r="F117" s="11"/>
      <c r="G117" s="32"/>
      <c r="H117" s="33"/>
      <c r="I117" s="33"/>
      <c r="J117" s="30"/>
      <c r="K117" s="30"/>
    </row>
    <row r="118" spans="1:11">
      <c r="A118" s="5"/>
      <c r="B118" s="30"/>
      <c r="C118" s="30"/>
      <c r="D118" s="30"/>
      <c r="E118" s="30"/>
      <c r="F118" s="11"/>
      <c r="G118" s="32"/>
      <c r="H118" s="33"/>
      <c r="I118" s="33"/>
      <c r="J118" s="30"/>
      <c r="K118" s="30"/>
    </row>
    <row r="119" spans="1:11">
      <c r="A119" s="5"/>
      <c r="B119" s="30"/>
      <c r="C119" s="30"/>
      <c r="D119" s="30"/>
      <c r="E119" s="30"/>
      <c r="F119" s="11"/>
      <c r="G119" s="32"/>
      <c r="H119" s="33"/>
      <c r="I119" s="33"/>
      <c r="J119" s="30"/>
      <c r="K119" s="30"/>
    </row>
    <row r="120" spans="1:11">
      <c r="A120" s="5"/>
      <c r="B120" s="30"/>
      <c r="C120" s="30"/>
      <c r="D120" s="30"/>
      <c r="E120" s="30"/>
      <c r="F120" s="11"/>
      <c r="G120" s="32"/>
      <c r="H120" s="33"/>
      <c r="I120" s="33"/>
      <c r="J120" s="30"/>
      <c r="K120" s="30"/>
    </row>
    <row r="121" spans="1:11">
      <c r="A121" s="5"/>
      <c r="B121" s="30"/>
      <c r="C121" s="30"/>
      <c r="D121" s="30"/>
      <c r="E121" s="30"/>
      <c r="F121" s="11"/>
      <c r="G121" s="32"/>
      <c r="H121" s="33"/>
      <c r="I121" s="33"/>
      <c r="J121" s="30"/>
      <c r="K121" s="30"/>
    </row>
    <row r="122" spans="1:11">
      <c r="A122" s="5"/>
      <c r="B122" s="30"/>
      <c r="C122" s="30"/>
      <c r="D122" s="30"/>
      <c r="E122" s="30"/>
      <c r="F122" s="11"/>
      <c r="G122" s="32"/>
      <c r="H122" s="33"/>
      <c r="I122" s="33"/>
      <c r="J122" s="30"/>
      <c r="K122" s="30"/>
    </row>
    <row r="123" spans="1:11">
      <c r="A123" s="5"/>
      <c r="B123" s="30"/>
      <c r="C123" s="30"/>
      <c r="D123" s="30"/>
      <c r="E123" s="30"/>
      <c r="F123" s="11"/>
      <c r="G123" s="32"/>
      <c r="H123" s="33"/>
      <c r="I123" s="33"/>
      <c r="J123" s="30"/>
      <c r="K123" s="30"/>
    </row>
    <row r="124" spans="1:11">
      <c r="A124" s="5"/>
      <c r="B124" s="30"/>
      <c r="C124" s="30"/>
      <c r="D124" s="30"/>
      <c r="E124" s="30"/>
      <c r="F124" s="11"/>
      <c r="G124" s="32"/>
      <c r="H124" s="33"/>
      <c r="I124" s="33"/>
      <c r="J124" s="30"/>
      <c r="K124" s="30"/>
    </row>
    <row r="125" spans="1:11">
      <c r="A125" s="5"/>
      <c r="B125" s="30"/>
      <c r="C125" s="30"/>
      <c r="D125" s="30"/>
      <c r="E125" s="30"/>
      <c r="F125" s="11"/>
      <c r="G125" s="32"/>
      <c r="H125" s="33"/>
      <c r="I125" s="33"/>
      <c r="J125" s="30"/>
      <c r="K125" s="30"/>
    </row>
    <row r="126" spans="1:11">
      <c r="A126" s="5"/>
      <c r="B126" s="30"/>
      <c r="C126" s="30"/>
      <c r="D126" s="30"/>
      <c r="E126" s="30"/>
      <c r="F126" s="11"/>
      <c r="G126" s="32"/>
      <c r="H126" s="33"/>
      <c r="I126" s="33"/>
      <c r="J126" s="30"/>
      <c r="K126" s="30"/>
    </row>
    <row r="127" spans="1:11">
      <c r="A127" s="5"/>
      <c r="B127" s="30"/>
      <c r="C127" s="30"/>
      <c r="D127" s="30"/>
      <c r="E127" s="30"/>
      <c r="F127" s="11"/>
      <c r="G127" s="32"/>
      <c r="H127" s="33"/>
      <c r="I127" s="33"/>
      <c r="J127" s="30"/>
      <c r="K127" s="30"/>
    </row>
    <row r="128" spans="1:11">
      <c r="A128" s="5"/>
      <c r="B128" s="30"/>
      <c r="C128" s="30"/>
      <c r="D128" s="30"/>
      <c r="E128" s="30"/>
      <c r="F128" s="11"/>
      <c r="G128" s="32"/>
      <c r="H128" s="33"/>
      <c r="I128" s="33"/>
      <c r="J128" s="30"/>
      <c r="K128" s="30"/>
    </row>
    <row r="129" spans="1:11">
      <c r="A129" s="5"/>
      <c r="B129" s="30"/>
      <c r="C129" s="30"/>
      <c r="D129" s="30"/>
      <c r="E129" s="30"/>
      <c r="F129" s="11"/>
      <c r="G129" s="32"/>
      <c r="H129" s="33"/>
      <c r="I129" s="33"/>
      <c r="J129" s="30"/>
      <c r="K129" s="30"/>
    </row>
    <row r="130" spans="1:11">
      <c r="A130" s="5"/>
      <c r="B130" s="30"/>
      <c r="C130" s="30"/>
      <c r="D130" s="30"/>
      <c r="E130" s="30"/>
      <c r="F130" s="11"/>
      <c r="G130" s="32"/>
      <c r="H130" s="33"/>
      <c r="I130" s="33"/>
      <c r="J130" s="30"/>
      <c r="K130" s="30"/>
    </row>
    <row r="131" spans="1:11">
      <c r="A131" s="5"/>
      <c r="B131" s="30"/>
      <c r="C131" s="30"/>
      <c r="D131" s="30"/>
      <c r="E131" s="30"/>
      <c r="F131" s="11"/>
      <c r="G131" s="32"/>
      <c r="H131" s="33"/>
      <c r="I131" s="33"/>
      <c r="J131" s="30"/>
      <c r="K131" s="30"/>
    </row>
    <row r="132" spans="1:11">
      <c r="A132" s="5"/>
      <c r="B132" s="30"/>
      <c r="C132" s="30"/>
      <c r="D132" s="30"/>
      <c r="E132" s="30"/>
      <c r="F132" s="11"/>
      <c r="G132" s="32"/>
      <c r="H132" s="33"/>
      <c r="I132" s="33"/>
      <c r="J132" s="30"/>
      <c r="K132" s="30"/>
    </row>
    <row r="133" spans="1:11">
      <c r="A133" s="5"/>
      <c r="B133" s="30"/>
      <c r="C133" s="30"/>
      <c r="D133" s="30"/>
      <c r="E133" s="30"/>
      <c r="F133" s="11"/>
      <c r="G133" s="32"/>
      <c r="H133" s="33"/>
      <c r="I133" s="33"/>
      <c r="J133" s="30"/>
      <c r="K133" s="30"/>
    </row>
    <row r="134" spans="1:11">
      <c r="A134" s="5"/>
      <c r="B134" s="30"/>
      <c r="C134" s="30"/>
      <c r="D134" s="30"/>
      <c r="E134" s="30"/>
      <c r="F134" s="11"/>
      <c r="G134" s="32"/>
      <c r="H134" s="33"/>
      <c r="I134" s="33"/>
      <c r="J134" s="30"/>
      <c r="K134" s="30"/>
    </row>
    <row r="135" spans="1:11">
      <c r="A135" s="5"/>
      <c r="B135" s="30"/>
      <c r="C135" s="30"/>
      <c r="D135" s="30"/>
      <c r="E135" s="30"/>
      <c r="F135" s="11"/>
      <c r="G135" s="32"/>
      <c r="H135" s="33"/>
      <c r="I135" s="33"/>
      <c r="J135" s="30"/>
      <c r="K135" s="30"/>
    </row>
    <row r="136" spans="1:11">
      <c r="A136" s="5"/>
      <c r="B136" s="30"/>
      <c r="C136" s="30"/>
      <c r="D136" s="30"/>
      <c r="E136" s="30"/>
      <c r="F136" s="11"/>
      <c r="G136" s="32"/>
      <c r="H136" s="33"/>
      <c r="I136" s="33"/>
      <c r="J136" s="30"/>
      <c r="K136" s="30"/>
    </row>
    <row r="137" spans="1:11">
      <c r="A137" s="5"/>
      <c r="B137" s="30"/>
      <c r="C137" s="30"/>
      <c r="D137" s="30"/>
      <c r="E137" s="30"/>
      <c r="F137" s="11"/>
      <c r="G137" s="32"/>
      <c r="H137" s="33"/>
      <c r="I137" s="33"/>
      <c r="J137" s="30"/>
      <c r="K137" s="30"/>
    </row>
    <row r="138" spans="1:11">
      <c r="A138" s="5"/>
      <c r="B138" s="30"/>
      <c r="C138" s="30"/>
      <c r="D138" s="30"/>
      <c r="E138" s="30"/>
      <c r="F138" s="11"/>
      <c r="G138" s="32"/>
      <c r="H138" s="33"/>
      <c r="I138" s="33"/>
      <c r="J138" s="30"/>
      <c r="K138" s="30"/>
    </row>
    <row r="139" spans="1:11">
      <c r="A139" s="5"/>
      <c r="B139" s="30"/>
      <c r="C139" s="30"/>
      <c r="D139" s="30"/>
      <c r="E139" s="30"/>
      <c r="F139" s="11"/>
      <c r="G139" s="32"/>
      <c r="H139" s="33"/>
      <c r="I139" s="33"/>
      <c r="J139" s="30"/>
      <c r="K139" s="30"/>
    </row>
    <row r="140" spans="1:11">
      <c r="A140" s="5"/>
      <c r="B140" s="30"/>
      <c r="C140" s="30"/>
      <c r="D140" s="30"/>
      <c r="E140" s="30"/>
      <c r="F140" s="11"/>
      <c r="G140" s="32"/>
      <c r="H140" s="33"/>
      <c r="I140" s="33"/>
      <c r="J140" s="30"/>
      <c r="K140" s="30"/>
    </row>
    <row r="141" spans="1:11">
      <c r="A141" s="5"/>
      <c r="B141" s="30"/>
      <c r="C141" s="30"/>
      <c r="D141" s="30"/>
      <c r="E141" s="30"/>
      <c r="F141" s="11"/>
      <c r="G141" s="32"/>
      <c r="H141" s="33"/>
      <c r="I141" s="33"/>
      <c r="J141" s="30"/>
      <c r="K141" s="30"/>
    </row>
    <row r="142" spans="1:11">
      <c r="A142" s="5"/>
      <c r="B142" s="30"/>
      <c r="C142" s="30"/>
      <c r="D142" s="30"/>
      <c r="E142" s="30"/>
      <c r="F142" s="11"/>
      <c r="G142" s="32"/>
      <c r="H142" s="33"/>
      <c r="I142" s="33"/>
      <c r="J142" s="30"/>
      <c r="K142" s="30"/>
    </row>
    <row r="143" spans="1:11">
      <c r="A143" s="5"/>
      <c r="B143" s="30"/>
      <c r="C143" s="30"/>
      <c r="D143" s="30"/>
      <c r="E143" s="30"/>
      <c r="F143" s="11"/>
      <c r="G143" s="32"/>
      <c r="H143" s="33"/>
      <c r="I143" s="33"/>
      <c r="J143" s="30"/>
      <c r="K143" s="30"/>
    </row>
    <row r="144" spans="1:11">
      <c r="A144" s="5"/>
      <c r="B144" s="30"/>
      <c r="C144" s="30"/>
      <c r="D144" s="30"/>
      <c r="E144" s="30"/>
      <c r="F144" s="11"/>
      <c r="G144" s="32"/>
      <c r="H144" s="33"/>
      <c r="I144" s="33"/>
      <c r="J144" s="30"/>
      <c r="K144" s="30"/>
    </row>
    <row r="145" spans="1:11">
      <c r="A145" s="5"/>
      <c r="B145" s="30"/>
      <c r="C145" s="30"/>
      <c r="D145" s="30"/>
      <c r="E145" s="30"/>
      <c r="F145" s="11"/>
      <c r="G145" s="32"/>
      <c r="H145" s="33"/>
      <c r="I145" s="33"/>
      <c r="J145" s="30"/>
      <c r="K145" s="30"/>
    </row>
    <row r="146" spans="1:11">
      <c r="A146" s="5"/>
      <c r="B146" s="30"/>
      <c r="C146" s="30"/>
      <c r="D146" s="30"/>
      <c r="E146" s="30"/>
      <c r="F146" s="11"/>
      <c r="G146" s="32"/>
      <c r="H146" s="33"/>
      <c r="I146" s="33"/>
      <c r="J146" s="30"/>
      <c r="K146" s="30"/>
    </row>
    <row r="147" spans="1:11">
      <c r="A147" s="5"/>
      <c r="B147" s="30"/>
      <c r="C147" s="30"/>
      <c r="D147" s="30"/>
      <c r="E147" s="30"/>
      <c r="F147" s="11"/>
      <c r="G147" s="32"/>
      <c r="H147" s="33"/>
      <c r="I147" s="33"/>
      <c r="J147" s="30"/>
      <c r="K147" s="30"/>
    </row>
    <row r="148" spans="1:11">
      <c r="A148" s="5"/>
      <c r="B148" s="30"/>
      <c r="C148" s="30"/>
      <c r="D148" s="30"/>
      <c r="E148" s="30"/>
      <c r="F148" s="11"/>
      <c r="G148" s="32"/>
      <c r="H148" s="33"/>
      <c r="I148" s="33"/>
      <c r="J148" s="30"/>
      <c r="K148" s="30"/>
    </row>
    <row r="149" spans="1:11">
      <c r="A149" s="5"/>
      <c r="B149" s="30"/>
      <c r="C149" s="30"/>
      <c r="D149" s="30"/>
      <c r="E149" s="30"/>
      <c r="F149" s="11"/>
      <c r="G149" s="32"/>
      <c r="H149" s="33"/>
      <c r="I149" s="33"/>
      <c r="J149" s="30"/>
      <c r="K149" s="30"/>
    </row>
    <row r="150" spans="1:11">
      <c r="A150" s="5"/>
      <c r="B150" s="30"/>
      <c r="C150" s="30"/>
      <c r="D150" s="30"/>
      <c r="E150" s="30"/>
      <c r="F150" s="11"/>
      <c r="G150" s="32"/>
      <c r="H150" s="33"/>
      <c r="I150" s="33"/>
      <c r="J150" s="30"/>
      <c r="K150" s="30"/>
    </row>
    <row r="151" spans="1:11">
      <c r="A151" s="5"/>
      <c r="B151" s="30"/>
      <c r="C151" s="30"/>
      <c r="D151" s="30"/>
      <c r="E151" s="30"/>
      <c r="F151" s="11"/>
      <c r="G151" s="32"/>
      <c r="H151" s="33"/>
      <c r="I151" s="33"/>
      <c r="J151" s="30"/>
      <c r="K151" s="30"/>
    </row>
    <row r="152" spans="1:11">
      <c r="A152" s="5"/>
      <c r="B152" s="30"/>
      <c r="C152" s="30"/>
      <c r="D152" s="30"/>
      <c r="E152" s="30"/>
      <c r="F152" s="11"/>
      <c r="G152" s="32"/>
      <c r="H152" s="33"/>
      <c r="I152" s="33"/>
      <c r="J152" s="30"/>
      <c r="K152" s="30"/>
    </row>
    <row r="153" spans="1:11">
      <c r="A153" s="5"/>
      <c r="B153" s="30"/>
      <c r="C153" s="30"/>
      <c r="D153" s="30"/>
      <c r="E153" s="30"/>
      <c r="F153" s="11"/>
      <c r="G153" s="32"/>
      <c r="H153" s="33"/>
      <c r="I153" s="33"/>
      <c r="J153" s="30"/>
      <c r="K153" s="30"/>
    </row>
    <row r="154" spans="1:11">
      <c r="A154" s="5"/>
      <c r="B154" s="30"/>
      <c r="C154" s="30"/>
      <c r="D154" s="30"/>
      <c r="E154" s="30"/>
      <c r="F154" s="11"/>
      <c r="G154" s="32"/>
      <c r="H154" s="33"/>
      <c r="I154" s="33"/>
      <c r="J154" s="30"/>
      <c r="K154" s="30"/>
    </row>
    <row r="155" spans="1:11">
      <c r="A155" s="5"/>
      <c r="B155" s="30"/>
      <c r="C155" s="30"/>
      <c r="D155" s="30"/>
      <c r="E155" s="30"/>
      <c r="F155" s="11"/>
      <c r="G155" s="32"/>
      <c r="H155" s="33"/>
      <c r="I155" s="33"/>
      <c r="J155" s="30"/>
      <c r="K155" s="30"/>
    </row>
    <row r="156" spans="1:11">
      <c r="A156" s="5"/>
      <c r="B156" s="30"/>
      <c r="C156" s="30"/>
      <c r="D156" s="30"/>
      <c r="E156" s="30"/>
      <c r="F156" s="11"/>
      <c r="G156" s="32"/>
      <c r="H156" s="33"/>
      <c r="I156" s="33"/>
      <c r="J156" s="30"/>
      <c r="K156" s="30"/>
    </row>
    <row r="157" spans="1:11">
      <c r="A157" s="5"/>
      <c r="B157" s="30"/>
      <c r="C157" s="30"/>
      <c r="D157" s="30"/>
      <c r="E157" s="30"/>
      <c r="F157" s="11"/>
      <c r="G157" s="32"/>
      <c r="H157" s="33"/>
      <c r="I157" s="33"/>
      <c r="J157" s="30"/>
      <c r="K157" s="30"/>
    </row>
    <row r="158" spans="1:11">
      <c r="A158" s="5"/>
      <c r="B158" s="30"/>
      <c r="C158" s="30"/>
      <c r="D158" s="30"/>
      <c r="E158" s="30"/>
      <c r="F158" s="11"/>
      <c r="G158" s="32"/>
      <c r="H158" s="33"/>
      <c r="I158" s="33"/>
      <c r="J158" s="30"/>
      <c r="K158" s="30"/>
    </row>
    <row r="159" spans="1:11">
      <c r="A159" s="5"/>
      <c r="B159" s="30"/>
      <c r="C159" s="30"/>
      <c r="D159" s="30"/>
      <c r="E159" s="30"/>
      <c r="F159" s="11"/>
      <c r="G159" s="32"/>
      <c r="H159" s="33"/>
      <c r="I159" s="33"/>
      <c r="J159" s="30"/>
      <c r="K159" s="30"/>
    </row>
    <row r="160" spans="1:11">
      <c r="A160" s="5"/>
      <c r="B160" s="30"/>
      <c r="C160" s="30"/>
      <c r="D160" s="30"/>
      <c r="E160" s="30"/>
      <c r="F160" s="11"/>
      <c r="G160" s="32"/>
      <c r="H160" s="33"/>
      <c r="I160" s="33"/>
      <c r="J160" s="30"/>
      <c r="K160" s="30"/>
    </row>
    <row r="161" spans="1:11">
      <c r="A161" s="5"/>
      <c r="B161" s="30"/>
      <c r="C161" s="30"/>
      <c r="D161" s="30"/>
      <c r="E161" s="30"/>
      <c r="F161" s="11"/>
      <c r="G161" s="32"/>
      <c r="H161" s="33"/>
      <c r="I161" s="33"/>
      <c r="J161" s="30"/>
      <c r="K161" s="30"/>
    </row>
    <row r="162" spans="1:11">
      <c r="A162" s="5"/>
      <c r="B162" s="30"/>
      <c r="C162" s="30"/>
      <c r="D162" s="30"/>
      <c r="E162" s="30"/>
      <c r="F162" s="11"/>
      <c r="G162" s="32"/>
      <c r="H162" s="33"/>
      <c r="I162" s="33"/>
      <c r="J162" s="30"/>
      <c r="K162" s="30"/>
    </row>
    <row r="163" spans="1:11">
      <c r="A163" s="5"/>
      <c r="B163" s="30"/>
      <c r="C163" s="30"/>
      <c r="D163" s="30"/>
      <c r="E163" s="30"/>
      <c r="F163" s="11"/>
      <c r="G163" s="32"/>
      <c r="H163" s="33"/>
      <c r="I163" s="33"/>
      <c r="J163" s="30"/>
      <c r="K163" s="30"/>
    </row>
    <row r="164" spans="1:11">
      <c r="A164" s="5"/>
      <c r="B164" s="30"/>
      <c r="C164" s="30"/>
      <c r="D164" s="30"/>
      <c r="E164" s="30"/>
      <c r="F164" s="11"/>
      <c r="G164" s="32"/>
      <c r="H164" s="33"/>
      <c r="I164" s="33"/>
      <c r="J164" s="30"/>
      <c r="K164" s="30"/>
    </row>
    <row r="165" spans="1:11">
      <c r="A165" s="5"/>
      <c r="B165" s="30"/>
      <c r="C165" s="30"/>
      <c r="D165" s="30"/>
      <c r="E165" s="30"/>
      <c r="F165" s="11"/>
      <c r="G165" s="32"/>
      <c r="H165" s="33"/>
      <c r="I165" s="33"/>
      <c r="J165" s="30"/>
      <c r="K165" s="30"/>
    </row>
    <row r="166" spans="1:11">
      <c r="A166" s="5"/>
      <c r="B166" s="30"/>
      <c r="C166" s="30"/>
      <c r="D166" s="30"/>
      <c r="E166" s="30"/>
      <c r="F166" s="11"/>
      <c r="G166" s="32"/>
      <c r="H166" s="33"/>
      <c r="I166" s="33"/>
      <c r="J166" s="30"/>
      <c r="K166" s="30"/>
    </row>
    <row r="167" spans="1:11">
      <c r="A167" s="5"/>
      <c r="B167" s="30"/>
      <c r="C167" s="30"/>
      <c r="D167" s="30"/>
      <c r="E167" s="30"/>
      <c r="F167" s="11"/>
      <c r="G167" s="32"/>
      <c r="H167" s="33"/>
      <c r="I167" s="33"/>
      <c r="J167" s="30"/>
      <c r="K167" s="30"/>
    </row>
    <row r="168" spans="1:11">
      <c r="A168" s="5"/>
      <c r="B168" s="30"/>
      <c r="C168" s="30"/>
      <c r="D168" s="30"/>
      <c r="E168" s="30"/>
      <c r="F168" s="11"/>
      <c r="G168" s="32"/>
      <c r="H168" s="33"/>
      <c r="I168" s="33"/>
      <c r="J168" s="30"/>
      <c r="K168" s="30"/>
    </row>
    <row r="169" spans="1:11">
      <c r="A169" s="5"/>
      <c r="B169" s="30"/>
      <c r="C169" s="30"/>
      <c r="D169" s="30"/>
      <c r="E169" s="30"/>
      <c r="F169" s="11"/>
      <c r="G169" s="32"/>
      <c r="H169" s="33"/>
      <c r="I169" s="33"/>
      <c r="J169" s="30"/>
      <c r="K169" s="30"/>
    </row>
    <row r="170" spans="1:11" ht="15.75">
      <c r="A170" s="21"/>
      <c r="B170" s="30"/>
      <c r="C170" s="30"/>
      <c r="D170" s="30"/>
      <c r="E170" s="30"/>
      <c r="F170" s="11"/>
      <c r="G170" s="32"/>
      <c r="H170" s="33"/>
      <c r="I170" s="33"/>
      <c r="J170" s="30"/>
      <c r="K170" s="30"/>
    </row>
    <row r="171" spans="1:11" ht="15.75">
      <c r="A171" s="21"/>
      <c r="B171" s="30"/>
      <c r="C171" s="30"/>
      <c r="D171" s="30"/>
      <c r="E171" s="30"/>
      <c r="F171" s="11"/>
      <c r="G171" s="32"/>
      <c r="H171" s="33"/>
      <c r="I171" s="33"/>
      <c r="J171" s="30"/>
      <c r="K171" s="30"/>
    </row>
    <row r="172" spans="1:11" ht="15.75">
      <c r="A172" s="21"/>
      <c r="B172" s="30"/>
      <c r="C172" s="30"/>
      <c r="D172" s="30"/>
      <c r="E172" s="30"/>
      <c r="F172" s="11"/>
      <c r="G172" s="32"/>
      <c r="H172" s="33"/>
      <c r="I172" s="33"/>
      <c r="J172" s="30"/>
      <c r="K172" s="30"/>
    </row>
    <row r="173" spans="1:11" ht="15.75">
      <c r="A173" s="21"/>
      <c r="B173" s="30"/>
      <c r="C173" s="30"/>
      <c r="D173" s="30"/>
      <c r="E173" s="30"/>
      <c r="F173" s="11"/>
      <c r="G173" s="32"/>
      <c r="H173" s="33"/>
      <c r="I173" s="33"/>
      <c r="J173" s="30"/>
      <c r="K173" s="30"/>
    </row>
    <row r="174" spans="1:11" ht="15.75">
      <c r="A174" s="21"/>
      <c r="B174" s="30"/>
      <c r="C174" s="30"/>
      <c r="D174" s="30"/>
      <c r="E174" s="30"/>
      <c r="F174" s="11"/>
      <c r="G174" s="32"/>
      <c r="H174" s="33"/>
      <c r="I174" s="33"/>
      <c r="J174" s="30"/>
      <c r="K174" s="30"/>
    </row>
    <row r="175" spans="1:11" ht="15.75">
      <c r="A175" s="21"/>
      <c r="B175" s="30"/>
      <c r="C175" s="30"/>
      <c r="D175" s="30"/>
      <c r="E175" s="30"/>
      <c r="F175" s="11"/>
      <c r="G175" s="32"/>
      <c r="H175" s="33"/>
      <c r="I175" s="33"/>
      <c r="J175" s="30"/>
      <c r="K175" s="30"/>
    </row>
    <row r="176" spans="1:11" ht="15.75">
      <c r="A176" s="21"/>
      <c r="B176" s="30"/>
      <c r="C176" s="30"/>
      <c r="D176" s="30"/>
      <c r="E176" s="30"/>
      <c r="F176" s="11"/>
      <c r="G176" s="32"/>
      <c r="H176" s="33"/>
      <c r="I176" s="33"/>
      <c r="J176" s="30"/>
      <c r="K176" s="30"/>
    </row>
    <row r="177" spans="1:11" ht="15.75">
      <c r="A177" s="21"/>
      <c r="B177" s="30"/>
      <c r="C177" s="30"/>
      <c r="D177" s="30"/>
      <c r="E177" s="30"/>
      <c r="F177" s="11"/>
      <c r="G177" s="32"/>
      <c r="H177" s="33"/>
      <c r="I177" s="33"/>
      <c r="J177" s="30"/>
      <c r="K177" s="30"/>
    </row>
    <row r="178" spans="1:11" ht="15.75">
      <c r="A178" s="21"/>
      <c r="B178" s="30"/>
      <c r="C178" s="21"/>
      <c r="D178" s="21"/>
      <c r="E178" s="21"/>
      <c r="F178" s="11"/>
      <c r="G178" s="32"/>
      <c r="H178" s="33"/>
      <c r="I178" s="33"/>
      <c r="J178" s="21"/>
      <c r="K178" s="21"/>
    </row>
    <row r="179" spans="1:11" ht="15.75">
      <c r="A179" s="21"/>
      <c r="B179" s="21"/>
      <c r="C179" s="21"/>
      <c r="D179" s="21"/>
      <c r="E179" s="21"/>
      <c r="F179" s="11"/>
      <c r="G179" s="32"/>
      <c r="H179" s="33"/>
      <c r="I179" s="33"/>
      <c r="J179" s="21"/>
      <c r="K179" s="21"/>
    </row>
    <row r="180" spans="1:11" ht="15.75">
      <c r="A180" s="21"/>
      <c r="B180" s="21"/>
      <c r="C180" s="21"/>
      <c r="D180" s="21"/>
      <c r="E180" s="21"/>
      <c r="F180" s="11"/>
      <c r="G180" s="32"/>
      <c r="H180" s="33"/>
      <c r="I180" s="33"/>
      <c r="J180" s="21"/>
      <c r="K180" s="21"/>
    </row>
    <row r="181" spans="1:11" ht="15.75">
      <c r="A181" s="21"/>
      <c r="B181" s="21"/>
      <c r="C181" s="21"/>
      <c r="D181" s="21"/>
      <c r="E181" s="21"/>
      <c r="F181" s="11"/>
      <c r="G181" s="32"/>
      <c r="H181" s="33"/>
      <c r="I181" s="33"/>
      <c r="J181" s="21"/>
      <c r="K181" s="21"/>
    </row>
    <row r="182" spans="1:11" ht="15.75">
      <c r="A182" s="21"/>
      <c r="B182" s="21"/>
      <c r="C182" s="21"/>
      <c r="D182" s="21"/>
      <c r="E182" s="21"/>
      <c r="F182" s="11"/>
      <c r="G182" s="32"/>
      <c r="H182" s="33"/>
      <c r="I182" s="33"/>
      <c r="J182" s="21"/>
      <c r="K182" s="21"/>
    </row>
    <row r="183" spans="1:11" ht="15.75">
      <c r="A183" s="21"/>
      <c r="B183" s="21"/>
      <c r="C183" s="21"/>
      <c r="D183" s="21"/>
      <c r="E183" s="21"/>
      <c r="F183" s="11"/>
      <c r="G183" s="32"/>
      <c r="H183" s="33"/>
      <c r="I183" s="33"/>
      <c r="J183" s="21"/>
      <c r="K183" s="21"/>
    </row>
    <row r="184" spans="1:11" ht="15.75">
      <c r="A184" s="21"/>
      <c r="B184" s="21"/>
      <c r="C184" s="21"/>
      <c r="D184" s="21"/>
      <c r="E184" s="21"/>
      <c r="F184" s="11"/>
      <c r="G184" s="32"/>
      <c r="H184" s="33"/>
      <c r="I184" s="33"/>
      <c r="J184" s="21"/>
      <c r="K184" s="21"/>
    </row>
    <row r="185" spans="1:11" ht="15.75">
      <c r="A185" s="21"/>
      <c r="B185" s="21"/>
      <c r="C185" s="21"/>
      <c r="D185" s="21"/>
      <c r="E185" s="21"/>
      <c r="F185" s="11"/>
      <c r="G185" s="32"/>
      <c r="H185" s="33"/>
      <c r="I185" s="33"/>
      <c r="J185" s="21"/>
      <c r="K185" s="21"/>
    </row>
    <row r="186" spans="1:11" ht="15.75">
      <c r="A186" s="21"/>
      <c r="B186" s="21"/>
      <c r="C186" s="21"/>
      <c r="D186" s="21"/>
      <c r="E186" s="21"/>
      <c r="F186" s="11"/>
      <c r="G186" s="32"/>
      <c r="H186" s="33"/>
      <c r="I186" s="33"/>
      <c r="J186" s="21"/>
      <c r="K186" s="21"/>
    </row>
    <row r="187" spans="1:11" ht="15.75">
      <c r="A187" s="21"/>
      <c r="B187" s="21"/>
      <c r="C187" s="21"/>
      <c r="D187" s="21"/>
      <c r="E187" s="21"/>
      <c r="F187" s="11"/>
      <c r="G187" s="32"/>
      <c r="H187" s="33"/>
      <c r="I187" s="33"/>
      <c r="J187" s="21"/>
      <c r="K187" s="21"/>
    </row>
    <row r="188" spans="1:11" ht="15.75">
      <c r="A188" s="21"/>
      <c r="B188" s="21"/>
      <c r="C188" s="21"/>
      <c r="D188" s="21"/>
      <c r="E188" s="21"/>
      <c r="F188" s="11"/>
      <c r="G188" s="32"/>
      <c r="H188" s="33"/>
      <c r="I188" s="33"/>
      <c r="J188" s="21"/>
      <c r="K188" s="21"/>
    </row>
    <row r="189" spans="1:11" ht="15.75">
      <c r="A189" s="21"/>
      <c r="B189" s="21"/>
      <c r="C189" s="21"/>
      <c r="D189" s="21"/>
      <c r="E189" s="21"/>
      <c r="F189" s="11"/>
      <c r="G189" s="32"/>
      <c r="H189" s="33"/>
      <c r="I189" s="33"/>
      <c r="J189" s="21"/>
      <c r="K189" s="21"/>
    </row>
    <row r="190" spans="1:11" ht="15.75">
      <c r="A190" s="21"/>
      <c r="B190" s="21"/>
      <c r="C190" s="21"/>
      <c r="D190" s="21"/>
      <c r="E190" s="21"/>
      <c r="F190" s="11"/>
      <c r="G190" s="32"/>
      <c r="H190" s="33"/>
      <c r="I190" s="33"/>
      <c r="J190" s="21"/>
      <c r="K190" s="21"/>
    </row>
    <row r="191" spans="1:11" ht="15.75">
      <c r="A191" s="21"/>
      <c r="B191" s="21"/>
      <c r="C191" s="21"/>
      <c r="D191" s="21"/>
      <c r="E191" s="21"/>
      <c r="F191" s="11"/>
      <c r="G191" s="32"/>
      <c r="H191" s="33"/>
      <c r="I191" s="33"/>
      <c r="J191" s="21"/>
      <c r="K191" s="21"/>
    </row>
    <row r="192" spans="1:11" ht="15.75">
      <c r="A192" s="21"/>
      <c r="B192" s="21"/>
      <c r="C192" s="21"/>
      <c r="D192" s="21"/>
      <c r="E192" s="21"/>
      <c r="F192" s="11"/>
      <c r="G192" s="32"/>
      <c r="H192" s="33"/>
      <c r="I192" s="33"/>
      <c r="J192" s="21"/>
      <c r="K192" s="21"/>
    </row>
    <row r="193" spans="1:11" ht="15.75">
      <c r="A193" s="21"/>
      <c r="B193" s="21"/>
      <c r="C193" s="21"/>
      <c r="D193" s="21"/>
      <c r="E193" s="21"/>
      <c r="F193" s="11"/>
      <c r="G193" s="32"/>
      <c r="H193" s="33"/>
      <c r="I193" s="33"/>
      <c r="J193" s="21"/>
      <c r="K193" s="21"/>
    </row>
    <row r="194" spans="1:11" ht="15.75">
      <c r="A194" s="21"/>
      <c r="B194" s="21"/>
      <c r="C194" s="21"/>
      <c r="D194" s="21"/>
      <c r="E194" s="21"/>
      <c r="F194" s="11"/>
      <c r="G194" s="32"/>
      <c r="H194" s="33"/>
      <c r="I194" s="33"/>
      <c r="J194" s="21"/>
      <c r="K194" s="21"/>
    </row>
    <row r="195" spans="1:11" ht="15.75">
      <c r="A195" s="21"/>
      <c r="B195" s="21"/>
      <c r="C195" s="21"/>
      <c r="D195" s="21"/>
      <c r="E195" s="21"/>
      <c r="F195" s="11"/>
      <c r="G195" s="32"/>
      <c r="H195" s="33"/>
      <c r="I195" s="33"/>
      <c r="J195" s="21"/>
      <c r="K195" s="21"/>
    </row>
    <row r="196" spans="1:11" ht="15.75">
      <c r="A196" s="21"/>
      <c r="B196" s="21"/>
      <c r="C196" s="21"/>
      <c r="D196" s="21"/>
      <c r="E196" s="21"/>
      <c r="F196" s="11"/>
      <c r="G196" s="32"/>
      <c r="H196" s="33"/>
      <c r="I196" s="33"/>
      <c r="J196" s="21"/>
      <c r="K196" s="21"/>
    </row>
    <row r="197" spans="1:11" ht="15.75">
      <c r="A197" s="21"/>
      <c r="B197" s="21"/>
      <c r="C197" s="21"/>
      <c r="D197" s="21"/>
      <c r="E197" s="21"/>
      <c r="F197" s="11"/>
      <c r="G197" s="32"/>
      <c r="H197" s="33"/>
      <c r="I197" s="33"/>
      <c r="J197" s="21"/>
      <c r="K197" s="21"/>
    </row>
    <row r="198" spans="1:11" ht="15.75">
      <c r="A198" s="21"/>
      <c r="B198" s="21"/>
      <c r="C198" s="21"/>
      <c r="D198" s="21"/>
      <c r="E198" s="21"/>
      <c r="F198" s="11"/>
      <c r="G198" s="32"/>
      <c r="H198" s="33"/>
      <c r="I198" s="33"/>
      <c r="J198" s="21"/>
      <c r="K198" s="21"/>
    </row>
    <row r="199" spans="1:11" ht="15.75">
      <c r="A199" s="21"/>
      <c r="B199" s="21"/>
      <c r="C199" s="21"/>
      <c r="D199" s="21"/>
      <c r="E199" s="21"/>
      <c r="F199" s="11"/>
      <c r="G199" s="32"/>
      <c r="H199" s="33"/>
      <c r="I199" s="33"/>
      <c r="J199" s="21"/>
      <c r="K199" s="21"/>
    </row>
    <row r="200" spans="1:11" ht="15.75">
      <c r="A200" s="21"/>
      <c r="B200" s="21"/>
      <c r="C200" s="21"/>
      <c r="D200" s="21"/>
      <c r="E200" s="21"/>
      <c r="F200" s="11"/>
      <c r="G200" s="32"/>
      <c r="H200" s="33"/>
      <c r="I200" s="33"/>
      <c r="J200" s="21"/>
      <c r="K200" s="21"/>
    </row>
    <row r="201" spans="1:11" ht="15.75">
      <c r="A201" s="21"/>
      <c r="B201" s="21"/>
      <c r="C201" s="21"/>
      <c r="D201" s="21"/>
      <c r="E201" s="21"/>
      <c r="F201" s="11"/>
      <c r="G201" s="32"/>
      <c r="H201" s="33"/>
      <c r="I201" s="33"/>
      <c r="J201" s="21"/>
      <c r="K201" s="21"/>
    </row>
    <row r="202" spans="1:11" ht="15.75">
      <c r="A202" s="21"/>
      <c r="B202" s="21"/>
      <c r="C202" s="21"/>
      <c r="D202" s="21"/>
      <c r="E202" s="21"/>
      <c r="F202" s="11"/>
      <c r="G202" s="32"/>
      <c r="H202" s="33"/>
      <c r="I202" s="33"/>
      <c r="J202" s="21"/>
      <c r="K202" s="21"/>
    </row>
    <row r="203" spans="1:11" ht="15.75">
      <c r="A203" s="21"/>
      <c r="B203" s="21"/>
      <c r="C203" s="21"/>
      <c r="D203" s="21"/>
      <c r="E203" s="21"/>
      <c r="F203" s="11"/>
      <c r="G203" s="32"/>
      <c r="H203" s="33"/>
      <c r="I203" s="33"/>
      <c r="J203" s="21"/>
      <c r="K203" s="21"/>
    </row>
    <row r="204" spans="1:11" ht="15.75">
      <c r="A204" s="21"/>
      <c r="B204" s="21"/>
      <c r="C204" s="21"/>
      <c r="D204" s="21"/>
      <c r="E204" s="21"/>
      <c r="F204" s="11"/>
      <c r="G204" s="32"/>
      <c r="H204" s="33"/>
      <c r="I204" s="33"/>
      <c r="J204" s="21"/>
      <c r="K204" s="21"/>
    </row>
    <row r="205" spans="1:11" ht="15.75">
      <c r="A205" s="21"/>
      <c r="B205" s="21"/>
      <c r="C205" s="21"/>
      <c r="D205" s="21"/>
      <c r="E205" s="21"/>
      <c r="F205" s="11"/>
      <c r="G205" s="32"/>
      <c r="H205" s="33"/>
      <c r="I205" s="33"/>
      <c r="J205" s="21"/>
      <c r="K205" s="21"/>
    </row>
    <row r="206" spans="1:11" ht="15.75">
      <c r="A206" s="21"/>
      <c r="B206" s="21"/>
      <c r="C206" s="21"/>
      <c r="D206" s="21"/>
      <c r="E206" s="21"/>
      <c r="F206" s="11"/>
      <c r="G206" s="32"/>
      <c r="H206" s="33"/>
      <c r="I206" s="33"/>
      <c r="J206" s="21"/>
      <c r="K206" s="21"/>
    </row>
    <row r="207" spans="1:11" ht="15.75">
      <c r="A207" s="21"/>
      <c r="B207" s="21"/>
      <c r="C207" s="21"/>
      <c r="D207" s="21"/>
      <c r="E207" s="21"/>
      <c r="F207" s="11"/>
      <c r="G207" s="32"/>
      <c r="H207" s="33"/>
      <c r="I207" s="33"/>
      <c r="J207" s="21"/>
      <c r="K207" s="21"/>
    </row>
    <row r="208" spans="1:11" ht="15.75">
      <c r="A208" s="21"/>
      <c r="B208" s="21"/>
      <c r="C208" s="21"/>
      <c r="D208" s="21"/>
      <c r="E208" s="21"/>
      <c r="F208" s="11"/>
      <c r="G208" s="32"/>
      <c r="H208" s="33"/>
      <c r="I208" s="33"/>
      <c r="J208" s="21"/>
      <c r="K208" s="21"/>
    </row>
    <row r="209" spans="1:11" ht="15.75">
      <c r="A209" s="21"/>
      <c r="B209" s="21"/>
      <c r="C209" s="21"/>
      <c r="D209" s="21"/>
      <c r="E209" s="21"/>
      <c r="F209" s="11"/>
      <c r="G209" s="32"/>
      <c r="H209" s="33"/>
      <c r="I209" s="33"/>
      <c r="J209" s="21"/>
      <c r="K209" s="21"/>
    </row>
    <row r="210" spans="1:11" ht="15.75">
      <c r="A210" s="21"/>
      <c r="B210" s="21"/>
      <c r="C210" s="21"/>
      <c r="D210" s="21"/>
      <c r="E210" s="21"/>
      <c r="F210" s="11"/>
      <c r="G210" s="32"/>
      <c r="H210" s="33"/>
      <c r="I210" s="33"/>
      <c r="J210" s="21"/>
      <c r="K210" s="21"/>
    </row>
    <row r="211" spans="1:11" ht="15.75">
      <c r="A211" s="21"/>
      <c r="B211" s="21"/>
      <c r="C211" s="21"/>
      <c r="D211" s="21"/>
      <c r="E211" s="21"/>
      <c r="F211" s="11"/>
      <c r="G211" s="32"/>
      <c r="H211" s="33"/>
      <c r="I211" s="33"/>
      <c r="J211" s="21"/>
      <c r="K211" s="21"/>
    </row>
    <row r="212" spans="1:11" ht="15.75">
      <c r="A212" s="21"/>
      <c r="B212" s="21"/>
      <c r="C212" s="21"/>
      <c r="D212" s="21"/>
      <c r="E212" s="21"/>
      <c r="F212" s="11"/>
      <c r="G212" s="32"/>
      <c r="H212" s="33"/>
      <c r="I212" s="33"/>
      <c r="J212" s="21"/>
      <c r="K212" s="21"/>
    </row>
    <row r="213" spans="1:11" ht="15.75">
      <c r="A213" s="21"/>
      <c r="B213" s="21"/>
      <c r="C213" s="21"/>
      <c r="D213" s="21"/>
      <c r="E213" s="21"/>
      <c r="F213" s="11"/>
      <c r="G213" s="32"/>
      <c r="H213" s="33"/>
      <c r="I213" s="33"/>
      <c r="J213" s="21"/>
      <c r="K213" s="21"/>
    </row>
    <row r="214" spans="1:11" ht="15.75">
      <c r="A214" s="21"/>
      <c r="B214" s="21"/>
      <c r="C214" s="21"/>
      <c r="D214" s="21"/>
      <c r="E214" s="21"/>
      <c r="F214" s="11"/>
      <c r="G214" s="32"/>
      <c r="H214" s="33"/>
      <c r="I214" s="33"/>
      <c r="J214" s="21"/>
      <c r="K214" s="21"/>
    </row>
    <row r="215" spans="1:11" ht="15.75">
      <c r="A215" s="21"/>
      <c r="B215" s="21"/>
      <c r="C215" s="21"/>
      <c r="D215" s="21"/>
      <c r="E215" s="21"/>
      <c r="F215" s="11"/>
      <c r="G215" s="32"/>
      <c r="H215" s="33"/>
      <c r="I215" s="33"/>
      <c r="J215" s="21"/>
      <c r="K215" s="21"/>
    </row>
    <row r="216" spans="1:11" ht="15.75">
      <c r="A216" s="21"/>
      <c r="B216" s="21"/>
      <c r="C216" s="21"/>
      <c r="D216" s="21"/>
      <c r="E216" s="21"/>
      <c r="F216" s="11"/>
      <c r="G216" s="32"/>
      <c r="H216" s="33"/>
      <c r="I216" s="33"/>
      <c r="J216" s="21"/>
      <c r="K216" s="21"/>
    </row>
    <row r="217" spans="1:11" ht="15.75">
      <c r="A217" s="21"/>
      <c r="B217" s="21"/>
      <c r="C217" s="21"/>
      <c r="D217" s="21"/>
      <c r="E217" s="21"/>
      <c r="F217" s="11"/>
      <c r="G217" s="32"/>
      <c r="H217" s="33"/>
      <c r="I217" s="33"/>
      <c r="J217" s="21"/>
      <c r="K217" s="21"/>
    </row>
    <row r="218" spans="1:11" ht="15.75">
      <c r="A218" s="21"/>
      <c r="B218" s="21"/>
      <c r="C218" s="21"/>
      <c r="D218" s="21"/>
      <c r="E218" s="21"/>
      <c r="F218" s="11"/>
      <c r="G218" s="32"/>
      <c r="H218" s="33"/>
      <c r="I218" s="33"/>
      <c r="J218" s="21"/>
      <c r="K218" s="21"/>
    </row>
    <row r="219" spans="1:11" ht="15.75">
      <c r="A219" s="21"/>
      <c r="B219" s="21"/>
      <c r="C219" s="21"/>
      <c r="D219" s="21"/>
      <c r="E219" s="21"/>
      <c r="F219" s="11"/>
      <c r="G219" s="32"/>
      <c r="H219" s="33"/>
      <c r="I219" s="33"/>
      <c r="J219" s="21"/>
      <c r="K219" s="21"/>
    </row>
    <row r="220" spans="1:11" ht="15.75">
      <c r="A220" s="21"/>
      <c r="B220" s="21"/>
      <c r="C220" s="21"/>
      <c r="D220" s="21"/>
      <c r="E220" s="21"/>
      <c r="F220" s="11"/>
      <c r="G220" s="32"/>
      <c r="H220" s="33"/>
      <c r="I220" s="33"/>
      <c r="J220" s="21"/>
      <c r="K220" s="21"/>
    </row>
    <row r="221" spans="1:11" ht="15.75">
      <c r="A221" s="21"/>
      <c r="B221" s="21"/>
      <c r="C221" s="21"/>
      <c r="D221" s="21"/>
      <c r="E221" s="21"/>
      <c r="F221" s="11"/>
      <c r="G221" s="32"/>
      <c r="H221" s="33"/>
      <c r="I221" s="33"/>
      <c r="J221" s="21"/>
      <c r="K221" s="21"/>
    </row>
    <row r="222" spans="1:11" ht="15.75">
      <c r="A222" s="21"/>
      <c r="B222" s="21"/>
      <c r="C222" s="21"/>
      <c r="D222" s="21"/>
      <c r="E222" s="21"/>
      <c r="F222" s="11"/>
      <c r="G222" s="32"/>
      <c r="H222" s="33"/>
      <c r="I222" s="33"/>
      <c r="J222" s="21"/>
      <c r="K222" s="21"/>
    </row>
    <row r="223" spans="1:11" ht="15.75">
      <c r="A223" s="21"/>
      <c r="B223" s="21"/>
      <c r="C223" s="21"/>
      <c r="D223" s="21"/>
      <c r="E223" s="21"/>
      <c r="F223" s="11"/>
      <c r="G223" s="32"/>
      <c r="H223" s="33"/>
      <c r="I223" s="33"/>
      <c r="J223" s="21"/>
      <c r="K223" s="21"/>
    </row>
    <row r="224" spans="1:11" ht="15.75">
      <c r="A224" s="21"/>
      <c r="B224" s="21"/>
      <c r="C224" s="21"/>
      <c r="D224" s="21"/>
      <c r="E224" s="21"/>
      <c r="F224" s="11"/>
      <c r="G224" s="32"/>
      <c r="H224" s="33"/>
      <c r="I224" s="33"/>
      <c r="J224" s="21"/>
      <c r="K224" s="21"/>
    </row>
    <row r="225" spans="1:11" ht="15.75">
      <c r="A225" s="21"/>
      <c r="B225" s="21"/>
      <c r="C225" s="21"/>
      <c r="D225" s="21"/>
      <c r="E225" s="21"/>
      <c r="F225" s="11"/>
      <c r="G225" s="32"/>
      <c r="H225" s="33"/>
      <c r="I225" s="33"/>
      <c r="J225" s="21"/>
      <c r="K225" s="21"/>
    </row>
    <row r="226" spans="1:11" ht="15.75">
      <c r="A226" s="21"/>
      <c r="B226" s="21"/>
      <c r="C226" s="21"/>
      <c r="D226" s="21"/>
      <c r="E226" s="21"/>
      <c r="F226" s="11"/>
      <c r="G226" s="32"/>
      <c r="H226" s="33"/>
      <c r="I226" s="33"/>
      <c r="J226" s="21"/>
      <c r="K226" s="21"/>
    </row>
    <row r="227" spans="1:11" ht="15.75">
      <c r="A227" s="21"/>
      <c r="B227" s="21"/>
      <c r="C227" s="21"/>
      <c r="D227" s="21"/>
      <c r="E227" s="21"/>
      <c r="F227" s="11"/>
      <c r="G227" s="32"/>
      <c r="H227" s="33"/>
      <c r="I227" s="33"/>
      <c r="J227" s="21"/>
      <c r="K227" s="21"/>
    </row>
    <row r="228" spans="1:11" ht="15.75">
      <c r="A228" s="21"/>
      <c r="B228" s="21"/>
      <c r="C228" s="21"/>
      <c r="D228" s="21"/>
      <c r="E228" s="21"/>
      <c r="F228" s="11"/>
      <c r="G228" s="32"/>
      <c r="H228" s="33"/>
      <c r="I228" s="33"/>
      <c r="J228" s="21"/>
      <c r="K228" s="21"/>
    </row>
    <row r="229" spans="1:11" ht="15.75">
      <c r="A229" s="21"/>
      <c r="B229" s="21"/>
      <c r="C229" s="21"/>
      <c r="D229" s="21"/>
      <c r="E229" s="21"/>
      <c r="F229" s="11"/>
      <c r="G229" s="32"/>
      <c r="H229" s="33"/>
      <c r="I229" s="33"/>
      <c r="J229" s="21"/>
      <c r="K229" s="21"/>
    </row>
    <row r="230" spans="1:11" ht="15.75">
      <c r="A230" s="21"/>
      <c r="B230" s="21"/>
      <c r="C230" s="21"/>
      <c r="D230" s="21"/>
      <c r="E230" s="21"/>
      <c r="F230" s="11"/>
      <c r="G230" s="32"/>
      <c r="H230" s="33"/>
      <c r="I230" s="33"/>
      <c r="J230" s="21"/>
      <c r="K230" s="21"/>
    </row>
    <row r="231" spans="1:11" ht="15.75">
      <c r="A231" s="21"/>
      <c r="B231" s="21"/>
      <c r="C231" s="21"/>
      <c r="D231" s="21"/>
      <c r="E231" s="21"/>
      <c r="F231" s="11"/>
      <c r="G231" s="32"/>
      <c r="H231" s="33"/>
      <c r="I231" s="33"/>
      <c r="J231" s="21"/>
      <c r="K231" s="21"/>
    </row>
    <row r="232" spans="1:11" ht="15.75">
      <c r="A232" s="21"/>
      <c r="B232" s="21"/>
      <c r="C232" s="21"/>
      <c r="D232" s="21"/>
      <c r="E232" s="21"/>
      <c r="F232" s="11"/>
      <c r="G232" s="32"/>
      <c r="H232" s="33"/>
      <c r="I232" s="33"/>
      <c r="J232" s="21"/>
      <c r="K232" s="21"/>
    </row>
    <row r="233" spans="1:11" ht="15.75">
      <c r="A233" s="21"/>
      <c r="B233" s="21"/>
      <c r="C233" s="21"/>
      <c r="D233" s="21"/>
      <c r="E233" s="21"/>
      <c r="F233" s="11"/>
      <c r="G233" s="32"/>
      <c r="H233" s="33"/>
      <c r="I233" s="33"/>
      <c r="J233" s="21"/>
      <c r="K233" s="21"/>
    </row>
    <row r="234" spans="1:11" ht="15.75">
      <c r="A234" s="21"/>
      <c r="B234" s="21"/>
      <c r="C234" s="21"/>
      <c r="D234" s="21"/>
      <c r="E234" s="21"/>
      <c r="F234" s="11"/>
      <c r="G234" s="32"/>
      <c r="H234" s="33"/>
      <c r="I234" s="33"/>
      <c r="J234" s="21"/>
      <c r="K234" s="21"/>
    </row>
    <row r="235" spans="1:11" ht="15.75">
      <c r="A235" s="21"/>
      <c r="B235" s="21"/>
      <c r="C235" s="21"/>
      <c r="D235" s="21"/>
      <c r="E235" s="21"/>
      <c r="F235" s="11"/>
      <c r="G235" s="32"/>
      <c r="H235" s="33"/>
      <c r="I235" s="33"/>
      <c r="J235" s="21"/>
      <c r="K235" s="21"/>
    </row>
    <row r="236" spans="1:11" ht="15.75">
      <c r="A236" s="21"/>
      <c r="B236" s="21"/>
      <c r="C236" s="21"/>
      <c r="D236" s="21"/>
      <c r="E236" s="21"/>
      <c r="F236" s="11"/>
      <c r="G236" s="32"/>
      <c r="H236" s="33"/>
      <c r="I236" s="33"/>
      <c r="J236" s="21"/>
      <c r="K236" s="21"/>
    </row>
    <row r="237" spans="1:11" ht="15.75">
      <c r="A237" s="21"/>
      <c r="B237" s="21"/>
      <c r="C237" s="21"/>
      <c r="D237" s="21"/>
      <c r="E237" s="21"/>
      <c r="F237" s="11"/>
      <c r="G237" s="32"/>
      <c r="H237" s="33"/>
      <c r="I237" s="33"/>
      <c r="J237" s="21"/>
      <c r="K237" s="21"/>
    </row>
    <row r="238" spans="1:11" ht="15.75">
      <c r="A238" s="21"/>
      <c r="B238" s="21"/>
      <c r="C238" s="21"/>
      <c r="D238" s="21"/>
      <c r="E238" s="21"/>
      <c r="F238" s="11"/>
      <c r="G238" s="32"/>
      <c r="H238" s="33"/>
      <c r="I238" s="33"/>
      <c r="J238" s="21"/>
      <c r="K238" s="21"/>
    </row>
    <row r="239" spans="1:11" ht="15.75">
      <c r="A239" s="21"/>
      <c r="B239" s="21"/>
      <c r="C239" s="21"/>
      <c r="D239" s="21"/>
      <c r="E239" s="21"/>
      <c r="F239" s="11"/>
      <c r="G239" s="32"/>
      <c r="H239" s="33"/>
      <c r="I239" s="33"/>
      <c r="J239" s="21"/>
      <c r="K239" s="21"/>
    </row>
    <row r="240" spans="1:11" ht="15.75">
      <c r="A240" s="21"/>
      <c r="B240" s="21"/>
      <c r="C240" s="21"/>
      <c r="D240" s="21"/>
      <c r="E240" s="21"/>
      <c r="F240" s="11"/>
      <c r="G240" s="32"/>
      <c r="H240" s="33"/>
      <c r="I240" s="33"/>
      <c r="J240" s="21"/>
      <c r="K240" s="21"/>
    </row>
    <row r="241" spans="1:11" ht="15.75">
      <c r="A241" s="21"/>
      <c r="B241" s="21"/>
      <c r="C241" s="21"/>
      <c r="D241" s="21"/>
      <c r="E241" s="21"/>
      <c r="F241" s="11"/>
      <c r="G241" s="32"/>
      <c r="H241" s="33"/>
      <c r="I241" s="33"/>
      <c r="J241" s="21"/>
      <c r="K241" s="21"/>
    </row>
    <row r="242" spans="1:11" ht="15.75">
      <c r="A242" s="21"/>
      <c r="B242" s="21"/>
      <c r="C242" s="21"/>
      <c r="D242" s="21"/>
      <c r="E242" s="21"/>
      <c r="F242" s="11"/>
      <c r="G242" s="32"/>
      <c r="H242" s="33"/>
      <c r="I242" s="33"/>
      <c r="J242" s="21"/>
      <c r="K242" s="21"/>
    </row>
    <row r="243" spans="1:11" ht="15.75">
      <c r="A243" s="21"/>
      <c r="B243" s="21"/>
      <c r="C243" s="21"/>
      <c r="D243" s="21"/>
      <c r="E243" s="21"/>
      <c r="F243" s="11"/>
      <c r="G243" s="32"/>
      <c r="H243" s="33"/>
      <c r="I243" s="33"/>
      <c r="J243" s="21"/>
      <c r="K243" s="21"/>
    </row>
    <row r="244" spans="1:11" ht="15.75">
      <c r="A244" s="21"/>
      <c r="B244" s="21"/>
      <c r="C244" s="21"/>
      <c r="D244" s="21"/>
      <c r="E244" s="21"/>
      <c r="F244" s="21"/>
      <c r="G244" s="32"/>
      <c r="H244" s="33"/>
      <c r="I244" s="33"/>
      <c r="J244" s="21"/>
      <c r="K244" s="21"/>
    </row>
    <row r="245" spans="1:11" ht="15.75">
      <c r="A245" s="21"/>
      <c r="B245" s="21"/>
      <c r="C245" s="21"/>
      <c r="D245" s="21"/>
      <c r="E245" s="21"/>
      <c r="F245" s="21"/>
      <c r="G245" s="32"/>
      <c r="H245" s="33"/>
      <c r="I245" s="33"/>
      <c r="J245" s="21"/>
      <c r="K245" s="21"/>
    </row>
    <row r="246" spans="1:11" ht="15.75">
      <c r="A246" s="21"/>
      <c r="B246" s="21"/>
      <c r="C246" s="21"/>
      <c r="D246" s="21"/>
      <c r="E246" s="21"/>
      <c r="F246" s="21"/>
      <c r="G246" s="32"/>
      <c r="H246" s="33"/>
      <c r="I246" s="33"/>
      <c r="J246" s="21"/>
      <c r="K246" s="21"/>
    </row>
    <row r="247" spans="1:11" ht="15.75">
      <c r="A247" s="21"/>
      <c r="B247" s="21"/>
      <c r="C247" s="21"/>
      <c r="D247" s="21"/>
      <c r="E247" s="21"/>
      <c r="F247" s="21"/>
      <c r="G247" s="32"/>
      <c r="H247" s="33"/>
      <c r="I247" s="33"/>
      <c r="J247" s="21"/>
      <c r="K247" s="21"/>
    </row>
    <row r="248" spans="1:11" ht="15.75">
      <c r="A248" s="21"/>
      <c r="B248" s="21"/>
      <c r="C248" s="21"/>
      <c r="D248" s="21"/>
      <c r="E248" s="21"/>
      <c r="F248" s="21"/>
      <c r="G248" s="32"/>
      <c r="H248" s="33"/>
      <c r="I248" s="33"/>
      <c r="J248" s="21"/>
      <c r="K248" s="21"/>
    </row>
    <row r="249" spans="1:11" ht="15.75">
      <c r="A249" s="21"/>
      <c r="B249" s="21"/>
      <c r="C249" s="21"/>
      <c r="D249" s="21"/>
      <c r="E249" s="21"/>
      <c r="F249" s="21"/>
      <c r="G249" s="32"/>
      <c r="H249" s="33"/>
      <c r="I249" s="33"/>
      <c r="J249" s="21"/>
      <c r="K249" s="21"/>
    </row>
    <row r="250" spans="1:11" ht="15.75">
      <c r="A250" s="21"/>
      <c r="B250" s="21"/>
      <c r="C250" s="21"/>
      <c r="D250" s="21"/>
      <c r="E250" s="21"/>
      <c r="F250" s="21"/>
      <c r="G250" s="32"/>
      <c r="H250" s="33"/>
      <c r="I250" s="33"/>
      <c r="J250" s="21"/>
      <c r="K250" s="21"/>
    </row>
    <row r="251" spans="1:11" ht="15.75">
      <c r="A251" s="21"/>
      <c r="B251" s="21"/>
      <c r="C251" s="21"/>
      <c r="D251" s="21"/>
      <c r="E251" s="21"/>
      <c r="F251" s="21"/>
      <c r="G251" s="32"/>
      <c r="H251" s="33"/>
      <c r="I251" s="33"/>
      <c r="J251" s="21"/>
      <c r="K251" s="21"/>
    </row>
    <row r="252" spans="1:11" ht="15.75">
      <c r="A252" s="21"/>
      <c r="B252" s="21"/>
      <c r="C252" s="21"/>
      <c r="D252" s="21"/>
      <c r="E252" s="21"/>
      <c r="F252" s="21"/>
      <c r="G252" s="32"/>
      <c r="H252" s="33"/>
      <c r="I252" s="33"/>
      <c r="J252" s="21"/>
      <c r="K252" s="21"/>
    </row>
    <row r="253" spans="1:11" ht="15.75">
      <c r="A253" s="21"/>
      <c r="B253" s="21"/>
      <c r="C253" s="21"/>
      <c r="D253" s="21"/>
      <c r="E253" s="21"/>
      <c r="F253" s="21"/>
      <c r="G253" s="32"/>
      <c r="H253" s="33"/>
      <c r="I253" s="33"/>
      <c r="J253" s="21"/>
      <c r="K253" s="21"/>
    </row>
    <row r="254" spans="1:11" ht="15.75">
      <c r="A254" s="21"/>
      <c r="B254" s="21"/>
      <c r="C254" s="21"/>
      <c r="D254" s="21"/>
      <c r="E254" s="21"/>
      <c r="F254" s="21"/>
      <c r="G254" s="32"/>
      <c r="H254" s="33"/>
      <c r="I254" s="33"/>
      <c r="J254" s="21"/>
      <c r="K254" s="21"/>
    </row>
    <row r="255" spans="1:11" ht="15.75">
      <c r="A255" s="21"/>
      <c r="B255" s="21"/>
      <c r="C255" s="21"/>
      <c r="D255" s="21"/>
      <c r="E255" s="21"/>
      <c r="F255" s="21"/>
      <c r="G255" s="32"/>
      <c r="H255" s="33"/>
      <c r="I255" s="33"/>
      <c r="J255" s="21"/>
      <c r="K255" s="21"/>
    </row>
    <row r="256" spans="1:11" ht="15.75">
      <c r="A256" s="21"/>
      <c r="B256" s="21"/>
      <c r="C256" s="21"/>
      <c r="D256" s="21"/>
      <c r="E256" s="21"/>
      <c r="F256" s="21"/>
      <c r="G256" s="32"/>
      <c r="H256" s="33"/>
      <c r="I256" s="33"/>
      <c r="J256" s="21"/>
      <c r="K256" s="21"/>
    </row>
    <row r="257" spans="1:11" ht="15.75">
      <c r="A257" s="21"/>
      <c r="B257" s="21"/>
      <c r="C257" s="21"/>
      <c r="D257" s="21"/>
      <c r="E257" s="21"/>
      <c r="F257" s="21"/>
      <c r="G257" s="32"/>
      <c r="H257" s="33"/>
      <c r="I257" s="33"/>
      <c r="J257" s="21"/>
      <c r="K257" s="21"/>
    </row>
    <row r="258" spans="1:11" ht="15.75">
      <c r="A258" s="21"/>
      <c r="B258" s="21"/>
      <c r="C258" s="21"/>
      <c r="D258" s="21"/>
      <c r="E258" s="21"/>
      <c r="F258" s="21"/>
      <c r="G258" s="32"/>
      <c r="H258" s="33"/>
      <c r="I258" s="33"/>
      <c r="J258" s="21"/>
      <c r="K258" s="21"/>
    </row>
    <row r="259" spans="1:11" ht="15.75">
      <c r="A259" s="21"/>
      <c r="B259" s="21"/>
      <c r="C259" s="21"/>
      <c r="D259" s="21"/>
      <c r="E259" s="21"/>
      <c r="F259" s="21"/>
      <c r="G259" s="32"/>
      <c r="H259" s="33"/>
      <c r="I259" s="33"/>
      <c r="J259" s="21"/>
      <c r="K259" s="21"/>
    </row>
    <row r="260" spans="1:11" ht="15.75">
      <c r="A260" s="21"/>
      <c r="B260" s="21"/>
      <c r="C260" s="21"/>
      <c r="D260" s="21"/>
      <c r="E260" s="21"/>
      <c r="F260" s="21"/>
      <c r="G260" s="21"/>
      <c r="H260" s="33"/>
      <c r="I260" s="33"/>
      <c r="J260" s="21"/>
      <c r="K260" s="21"/>
    </row>
    <row r="261" spans="1:11" ht="15.75">
      <c r="A261" s="21"/>
      <c r="B261" s="21"/>
      <c r="C261" s="21"/>
      <c r="D261" s="21"/>
      <c r="E261" s="21"/>
      <c r="F261" s="21"/>
      <c r="G261" s="21"/>
      <c r="H261" s="33"/>
      <c r="I261" s="33"/>
      <c r="J261" s="21"/>
      <c r="K261" s="21"/>
    </row>
    <row r="262" spans="1:11" ht="15.75">
      <c r="A262" s="21"/>
      <c r="B262" s="21"/>
      <c r="C262" s="21"/>
      <c r="D262" s="21"/>
      <c r="E262" s="21"/>
      <c r="F262" s="21"/>
      <c r="G262" s="21"/>
      <c r="H262" s="33"/>
      <c r="I262" s="33"/>
      <c r="J262" s="21"/>
      <c r="K262" s="21"/>
    </row>
    <row r="263" spans="1:11" ht="15.75">
      <c r="A263" s="21"/>
      <c r="B263" s="21"/>
      <c r="C263" s="21"/>
      <c r="D263" s="21"/>
      <c r="E263" s="21"/>
      <c r="F263" s="21"/>
      <c r="G263" s="21"/>
      <c r="H263" s="33"/>
      <c r="I263" s="33"/>
      <c r="J263" s="21"/>
      <c r="K263" s="21"/>
    </row>
    <row r="264" spans="1:11" ht="15.75">
      <c r="A264" s="21"/>
      <c r="B264" s="21"/>
      <c r="C264" s="21"/>
      <c r="D264" s="21"/>
      <c r="E264" s="21"/>
      <c r="F264" s="21"/>
      <c r="G264" s="21"/>
      <c r="H264" s="33"/>
      <c r="I264" s="33"/>
      <c r="J264" s="21"/>
      <c r="K264" s="21"/>
    </row>
    <row r="265" spans="1:11" ht="15.75">
      <c r="A265" s="21"/>
      <c r="B265" s="21"/>
      <c r="C265" s="21"/>
      <c r="D265" s="21"/>
      <c r="E265" s="21"/>
      <c r="F265" s="21"/>
      <c r="G265" s="21"/>
      <c r="H265" s="33"/>
      <c r="I265" s="33"/>
      <c r="J265" s="21"/>
      <c r="K265" s="21"/>
    </row>
    <row r="266" spans="1:11" ht="15.75">
      <c r="A266" s="21"/>
      <c r="B266" s="21"/>
      <c r="C266" s="21"/>
      <c r="D266" s="21"/>
      <c r="E266" s="21"/>
      <c r="F266" s="21"/>
      <c r="G266" s="21"/>
      <c r="H266" s="33"/>
      <c r="I266" s="33"/>
      <c r="J266" s="21"/>
      <c r="K266" s="21"/>
    </row>
    <row r="267" spans="1:11" ht="15.75">
      <c r="A267" s="21"/>
      <c r="B267" s="21"/>
      <c r="C267" s="21"/>
      <c r="D267" s="21"/>
      <c r="E267" s="21"/>
      <c r="F267" s="21"/>
      <c r="G267" s="21"/>
      <c r="H267" s="33"/>
      <c r="I267" s="33"/>
      <c r="J267" s="21"/>
      <c r="K267" s="21"/>
    </row>
    <row r="268" spans="1:11" ht="15.75">
      <c r="A268" s="21"/>
      <c r="B268" s="21"/>
      <c r="C268" s="21"/>
      <c r="D268" s="21"/>
      <c r="E268" s="21"/>
      <c r="F268" s="21"/>
      <c r="G268" s="21"/>
      <c r="H268" s="33"/>
      <c r="I268" s="33"/>
      <c r="J268" s="21"/>
      <c r="K268" s="21"/>
    </row>
    <row r="269" spans="1:11" ht="15.75">
      <c r="A269" s="21"/>
      <c r="B269" s="21"/>
      <c r="C269" s="21"/>
      <c r="D269" s="21"/>
      <c r="E269" s="21"/>
      <c r="F269" s="21"/>
      <c r="G269" s="21"/>
      <c r="H269" s="33"/>
      <c r="I269" s="33"/>
      <c r="J269" s="21"/>
      <c r="K269" s="21"/>
    </row>
    <row r="270" spans="1:11" ht="15.75">
      <c r="A270" s="21"/>
      <c r="B270" s="21"/>
      <c r="C270" s="21"/>
      <c r="D270" s="21"/>
      <c r="E270" s="21"/>
      <c r="F270" s="21"/>
      <c r="G270" s="21"/>
      <c r="H270" s="33"/>
      <c r="I270" s="33"/>
      <c r="J270" s="21"/>
      <c r="K270" s="21"/>
    </row>
    <row r="271" spans="1:11" ht="15.75">
      <c r="A271" s="21"/>
      <c r="B271" s="21"/>
      <c r="C271" s="21"/>
      <c r="D271" s="21"/>
      <c r="E271" s="21"/>
      <c r="F271" s="21"/>
      <c r="G271" s="21"/>
      <c r="H271" s="33"/>
      <c r="I271" s="33"/>
      <c r="J271" s="21"/>
      <c r="K271" s="21"/>
    </row>
    <row r="272" spans="1:11" ht="15.75">
      <c r="A272" s="21"/>
      <c r="B272" s="21"/>
      <c r="C272" s="21"/>
      <c r="D272" s="21"/>
      <c r="E272" s="21"/>
      <c r="F272" s="21"/>
      <c r="G272" s="21"/>
      <c r="H272" s="33"/>
      <c r="I272" s="33"/>
      <c r="J272" s="21"/>
      <c r="K272" s="21"/>
    </row>
    <row r="273" spans="1:11" ht="15.75">
      <c r="A273" s="21"/>
      <c r="B273" s="21"/>
      <c r="C273" s="21"/>
      <c r="D273" s="21"/>
      <c r="E273" s="21"/>
      <c r="F273" s="21"/>
      <c r="G273" s="21"/>
      <c r="H273" s="33"/>
      <c r="I273" s="33"/>
      <c r="J273" s="21"/>
      <c r="K273" s="21"/>
    </row>
    <row r="274" spans="1:11" ht="15.75">
      <c r="A274" s="21"/>
      <c r="B274" s="21"/>
      <c r="C274" s="21"/>
      <c r="D274" s="21"/>
      <c r="E274" s="21"/>
      <c r="F274" s="21"/>
      <c r="G274" s="21"/>
      <c r="H274" s="33"/>
      <c r="I274" s="33"/>
      <c r="J274" s="21"/>
      <c r="K274" s="21"/>
    </row>
    <row r="275" spans="1:11" ht="15.75">
      <c r="A275" s="21"/>
      <c r="B275" s="21"/>
      <c r="C275" s="21"/>
      <c r="D275" s="21"/>
      <c r="E275" s="21"/>
      <c r="F275" s="21"/>
      <c r="G275" s="21"/>
      <c r="H275" s="33"/>
      <c r="I275" s="33"/>
      <c r="J275" s="21"/>
      <c r="K275" s="21"/>
    </row>
    <row r="276" spans="1:11" ht="15.75">
      <c r="A276" s="21"/>
      <c r="B276" s="21"/>
      <c r="C276" s="21"/>
      <c r="D276" s="21"/>
      <c r="E276" s="21"/>
      <c r="F276" s="21"/>
      <c r="G276" s="21"/>
      <c r="H276" s="33"/>
      <c r="I276" s="33"/>
      <c r="J276" s="21"/>
      <c r="K276" s="21"/>
    </row>
    <row r="277" spans="1:11" ht="15.75">
      <c r="A277" s="21"/>
      <c r="B277" s="21"/>
      <c r="C277" s="21"/>
      <c r="D277" s="21"/>
      <c r="E277" s="21"/>
      <c r="F277" s="21"/>
      <c r="G277" s="21"/>
      <c r="H277" s="33"/>
      <c r="I277" s="33"/>
      <c r="J277" s="21"/>
      <c r="K277" s="21"/>
    </row>
    <row r="278" spans="1:11" ht="15.75">
      <c r="A278" s="21"/>
      <c r="B278" s="21"/>
      <c r="C278" s="21"/>
      <c r="D278" s="21"/>
      <c r="E278" s="21"/>
      <c r="F278" s="21"/>
      <c r="G278" s="21"/>
      <c r="H278" s="33"/>
      <c r="I278" s="33"/>
      <c r="J278" s="21"/>
      <c r="K278" s="21"/>
    </row>
    <row r="279" spans="1:11" ht="15.75">
      <c r="A279" s="21"/>
      <c r="B279" s="21"/>
      <c r="C279" s="21"/>
      <c r="D279" s="21"/>
      <c r="E279" s="21"/>
      <c r="F279" s="21"/>
      <c r="G279" s="21"/>
      <c r="H279" s="33"/>
      <c r="I279" s="33"/>
      <c r="J279" s="21"/>
      <c r="K279" s="21"/>
    </row>
    <row r="280" spans="1:11" ht="15.75">
      <c r="A280" s="21"/>
      <c r="B280" s="21"/>
      <c r="C280" s="21"/>
      <c r="D280" s="21"/>
      <c r="E280" s="21"/>
      <c r="F280" s="21"/>
      <c r="G280" s="21"/>
      <c r="H280" s="33"/>
      <c r="I280" s="33"/>
      <c r="J280" s="21"/>
      <c r="K280" s="21"/>
    </row>
    <row r="281" spans="1:11" ht="15.75">
      <c r="A281" s="21"/>
      <c r="B281" s="21"/>
      <c r="C281" s="21"/>
      <c r="D281" s="21"/>
      <c r="E281" s="21"/>
      <c r="F281" s="21"/>
      <c r="G281" s="21"/>
      <c r="H281" s="33"/>
      <c r="I281" s="33"/>
      <c r="J281" s="21"/>
      <c r="K281" s="21"/>
    </row>
    <row r="282" spans="1:11" ht="15.75">
      <c r="A282" s="21"/>
      <c r="B282" s="21"/>
      <c r="C282" s="21"/>
      <c r="D282" s="21"/>
      <c r="E282" s="21"/>
      <c r="F282" s="21"/>
      <c r="G282" s="21"/>
      <c r="H282" s="33"/>
      <c r="I282" s="33"/>
      <c r="J282" s="21"/>
      <c r="K282" s="21"/>
    </row>
    <row r="283" spans="1:11" ht="15.75">
      <c r="A283" s="21"/>
      <c r="B283" s="21"/>
      <c r="C283" s="21"/>
      <c r="D283" s="21"/>
      <c r="E283" s="21"/>
      <c r="F283" s="21"/>
      <c r="G283" s="21"/>
      <c r="H283" s="33"/>
      <c r="I283" s="33"/>
      <c r="J283" s="21"/>
      <c r="K283" s="21"/>
    </row>
    <row r="284" spans="1:11" ht="15.75">
      <c r="A284" s="21"/>
      <c r="B284" s="21"/>
      <c r="C284" s="21"/>
      <c r="D284" s="21"/>
      <c r="E284" s="21"/>
      <c r="F284" s="21"/>
      <c r="G284" s="21"/>
      <c r="H284" s="33"/>
      <c r="I284" s="33"/>
      <c r="J284" s="21"/>
      <c r="K284" s="21"/>
    </row>
    <row r="285" spans="1:11" ht="15.75">
      <c r="A285" s="21"/>
      <c r="B285" s="21"/>
      <c r="C285" s="21"/>
      <c r="D285" s="21"/>
      <c r="E285" s="21"/>
      <c r="F285" s="21"/>
      <c r="G285" s="21"/>
      <c r="H285" s="33"/>
      <c r="I285" s="33"/>
      <c r="J285" s="21"/>
      <c r="K285" s="21"/>
    </row>
    <row r="286" spans="1:11" ht="15.75">
      <c r="A286" s="21"/>
      <c r="B286" s="21"/>
      <c r="C286" s="21"/>
      <c r="D286" s="21"/>
      <c r="E286" s="21"/>
      <c r="F286" s="21"/>
      <c r="G286" s="21"/>
      <c r="H286" s="33"/>
      <c r="I286" s="33"/>
      <c r="J286" s="21"/>
      <c r="K286" s="21"/>
    </row>
    <row r="287" spans="1:11" ht="15.75">
      <c r="A287" s="21"/>
      <c r="B287" s="21"/>
      <c r="C287" s="21"/>
      <c r="D287" s="21"/>
      <c r="E287" s="21"/>
      <c r="F287" s="21"/>
      <c r="G287" s="21"/>
      <c r="H287" s="33"/>
      <c r="I287" s="33"/>
      <c r="J287" s="21"/>
      <c r="K287" s="21"/>
    </row>
    <row r="288" spans="1:11" ht="15.7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</row>
    <row r="289" spans="1:11" ht="15.7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</row>
    <row r="290" spans="1:11" ht="15.7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</row>
    <row r="291" spans="1:11" ht="15.7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</row>
    <row r="292" spans="1:11" ht="15.7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</row>
    <row r="293" spans="1:11" ht="15.7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</row>
    <row r="294" spans="1:11" ht="15.7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</row>
    <row r="295" spans="1:11" ht="15.7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</row>
    <row r="296" spans="1:11" ht="15.7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</row>
    <row r="297" spans="1:11" ht="15.7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</row>
    <row r="298" spans="1:11" ht="15.7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</row>
    <row r="299" spans="1:11" ht="15.7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</row>
    <row r="300" spans="1:11" ht="15.7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</row>
    <row r="301" spans="1:11" ht="15.7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</row>
    <row r="302" spans="1:11" ht="15.7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</row>
    <row r="303" spans="1:11" ht="15.7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</row>
    <row r="304" spans="1:11" ht="15.7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</row>
    <row r="305" spans="1:11" ht="15.7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</row>
    <row r="306" spans="1:11" ht="15.7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</row>
    <row r="307" spans="1:11" ht="15.7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</row>
    <row r="308" spans="1:11" ht="15.7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</row>
    <row r="309" spans="1:11" ht="15.7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</row>
    <row r="310" spans="1:11" ht="15.7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</row>
    <row r="311" spans="1:11" ht="15.7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</row>
    <row r="312" spans="1:11" ht="15.7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</row>
    <row r="313" spans="1:11" ht="15.7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</row>
    <row r="314" spans="1:11" ht="15.7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</row>
    <row r="315" spans="1:11" ht="15.7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</row>
    <row r="316" spans="1:11" ht="15.7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</row>
    <row r="317" spans="1:11" ht="15.7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</row>
    <row r="318" spans="1:11" ht="15.7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</row>
    <row r="319" spans="1:11" ht="15.7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</row>
    <row r="320" spans="1:11" ht="15.7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</row>
    <row r="321" spans="1:11" ht="15.7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</row>
    <row r="322" spans="1:11" ht="15.7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</row>
    <row r="323" spans="1:11" ht="15.7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</row>
    <row r="324" spans="1:11" ht="15.7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</row>
    <row r="325" spans="1:11" ht="15.7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</row>
    <row r="326" spans="1:11" ht="15.7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</row>
    <row r="327" spans="1:11" ht="15.7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</row>
    <row r="328" spans="1:11" ht="15.7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</row>
    <row r="329" spans="1:11" ht="15.7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</row>
    <row r="330" spans="1:11" ht="15.7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</row>
    <row r="331" spans="1:11" ht="15.75">
      <c r="A331" s="21"/>
      <c r="B331" s="21"/>
      <c r="F331" s="21"/>
      <c r="G331" s="21"/>
      <c r="H331" s="21"/>
      <c r="I331" s="21"/>
    </row>
  </sheetData>
  <sortState xmlns:xlrd2="http://schemas.microsoft.com/office/spreadsheetml/2017/richdata2" ref="L3:N102">
    <sortCondition ref="L3:L102"/>
  </sortState>
  <mergeCells count="18">
    <mergeCell ref="P1:P2"/>
    <mergeCell ref="Q1:Q2"/>
    <mergeCell ref="R1:R2"/>
    <mergeCell ref="S1:S2"/>
    <mergeCell ref="M1:M2"/>
    <mergeCell ref="N1:N2"/>
    <mergeCell ref="O1:O2"/>
    <mergeCell ref="G1:G2"/>
    <mergeCell ref="H1:H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31"/>
  <sheetViews>
    <sheetView topLeftCell="I8" zoomScale="55" zoomScaleNormal="55" workbookViewId="0">
      <selection activeCell="AW22" sqref="AW22"/>
    </sheetView>
  </sheetViews>
  <sheetFormatPr defaultRowHeight="15"/>
  <cols>
    <col min="2" max="2" width="8.85546875" bestFit="1" customWidth="1"/>
    <col min="3" max="4" width="8.85546875" customWidth="1"/>
    <col min="5" max="5" width="11.140625" customWidth="1"/>
    <col min="6" max="6" width="12.28515625" customWidth="1"/>
    <col min="10" max="10" width="8.85546875" customWidth="1"/>
    <col min="11" max="11" width="14.42578125" customWidth="1"/>
    <col min="12" max="12" width="11.5703125" bestFit="1" customWidth="1"/>
    <col min="13" max="15" width="11.5703125" customWidth="1"/>
    <col min="18" max="18" width="9.140625" style="115"/>
  </cols>
  <sheetData>
    <row r="1" spans="1:26" ht="49.5" customHeight="1">
      <c r="A1" s="199" t="s">
        <v>0</v>
      </c>
      <c r="B1" s="199" t="s">
        <v>1</v>
      </c>
      <c r="C1" s="199" t="s">
        <v>5</v>
      </c>
      <c r="D1" s="199" t="s">
        <v>5</v>
      </c>
      <c r="E1" s="199" t="s">
        <v>6</v>
      </c>
      <c r="F1" s="199" t="s">
        <v>7</v>
      </c>
      <c r="G1" s="199" t="s">
        <v>116</v>
      </c>
      <c r="H1" s="199" t="s">
        <v>117</v>
      </c>
      <c r="I1" s="121"/>
      <c r="J1" s="184" t="s">
        <v>310</v>
      </c>
      <c r="K1" s="184" t="s">
        <v>307</v>
      </c>
      <c r="L1" s="184" t="s">
        <v>305</v>
      </c>
      <c r="M1" s="184" t="s">
        <v>5</v>
      </c>
      <c r="N1" s="184" t="s">
        <v>6</v>
      </c>
      <c r="O1" s="184" t="s">
        <v>311</v>
      </c>
      <c r="P1" s="184" t="s">
        <v>300</v>
      </c>
      <c r="Q1" s="184" t="s">
        <v>301</v>
      </c>
      <c r="R1" s="184" t="s">
        <v>312</v>
      </c>
      <c r="S1" s="184" t="s">
        <v>302</v>
      </c>
    </row>
    <row r="2" spans="1:26" ht="15.75" customHeight="1" thickBot="1">
      <c r="A2" s="200"/>
      <c r="B2" s="200"/>
      <c r="C2" s="200"/>
      <c r="D2" s="200"/>
      <c r="E2" s="200"/>
      <c r="F2" s="200"/>
      <c r="G2" s="200"/>
      <c r="H2" s="200"/>
      <c r="I2" s="122"/>
      <c r="J2" s="185"/>
      <c r="K2" s="185"/>
      <c r="L2" s="185"/>
      <c r="M2" s="185"/>
      <c r="N2" s="185"/>
      <c r="O2" s="185"/>
      <c r="P2" s="185"/>
      <c r="Q2" s="185"/>
      <c r="R2" s="185"/>
      <c r="S2" s="185"/>
    </row>
    <row r="3" spans="1:26" ht="15.75" thickTop="1">
      <c r="A3" s="35" t="s">
        <v>18</v>
      </c>
      <c r="B3" s="36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8">
        <v>55.473557985392397</v>
      </c>
      <c r="H3" s="39">
        <v>10.855758252751833</v>
      </c>
      <c r="I3" s="164"/>
      <c r="J3" s="36">
        <f>VALUE(EXP((22.56+8.671*LN(D3)-LN(E3))/(12.08+3.603*LN(D3))))</f>
        <v>4.0153148213765988</v>
      </c>
      <c r="K3" s="36"/>
      <c r="L3" s="36"/>
      <c r="M3" s="41">
        <v>3.5</v>
      </c>
      <c r="N3" s="37">
        <v>1.6E-2</v>
      </c>
      <c r="O3" s="36">
        <v>0</v>
      </c>
      <c r="P3" s="36">
        <f>1/100</f>
        <v>0.01</v>
      </c>
      <c r="Q3" s="36">
        <f>P3</f>
        <v>0.01</v>
      </c>
      <c r="R3" s="171">
        <f>VALUE(IF(O3&lt;1.5,1,IF(O3&lt;2.5,2,IF(O3&lt;3.5,3,4))))</f>
        <v>1</v>
      </c>
      <c r="U3" s="156" t="s">
        <v>269</v>
      </c>
      <c r="V3" s="126" t="s">
        <v>270</v>
      </c>
      <c r="W3" s="126">
        <v>1.94</v>
      </c>
    </row>
    <row r="4" spans="1:26">
      <c r="A4" s="40" t="s">
        <v>19</v>
      </c>
      <c r="B4" s="41">
        <v>3906.59</v>
      </c>
      <c r="C4" s="41">
        <v>17.901</v>
      </c>
      <c r="D4" s="36">
        <f t="shared" ref="D4:D67" si="0">C4/100</f>
        <v>0.17901</v>
      </c>
      <c r="E4" s="42">
        <v>0.502</v>
      </c>
      <c r="F4" s="42">
        <v>0.20399999999999999</v>
      </c>
      <c r="G4" s="43">
        <v>56.715778215611031</v>
      </c>
      <c r="H4" s="44">
        <v>12.007522911134833</v>
      </c>
      <c r="I4" s="165"/>
      <c r="J4" s="36">
        <f t="shared" ref="J4:J67" si="1">VALUE(EXP((22.56+8.671*LN(D4)-LN(E4))/(12.08+3.603*LN(D4))))</f>
        <v>4.1232781695224849</v>
      </c>
      <c r="K4" s="36"/>
      <c r="L4" s="36"/>
      <c r="M4" s="41">
        <v>4.3239999999999998</v>
      </c>
      <c r="N4" s="42">
        <v>0.55200000000000005</v>
      </c>
      <c r="O4" s="36">
        <v>4.7532727063601754E-3</v>
      </c>
      <c r="P4" s="41"/>
      <c r="Q4" s="41">
        <f>$P$3+Q3</f>
        <v>0.02</v>
      </c>
      <c r="R4" s="171">
        <f t="shared" ref="R4:R67" si="2">VALUE(IF(O4&lt;1.5,1,IF(O4&lt;2.5,2,IF(O4&lt;3.5,3,4))))</f>
        <v>1</v>
      </c>
      <c r="U4" s="155" t="s">
        <v>271</v>
      </c>
      <c r="V4" s="126">
        <v>1.94</v>
      </c>
      <c r="W4" s="126">
        <v>2.69</v>
      </c>
    </row>
    <row r="5" spans="1:26">
      <c r="A5" s="40" t="s">
        <v>20</v>
      </c>
      <c r="B5" s="41">
        <v>3907.18</v>
      </c>
      <c r="C5" s="41">
        <v>13.432</v>
      </c>
      <c r="D5" s="36">
        <f t="shared" si="0"/>
        <v>0.13431999999999999</v>
      </c>
      <c r="E5" s="42">
        <v>0.21</v>
      </c>
      <c r="F5" s="42">
        <v>6.8000000000000005E-2</v>
      </c>
      <c r="G5" s="43">
        <v>46.107947179182815</v>
      </c>
      <c r="H5" s="44">
        <v>24.059852585863876</v>
      </c>
      <c r="I5" s="165"/>
      <c r="J5" s="36">
        <f>VALUE(EXP((22.56+8.671*LN(D5)-LN(E5))/(12.08+3.603*LN(D5))))</f>
        <v>3.9951885771855582</v>
      </c>
      <c r="K5" s="36"/>
      <c r="L5" s="36"/>
      <c r="M5" s="41">
        <v>4.0739999999999998</v>
      </c>
      <c r="N5" s="42">
        <v>8.2000000000000003E-2</v>
      </c>
      <c r="O5" s="36">
        <v>7.3985643528961973E-3</v>
      </c>
      <c r="P5" s="41"/>
      <c r="Q5" s="41">
        <f t="shared" ref="Q5:Q68" si="3">$P$3+Q4</f>
        <v>0.03</v>
      </c>
      <c r="R5" s="171">
        <f t="shared" si="2"/>
        <v>1</v>
      </c>
      <c r="U5" s="124" t="s">
        <v>272</v>
      </c>
      <c r="V5" s="126">
        <v>2.69</v>
      </c>
      <c r="W5" s="126">
        <v>3.89</v>
      </c>
    </row>
    <row r="6" spans="1:26">
      <c r="A6" s="40" t="s">
        <v>21</v>
      </c>
      <c r="B6" s="41">
        <v>3907.24</v>
      </c>
      <c r="C6" s="41">
        <v>14.986000000000001</v>
      </c>
      <c r="D6" s="36">
        <f t="shared" si="0"/>
        <v>0.14985999999999999</v>
      </c>
      <c r="E6" s="42">
        <v>0.42299999999999999</v>
      </c>
      <c r="F6" s="42">
        <v>0.16800000000000001</v>
      </c>
      <c r="G6" s="43">
        <v>44.913880402462766</v>
      </c>
      <c r="H6" s="44">
        <v>20.448683471163253</v>
      </c>
      <c r="I6" s="165"/>
      <c r="J6" s="36">
        <f t="shared" si="1"/>
        <v>3.7748542993161869</v>
      </c>
      <c r="K6" s="36"/>
      <c r="L6" s="36"/>
      <c r="M6" s="41">
        <v>3.8849999999999998</v>
      </c>
      <c r="N6" s="42">
        <v>2.3E-2</v>
      </c>
      <c r="O6" s="36">
        <v>7.7927812476920773E-3</v>
      </c>
      <c r="P6" s="41"/>
      <c r="Q6" s="41">
        <f t="shared" si="3"/>
        <v>0.04</v>
      </c>
      <c r="R6" s="171">
        <f t="shared" si="2"/>
        <v>1</v>
      </c>
      <c r="U6" s="123" t="s">
        <v>273</v>
      </c>
      <c r="V6" s="126">
        <v>3.89</v>
      </c>
      <c r="W6" s="126">
        <v>4.83</v>
      </c>
    </row>
    <row r="7" spans="1:26">
      <c r="A7" s="40">
        <v>3</v>
      </c>
      <c r="B7" s="41">
        <v>3908.04</v>
      </c>
      <c r="C7" s="41">
        <v>17.620999999999999</v>
      </c>
      <c r="D7" s="36">
        <f t="shared" si="0"/>
        <v>0.17620999999999998</v>
      </c>
      <c r="E7" s="42">
        <v>0.73899999999999999</v>
      </c>
      <c r="F7" s="42">
        <v>0.33600000000000002</v>
      </c>
      <c r="G7" s="43">
        <v>65.9868283974088</v>
      </c>
      <c r="H7" s="44">
        <v>7.9315309291692975</v>
      </c>
      <c r="I7" s="165"/>
      <c r="J7" s="36">
        <f t="shared" si="1"/>
        <v>3.8213659639172839</v>
      </c>
      <c r="K7" s="36"/>
      <c r="L7" s="36"/>
      <c r="M7" s="41">
        <v>4.0670000000000002</v>
      </c>
      <c r="N7" s="42">
        <v>2.7E-2</v>
      </c>
      <c r="O7" s="36">
        <v>5.2794639870520015E-2</v>
      </c>
      <c r="P7" s="41"/>
      <c r="Q7" s="41">
        <f t="shared" si="3"/>
        <v>0.05</v>
      </c>
      <c r="R7" s="171">
        <f t="shared" si="2"/>
        <v>1</v>
      </c>
      <c r="U7" s="168" t="s">
        <v>274</v>
      </c>
      <c r="V7" s="126">
        <v>4.83</v>
      </c>
      <c r="W7" s="126">
        <v>8.19</v>
      </c>
    </row>
    <row r="8" spans="1:26">
      <c r="A8" s="40">
        <v>4</v>
      </c>
      <c r="B8" s="41">
        <v>3908.39</v>
      </c>
      <c r="C8" s="41">
        <v>6.0720000000000001</v>
      </c>
      <c r="D8" s="36">
        <f t="shared" si="0"/>
        <v>6.0720000000000003E-2</v>
      </c>
      <c r="E8" s="42">
        <v>30.890999999999998</v>
      </c>
      <c r="F8" s="42">
        <v>27.010999999999999</v>
      </c>
      <c r="G8" s="43">
        <v>38.718895384937831</v>
      </c>
      <c r="H8" s="44">
        <v>11.911780848630023</v>
      </c>
      <c r="I8" s="165"/>
      <c r="J8" s="36">
        <f t="shared" si="1"/>
        <v>7.4354354601652517E-2</v>
      </c>
      <c r="K8" s="36"/>
      <c r="L8" s="36"/>
      <c r="M8" s="41">
        <v>6.0720000000000001</v>
      </c>
      <c r="N8" s="42">
        <v>30.890999999999998</v>
      </c>
      <c r="O8" s="36">
        <v>7.4354354601652517E-2</v>
      </c>
      <c r="P8" s="41"/>
      <c r="Q8" s="41">
        <f t="shared" si="3"/>
        <v>6.0000000000000005E-2</v>
      </c>
      <c r="R8" s="171">
        <f t="shared" si="2"/>
        <v>1</v>
      </c>
      <c r="U8" s="169" t="s">
        <v>276</v>
      </c>
      <c r="V8" s="126">
        <v>8.19</v>
      </c>
      <c r="W8" s="126">
        <v>10.130000000000001</v>
      </c>
    </row>
    <row r="9" spans="1:26">
      <c r="A9" s="40" t="s">
        <v>23</v>
      </c>
      <c r="B9" s="41">
        <v>3908.62</v>
      </c>
      <c r="C9" s="41">
        <v>8.5169999999999995</v>
      </c>
      <c r="D9" s="36">
        <f t="shared" si="0"/>
        <v>8.5169999999999996E-2</v>
      </c>
      <c r="E9" s="42">
        <v>0.24</v>
      </c>
      <c r="F9" s="42">
        <v>8.5999999999999993E-2</v>
      </c>
      <c r="G9" s="43">
        <v>51.090959982720705</v>
      </c>
      <c r="H9" s="44">
        <v>11.329798816983097</v>
      </c>
      <c r="I9" s="165"/>
      <c r="J9" s="36">
        <f t="shared" si="1"/>
        <v>2.2712594843494047</v>
      </c>
      <c r="K9" s="36"/>
      <c r="L9" s="36"/>
      <c r="M9" s="41">
        <v>4.0730000000000004</v>
      </c>
      <c r="N9" s="42">
        <v>2.1000000000000001E-2</v>
      </c>
      <c r="O9" s="36">
        <v>8.7993728566338358E-2</v>
      </c>
      <c r="P9" s="41"/>
      <c r="Q9" s="41">
        <f t="shared" si="3"/>
        <v>7.0000000000000007E-2</v>
      </c>
      <c r="R9" s="171">
        <f t="shared" si="2"/>
        <v>1</v>
      </c>
      <c r="U9" s="170" t="s">
        <v>309</v>
      </c>
      <c r="V9" s="126">
        <v>10.130000000000001</v>
      </c>
      <c r="W9" s="126" t="s">
        <v>275</v>
      </c>
    </row>
    <row r="10" spans="1:26">
      <c r="A10" s="40" t="s">
        <v>24</v>
      </c>
      <c r="B10" s="41">
        <v>3908.68</v>
      </c>
      <c r="C10" s="41">
        <v>8.0739999999999998</v>
      </c>
      <c r="D10" s="36">
        <f t="shared" si="0"/>
        <v>8.0739999999999992E-2</v>
      </c>
      <c r="E10" s="42">
        <v>2.64</v>
      </c>
      <c r="F10" s="42">
        <v>1.802</v>
      </c>
      <c r="G10" s="43">
        <v>50.32220075492063</v>
      </c>
      <c r="H10" s="44">
        <v>10.633605382137965</v>
      </c>
      <c r="I10" s="165"/>
      <c r="J10" s="36">
        <f t="shared" si="1"/>
        <v>0.92603278745556938</v>
      </c>
      <c r="K10" s="36"/>
      <c r="L10" s="36"/>
      <c r="M10" s="41">
        <v>4.0999999999999996</v>
      </c>
      <c r="N10" s="42">
        <v>2.1000000000000001E-2</v>
      </c>
      <c r="O10" s="36">
        <v>0.10764108681440379</v>
      </c>
      <c r="P10" s="41"/>
      <c r="Q10" s="41">
        <f t="shared" si="3"/>
        <v>0.08</v>
      </c>
      <c r="R10" s="171">
        <f t="shared" si="2"/>
        <v>1</v>
      </c>
    </row>
    <row r="11" spans="1:26">
      <c r="A11" s="40" t="s">
        <v>25</v>
      </c>
      <c r="B11" s="41">
        <v>3908.93</v>
      </c>
      <c r="C11" s="41">
        <v>7.6420000000000003</v>
      </c>
      <c r="D11" s="36">
        <f t="shared" si="0"/>
        <v>7.6420000000000002E-2</v>
      </c>
      <c r="E11" s="42">
        <v>0.14599999999999999</v>
      </c>
      <c r="F11" s="42">
        <v>4.3999999999999997E-2</v>
      </c>
      <c r="G11" s="43">
        <v>59.590493360507402</v>
      </c>
      <c r="H11" s="44">
        <v>4.9133772484320319</v>
      </c>
      <c r="I11" s="165"/>
      <c r="J11" s="36">
        <f t="shared" si="1"/>
        <v>2.1745069326235678</v>
      </c>
      <c r="K11" s="36"/>
      <c r="L11" s="36"/>
      <c r="M11" s="41">
        <v>5.1980000000000004</v>
      </c>
      <c r="N11" s="42">
        <v>0.38200000000000001</v>
      </c>
      <c r="O11" s="36">
        <v>0.22668455629143536</v>
      </c>
      <c r="P11" s="41"/>
      <c r="Q11" s="41">
        <f t="shared" si="3"/>
        <v>0.09</v>
      </c>
      <c r="R11" s="171">
        <f t="shared" si="2"/>
        <v>1</v>
      </c>
      <c r="U11" s="162"/>
    </row>
    <row r="12" spans="1:26">
      <c r="A12" s="40" t="s">
        <v>26</v>
      </c>
      <c r="B12" s="41">
        <v>3908.98</v>
      </c>
      <c r="C12" s="41">
        <v>7.1360000000000001</v>
      </c>
      <c r="D12" s="36">
        <f t="shared" si="0"/>
        <v>7.1360000000000007E-2</v>
      </c>
      <c r="E12" s="42">
        <v>0.32500000000000001</v>
      </c>
      <c r="F12" s="42">
        <v>0.129</v>
      </c>
      <c r="G12" s="43">
        <v>66.430408875553155</v>
      </c>
      <c r="H12" s="45">
        <v>3.532638890463681E-2</v>
      </c>
      <c r="I12" s="166"/>
      <c r="J12" s="36">
        <f t="shared" si="1"/>
        <v>1.3614360759537341</v>
      </c>
      <c r="K12" s="36"/>
      <c r="L12" s="36"/>
      <c r="M12" s="41">
        <v>4.2549999999999999</v>
      </c>
      <c r="N12" s="42">
        <v>1.9E-2</v>
      </c>
      <c r="O12" s="36">
        <v>0.29880463407152796</v>
      </c>
      <c r="P12" s="41"/>
      <c r="Q12" s="41">
        <f t="shared" si="3"/>
        <v>9.9999999999999992E-2</v>
      </c>
      <c r="R12" s="171">
        <f t="shared" si="2"/>
        <v>1</v>
      </c>
      <c r="U12" s="162"/>
    </row>
    <row r="13" spans="1:26">
      <c r="A13" s="40" t="s">
        <v>27</v>
      </c>
      <c r="B13" s="41">
        <v>3909.29</v>
      </c>
      <c r="C13" s="41">
        <v>7.5810000000000004</v>
      </c>
      <c r="D13" s="36">
        <f t="shared" si="0"/>
        <v>7.5810000000000002E-2</v>
      </c>
      <c r="E13" s="42">
        <v>0.628</v>
      </c>
      <c r="F13" s="42">
        <v>0.29799999999999999</v>
      </c>
      <c r="G13" s="43">
        <v>58.195331005229157</v>
      </c>
      <c r="H13" s="45">
        <v>4.9297746967259242</v>
      </c>
      <c r="I13" s="166"/>
      <c r="J13" s="36">
        <f t="shared" si="1"/>
        <v>1.266476141523609</v>
      </c>
      <c r="K13" s="36"/>
      <c r="L13" s="36"/>
      <c r="M13" s="41">
        <v>6.7549999999999999</v>
      </c>
      <c r="N13" s="42">
        <v>3.16</v>
      </c>
      <c r="O13" s="36">
        <v>0.43778707360629338</v>
      </c>
      <c r="P13" s="41"/>
      <c r="Q13" s="41">
        <f t="shared" si="3"/>
        <v>0.10999999999999999</v>
      </c>
      <c r="R13" s="171">
        <f t="shared" si="2"/>
        <v>1</v>
      </c>
      <c r="U13" s="162"/>
    </row>
    <row r="14" spans="1:26">
      <c r="A14" s="40" t="s">
        <v>28</v>
      </c>
      <c r="B14" s="41">
        <v>3909.33</v>
      </c>
      <c r="C14" s="41">
        <v>8.6869999999999994</v>
      </c>
      <c r="D14" s="36">
        <f t="shared" si="0"/>
        <v>8.6869999999999989E-2</v>
      </c>
      <c r="E14" s="42">
        <v>2.4980000000000002</v>
      </c>
      <c r="F14" s="42">
        <v>1.6930000000000001</v>
      </c>
      <c r="G14" s="43">
        <v>55.353231716949395</v>
      </c>
      <c r="H14" s="45">
        <v>6.0239733070008725</v>
      </c>
      <c r="I14" s="166"/>
      <c r="J14" s="36">
        <f t="shared" si="1"/>
        <v>1.1501184135024842</v>
      </c>
      <c r="K14" s="36"/>
      <c r="L14" s="36"/>
      <c r="M14" s="41">
        <v>4.6989999999999998</v>
      </c>
      <c r="N14" s="42">
        <v>3.5000000000000003E-2</v>
      </c>
      <c r="O14" s="36">
        <v>0.56753501973366993</v>
      </c>
      <c r="P14" s="41"/>
      <c r="Q14" s="41">
        <f t="shared" si="3"/>
        <v>0.11999999999999998</v>
      </c>
      <c r="R14" s="171">
        <f t="shared" si="2"/>
        <v>1</v>
      </c>
      <c r="U14" s="162"/>
    </row>
    <row r="15" spans="1:26">
      <c r="A15" s="40" t="s">
        <v>29</v>
      </c>
      <c r="B15" s="41">
        <v>3909.52</v>
      </c>
      <c r="C15" s="41">
        <v>8.516</v>
      </c>
      <c r="D15" s="36">
        <f t="shared" si="0"/>
        <v>8.516E-2</v>
      </c>
      <c r="E15" s="42">
        <v>1.216</v>
      </c>
      <c r="F15" s="42">
        <v>0.66800000000000004</v>
      </c>
      <c r="G15" s="43">
        <v>40.756944079906305</v>
      </c>
      <c r="H15" s="45">
        <v>12.106456648362686</v>
      </c>
      <c r="I15" s="166"/>
      <c r="J15" s="36">
        <f t="shared" si="1"/>
        <v>1.3686552344981611</v>
      </c>
      <c r="K15" s="36"/>
      <c r="L15" s="36"/>
      <c r="M15" s="41">
        <v>4.6059999999999999</v>
      </c>
      <c r="N15" s="42">
        <v>2.8000000000000001E-2</v>
      </c>
      <c r="O15" s="36">
        <v>0.57272202739961753</v>
      </c>
      <c r="P15" s="41"/>
      <c r="Q15" s="41">
        <f t="shared" si="3"/>
        <v>0.12999999999999998</v>
      </c>
      <c r="R15" s="171">
        <f t="shared" si="2"/>
        <v>1</v>
      </c>
      <c r="U15" s="162"/>
    </row>
    <row r="16" spans="1:26">
      <c r="A16" s="40" t="s">
        <v>30</v>
      </c>
      <c r="B16" s="41">
        <v>3909.58</v>
      </c>
      <c r="C16" s="41">
        <v>10.599</v>
      </c>
      <c r="D16" s="36">
        <f t="shared" si="0"/>
        <v>0.10599</v>
      </c>
      <c r="E16" s="42">
        <v>1.663</v>
      </c>
      <c r="F16" s="42">
        <v>1.0509999999999999</v>
      </c>
      <c r="G16" s="43">
        <v>44.980905728310518</v>
      </c>
      <c r="H16" s="45">
        <v>10.92813449184378</v>
      </c>
      <c r="I16" s="166"/>
      <c r="J16" s="36">
        <f t="shared" si="1"/>
        <v>1.9128518882883478</v>
      </c>
      <c r="K16" s="36"/>
      <c r="L16" s="36"/>
      <c r="M16" s="41">
        <v>6.1239999999999997</v>
      </c>
      <c r="N16" s="42">
        <v>0.42799999999999999</v>
      </c>
      <c r="O16" s="36">
        <v>0.6695612446051753</v>
      </c>
      <c r="P16" s="41"/>
      <c r="Q16" s="41">
        <f t="shared" si="3"/>
        <v>0.13999999999999999</v>
      </c>
      <c r="R16" s="171">
        <f t="shared" si="2"/>
        <v>1</v>
      </c>
      <c r="V16" s="163"/>
      <c r="W16" s="163"/>
      <c r="X16" s="163"/>
      <c r="Y16" s="163"/>
      <c r="Z16" s="163"/>
    </row>
    <row r="17" spans="1:18">
      <c r="A17" s="40" t="s">
        <v>31</v>
      </c>
      <c r="B17" s="41">
        <v>3909.68</v>
      </c>
      <c r="C17" s="41">
        <v>13.648</v>
      </c>
      <c r="D17" s="36">
        <f t="shared" si="0"/>
        <v>0.13647999999999999</v>
      </c>
      <c r="E17" s="42">
        <v>1.77</v>
      </c>
      <c r="F17" s="42">
        <v>1.006</v>
      </c>
      <c r="G17" s="43">
        <v>41.169905414137617</v>
      </c>
      <c r="H17" s="45">
        <v>10.562336748301616</v>
      </c>
      <c r="I17" s="166"/>
      <c r="J17" s="36">
        <f t="shared" si="1"/>
        <v>2.6180311597716783</v>
      </c>
      <c r="K17" s="36"/>
      <c r="L17" s="36"/>
      <c r="M17" s="41">
        <v>9.8650000000000002</v>
      </c>
      <c r="N17" s="42">
        <v>21.283999999999999</v>
      </c>
      <c r="O17" s="36">
        <v>0.85581217727330161</v>
      </c>
      <c r="P17" s="41"/>
      <c r="Q17" s="41">
        <f t="shared" si="3"/>
        <v>0.15</v>
      </c>
      <c r="R17" s="171">
        <f t="shared" si="2"/>
        <v>1</v>
      </c>
    </row>
    <row r="18" spans="1:18">
      <c r="A18" s="40" t="s">
        <v>32</v>
      </c>
      <c r="B18" s="41">
        <v>3909.74</v>
      </c>
      <c r="C18" s="41">
        <v>14.179</v>
      </c>
      <c r="D18" s="36">
        <f t="shared" si="0"/>
        <v>0.14179</v>
      </c>
      <c r="E18" s="42">
        <v>2.2629999999999999</v>
      </c>
      <c r="F18" s="42">
        <v>1.5009999999999999</v>
      </c>
      <c r="G18" s="43">
        <v>45.320957233084741</v>
      </c>
      <c r="H18" s="45">
        <v>12.882215688791977</v>
      </c>
      <c r="I18" s="166"/>
      <c r="J18" s="36">
        <f t="shared" si="1"/>
        <v>2.5936861714577311</v>
      </c>
      <c r="K18" s="36"/>
      <c r="L18" s="36"/>
      <c r="M18" s="41">
        <v>6.508</v>
      </c>
      <c r="N18" s="42">
        <v>0.42099999999999999</v>
      </c>
      <c r="O18" s="36">
        <v>0.88814557536026772</v>
      </c>
      <c r="P18" s="41"/>
      <c r="Q18" s="41">
        <f t="shared" si="3"/>
        <v>0.16</v>
      </c>
      <c r="R18" s="171">
        <f t="shared" si="2"/>
        <v>1</v>
      </c>
    </row>
    <row r="19" spans="1:18">
      <c r="A19" s="40" t="s">
        <v>33</v>
      </c>
      <c r="B19" s="41">
        <v>3909.9</v>
      </c>
      <c r="C19" s="41">
        <v>15.554</v>
      </c>
      <c r="D19" s="36">
        <f t="shared" si="0"/>
        <v>0.15554000000000001</v>
      </c>
      <c r="E19" s="42">
        <v>2.9289999999999998</v>
      </c>
      <c r="F19" s="42">
        <v>2.0249999999999999</v>
      </c>
      <c r="G19" s="43">
        <v>47.819552486938854</v>
      </c>
      <c r="H19" s="45">
        <v>15.231534478599261</v>
      </c>
      <c r="I19" s="166"/>
      <c r="J19" s="36">
        <f t="shared" si="1"/>
        <v>2.7054369209764726</v>
      </c>
      <c r="K19" s="36"/>
      <c r="L19" s="36"/>
      <c r="M19" s="41">
        <v>8.0739999999999998</v>
      </c>
      <c r="N19" s="42">
        <v>2.64</v>
      </c>
      <c r="O19" s="36">
        <v>0.92603278745556938</v>
      </c>
      <c r="P19" s="41"/>
      <c r="Q19" s="41">
        <f t="shared" si="3"/>
        <v>0.17</v>
      </c>
      <c r="R19" s="171">
        <f t="shared" si="2"/>
        <v>1</v>
      </c>
    </row>
    <row r="20" spans="1:18">
      <c r="A20" s="40" t="s">
        <v>34</v>
      </c>
      <c r="B20" s="41">
        <v>3909.95</v>
      </c>
      <c r="C20" s="41">
        <v>14.894</v>
      </c>
      <c r="D20" s="36">
        <f t="shared" si="0"/>
        <v>0.14893999999999999</v>
      </c>
      <c r="E20" s="42">
        <v>2.742</v>
      </c>
      <c r="F20" s="42">
        <v>1.677</v>
      </c>
      <c r="G20" s="43">
        <v>45.486729041796174</v>
      </c>
      <c r="H20" s="45">
        <v>16.555749574286832</v>
      </c>
      <c r="I20" s="166"/>
      <c r="J20" s="36">
        <f t="shared" si="1"/>
        <v>2.6265166040381258</v>
      </c>
      <c r="K20" s="36"/>
      <c r="L20" s="36"/>
      <c r="M20" s="41">
        <v>6.0309999999999997</v>
      </c>
      <c r="N20" s="42">
        <v>0.191</v>
      </c>
      <c r="O20" s="36">
        <v>0.9335407490682569</v>
      </c>
      <c r="P20" s="41"/>
      <c r="Q20" s="41">
        <f t="shared" si="3"/>
        <v>0.18000000000000002</v>
      </c>
      <c r="R20" s="171">
        <f t="shared" si="2"/>
        <v>1</v>
      </c>
    </row>
    <row r="21" spans="1:18">
      <c r="A21" s="40" t="s">
        <v>35</v>
      </c>
      <c r="B21" s="41">
        <v>3910.52</v>
      </c>
      <c r="C21" s="41">
        <v>13.73</v>
      </c>
      <c r="D21" s="36">
        <f t="shared" si="0"/>
        <v>0.13730000000000001</v>
      </c>
      <c r="E21" s="42">
        <v>0.82499999999999996</v>
      </c>
      <c r="F21" s="42">
        <v>0.38900000000000001</v>
      </c>
      <c r="G21" s="43">
        <v>44.004678551134084</v>
      </c>
      <c r="H21" s="45">
        <v>19.432836207564328</v>
      </c>
      <c r="I21" s="166"/>
      <c r="J21" s="36">
        <f t="shared" si="1"/>
        <v>3.0762648707093039</v>
      </c>
      <c r="K21" s="36"/>
      <c r="L21" s="36"/>
      <c r="M21" s="41">
        <v>7.7629999999999999</v>
      </c>
      <c r="N21" s="42">
        <v>1.5940000000000001</v>
      </c>
      <c r="O21" s="36">
        <v>0.97673285716374703</v>
      </c>
      <c r="P21" s="41"/>
      <c r="Q21" s="41">
        <f t="shared" si="3"/>
        <v>0.19000000000000003</v>
      </c>
      <c r="R21" s="171">
        <f t="shared" si="2"/>
        <v>1</v>
      </c>
    </row>
    <row r="22" spans="1:18">
      <c r="A22" s="40" t="s">
        <v>36</v>
      </c>
      <c r="B22" s="41">
        <v>3910.58</v>
      </c>
      <c r="C22" s="41">
        <v>13.374000000000001</v>
      </c>
      <c r="D22" s="36">
        <f t="shared" si="0"/>
        <v>0.13374</v>
      </c>
      <c r="E22" s="42">
        <v>0.184</v>
      </c>
      <c r="F22" s="42">
        <v>5.8000000000000003E-2</v>
      </c>
      <c r="G22" s="43">
        <v>46.990803859165744</v>
      </c>
      <c r="H22" s="45">
        <v>18.80566356163617</v>
      </c>
      <c r="I22" s="166"/>
      <c r="J22" s="36">
        <f t="shared" si="1"/>
        <v>4.0924820711214389</v>
      </c>
      <c r="K22" s="36"/>
      <c r="L22" s="36"/>
      <c r="M22" s="41">
        <v>7.1260000000000003</v>
      </c>
      <c r="N22" s="42">
        <v>0.72099999999999997</v>
      </c>
      <c r="O22" s="36">
        <v>0.9935294342887826</v>
      </c>
      <c r="P22" s="41"/>
      <c r="Q22" s="41">
        <f t="shared" si="3"/>
        <v>0.20000000000000004</v>
      </c>
      <c r="R22" s="171">
        <f t="shared" si="2"/>
        <v>1</v>
      </c>
    </row>
    <row r="23" spans="1:18">
      <c r="A23" s="40" t="s">
        <v>37</v>
      </c>
      <c r="B23" s="41">
        <v>3911.05</v>
      </c>
      <c r="C23" s="41">
        <v>7.7629999999999999</v>
      </c>
      <c r="D23" s="36">
        <f t="shared" si="0"/>
        <v>7.7630000000000005E-2</v>
      </c>
      <c r="E23" s="42">
        <v>1.5940000000000001</v>
      </c>
      <c r="F23" s="42">
        <v>0.93300000000000005</v>
      </c>
      <c r="G23" s="43">
        <v>50.373041789163217</v>
      </c>
      <c r="H23" s="45">
        <v>17.783237249806515</v>
      </c>
      <c r="I23" s="166"/>
      <c r="J23" s="36">
        <f t="shared" si="1"/>
        <v>0.97673285716374703</v>
      </c>
      <c r="K23" s="36"/>
      <c r="L23" s="36"/>
      <c r="M23" s="41">
        <v>6.4790000000000001</v>
      </c>
      <c r="N23" s="42">
        <v>0.308</v>
      </c>
      <c r="O23" s="36">
        <v>1.0038642385935861</v>
      </c>
      <c r="P23" s="41"/>
      <c r="Q23" s="41">
        <f t="shared" si="3"/>
        <v>0.21000000000000005</v>
      </c>
      <c r="R23" s="171">
        <f t="shared" si="2"/>
        <v>1</v>
      </c>
    </row>
    <row r="24" spans="1:18">
      <c r="A24" s="40" t="s">
        <v>38</v>
      </c>
      <c r="B24" s="41">
        <v>3911.11</v>
      </c>
      <c r="C24" s="41">
        <v>9.3919999999999995</v>
      </c>
      <c r="D24" s="36">
        <f t="shared" si="0"/>
        <v>9.391999999999999E-2</v>
      </c>
      <c r="E24" s="42">
        <v>1.395</v>
      </c>
      <c r="F24" s="42">
        <v>0.79200000000000004</v>
      </c>
      <c r="G24" s="43">
        <v>57.024144964805856</v>
      </c>
      <c r="H24" s="45">
        <v>9.9932547691836042</v>
      </c>
      <c r="I24" s="166"/>
      <c r="J24" s="36">
        <f t="shared" si="1"/>
        <v>1.620509717240884</v>
      </c>
      <c r="K24" s="36"/>
      <c r="L24" s="36"/>
      <c r="M24" s="41">
        <v>6.5570000000000004</v>
      </c>
      <c r="N24" s="42">
        <v>0.318</v>
      </c>
      <c r="O24" s="36">
        <v>1.0361537692211416</v>
      </c>
      <c r="P24" s="41"/>
      <c r="Q24" s="41">
        <f t="shared" si="3"/>
        <v>0.22000000000000006</v>
      </c>
      <c r="R24" s="171">
        <f t="shared" si="2"/>
        <v>1</v>
      </c>
    </row>
    <row r="25" spans="1:18">
      <c r="A25" s="40" t="s">
        <v>39</v>
      </c>
      <c r="B25" s="41">
        <v>3911.41</v>
      </c>
      <c r="C25" s="41">
        <v>12.794</v>
      </c>
      <c r="D25" s="36">
        <f t="shared" si="0"/>
        <v>0.12794</v>
      </c>
      <c r="E25" s="42">
        <v>3.3719999999999999</v>
      </c>
      <c r="F25" s="42">
        <v>2.3690000000000002</v>
      </c>
      <c r="G25" s="43">
        <v>46.558213218941873</v>
      </c>
      <c r="H25" s="45">
        <v>23.935920275101815</v>
      </c>
      <c r="I25" s="166"/>
      <c r="J25" s="36">
        <f t="shared" si="1"/>
        <v>2.1222573126644009</v>
      </c>
      <c r="K25" s="36"/>
      <c r="L25" s="36"/>
      <c r="M25" s="41">
        <v>8.6869999999999994</v>
      </c>
      <c r="N25" s="42">
        <v>2.4980000000000002</v>
      </c>
      <c r="O25" s="36">
        <v>1.1501184135024842</v>
      </c>
      <c r="P25" s="41"/>
      <c r="Q25" s="41">
        <f t="shared" si="3"/>
        <v>0.23000000000000007</v>
      </c>
      <c r="R25" s="171">
        <f t="shared" si="2"/>
        <v>1</v>
      </c>
    </row>
    <row r="26" spans="1:18">
      <c r="A26" s="40" t="s">
        <v>40</v>
      </c>
      <c r="B26" s="41">
        <v>3911.72</v>
      </c>
      <c r="C26" s="41">
        <v>9.8650000000000002</v>
      </c>
      <c r="D26" s="36">
        <f t="shared" si="0"/>
        <v>9.8650000000000002E-2</v>
      </c>
      <c r="E26" s="42">
        <v>21.283999999999999</v>
      </c>
      <c r="F26" s="42">
        <v>18.033999999999999</v>
      </c>
      <c r="G26" s="43">
        <v>34.953776087138522</v>
      </c>
      <c r="H26" s="45">
        <v>33.452983016010265</v>
      </c>
      <c r="I26" s="166"/>
      <c r="J26" s="36">
        <f t="shared" si="1"/>
        <v>0.85581217727330161</v>
      </c>
      <c r="K26" s="36"/>
      <c r="L26" s="36"/>
      <c r="M26" s="41">
        <v>5.3460000000000001</v>
      </c>
      <c r="N26" s="42">
        <v>4.2000000000000003E-2</v>
      </c>
      <c r="O26" s="36">
        <v>1.2446365159754345</v>
      </c>
      <c r="P26" s="41"/>
      <c r="Q26" s="41">
        <f t="shared" si="3"/>
        <v>0.24000000000000007</v>
      </c>
      <c r="R26" s="171">
        <f t="shared" si="2"/>
        <v>1</v>
      </c>
    </row>
    <row r="27" spans="1:18">
      <c r="A27" s="40" t="s">
        <v>41</v>
      </c>
      <c r="B27" s="41">
        <v>3911.86</v>
      </c>
      <c r="C27" s="41">
        <v>11.182</v>
      </c>
      <c r="D27" s="36">
        <f t="shared" si="0"/>
        <v>0.11182</v>
      </c>
      <c r="E27" s="42">
        <v>8.0220000000000002</v>
      </c>
      <c r="F27" s="42">
        <v>6.2910000000000004</v>
      </c>
      <c r="G27" s="43">
        <v>47.208499565154241</v>
      </c>
      <c r="H27" s="45">
        <v>23.059314073923655</v>
      </c>
      <c r="I27" s="166"/>
      <c r="J27" s="36">
        <f t="shared" si="1"/>
        <v>1.424369988107665</v>
      </c>
      <c r="K27" s="36"/>
      <c r="L27" s="36"/>
      <c r="M27" s="41">
        <v>7.5810000000000004</v>
      </c>
      <c r="N27" s="42">
        <v>0.628</v>
      </c>
      <c r="O27" s="36">
        <v>1.266476141523609</v>
      </c>
      <c r="P27" s="41"/>
      <c r="Q27" s="41">
        <f t="shared" si="3"/>
        <v>0.25000000000000006</v>
      </c>
      <c r="R27" s="171">
        <f t="shared" si="2"/>
        <v>1</v>
      </c>
    </row>
    <row r="28" spans="1:18">
      <c r="A28" s="40" t="s">
        <v>42</v>
      </c>
      <c r="B28" s="41">
        <v>3912.23</v>
      </c>
      <c r="C28" s="41">
        <v>13.917999999999999</v>
      </c>
      <c r="D28" s="36">
        <f t="shared" si="0"/>
        <v>0.13918</v>
      </c>
      <c r="E28" s="42">
        <v>0.501</v>
      </c>
      <c r="F28" s="42">
        <v>0.20300000000000001</v>
      </c>
      <c r="G28" s="43">
        <v>42.227870871975128</v>
      </c>
      <c r="H28" s="45">
        <v>30.262435072267351</v>
      </c>
      <c r="I28" s="166"/>
      <c r="J28" s="36">
        <f t="shared" si="1"/>
        <v>3.4439185961121521</v>
      </c>
      <c r="K28" s="36"/>
      <c r="L28" s="36"/>
      <c r="M28" s="41">
        <v>6.4279999999999999</v>
      </c>
      <c r="N28" s="42">
        <v>0.16300000000000001</v>
      </c>
      <c r="O28" s="36">
        <v>1.3008335731591341</v>
      </c>
      <c r="P28" s="41"/>
      <c r="Q28" s="41">
        <f t="shared" si="3"/>
        <v>0.26000000000000006</v>
      </c>
      <c r="R28" s="171">
        <f t="shared" si="2"/>
        <v>1</v>
      </c>
    </row>
    <row r="29" spans="1:18">
      <c r="A29" s="40" t="s">
        <v>43</v>
      </c>
      <c r="B29" s="41">
        <v>3912.73</v>
      </c>
      <c r="C29" s="41">
        <v>12.365</v>
      </c>
      <c r="D29" s="36">
        <f t="shared" si="0"/>
        <v>0.12365</v>
      </c>
      <c r="E29" s="42">
        <v>2.218</v>
      </c>
      <c r="F29" s="42">
        <v>1.4630000000000001</v>
      </c>
      <c r="G29" s="43">
        <v>47.545663614143237</v>
      </c>
      <c r="H29" s="45">
        <v>24.737700244743937</v>
      </c>
      <c r="I29" s="166"/>
      <c r="J29" s="36">
        <f t="shared" si="1"/>
        <v>2.2252874402411096</v>
      </c>
      <c r="K29" s="36"/>
      <c r="L29" s="36"/>
      <c r="M29" s="41">
        <v>7.1360000000000001</v>
      </c>
      <c r="N29" s="42">
        <v>0.32500000000000001</v>
      </c>
      <c r="O29" s="36">
        <v>1.3614360759537341</v>
      </c>
      <c r="P29" s="41"/>
      <c r="Q29" s="41">
        <f t="shared" si="3"/>
        <v>0.27000000000000007</v>
      </c>
      <c r="R29" s="171">
        <f t="shared" si="2"/>
        <v>1</v>
      </c>
    </row>
    <row r="30" spans="1:18">
      <c r="A30" s="40" t="s">
        <v>44</v>
      </c>
      <c r="B30" s="41">
        <v>3912.84</v>
      </c>
      <c r="C30" s="41">
        <v>10.935</v>
      </c>
      <c r="D30" s="36">
        <f t="shared" si="0"/>
        <v>0.10935</v>
      </c>
      <c r="E30" s="42">
        <v>1.46</v>
      </c>
      <c r="F30" s="42">
        <v>0.79700000000000004</v>
      </c>
      <c r="G30" s="43">
        <v>52.715907533611862</v>
      </c>
      <c r="H30" s="45">
        <v>22.115381704806722</v>
      </c>
      <c r="I30" s="166"/>
      <c r="J30" s="36">
        <f t="shared" si="1"/>
        <v>2.0718655446852603</v>
      </c>
      <c r="K30" s="36"/>
      <c r="L30" s="36"/>
      <c r="M30" s="41">
        <v>8.516</v>
      </c>
      <c r="N30" s="42">
        <v>1.216</v>
      </c>
      <c r="O30" s="36">
        <v>1.3686552344981611</v>
      </c>
      <c r="P30" s="41"/>
      <c r="Q30" s="41">
        <f t="shared" si="3"/>
        <v>0.28000000000000008</v>
      </c>
      <c r="R30" s="171">
        <f t="shared" si="2"/>
        <v>1</v>
      </c>
    </row>
    <row r="31" spans="1:18">
      <c r="A31" s="40" t="s">
        <v>45</v>
      </c>
      <c r="B31" s="41">
        <v>3913.16</v>
      </c>
      <c r="C31" s="41">
        <v>5.1980000000000004</v>
      </c>
      <c r="D31" s="36">
        <f t="shared" si="0"/>
        <v>5.1980000000000005E-2</v>
      </c>
      <c r="E31" s="42">
        <v>0.38200000000000001</v>
      </c>
      <c r="F31" s="42">
        <v>0.16800000000000001</v>
      </c>
      <c r="G31" s="43">
        <v>28.089843614128867</v>
      </c>
      <c r="H31" s="45">
        <v>19.169715218370715</v>
      </c>
      <c r="I31" s="166"/>
      <c r="J31" s="36">
        <f t="shared" si="1"/>
        <v>0.22668455629143536</v>
      </c>
      <c r="K31" s="36"/>
      <c r="L31" s="36"/>
      <c r="M31" s="41">
        <v>11.182</v>
      </c>
      <c r="N31" s="42">
        <v>8.0220000000000002</v>
      </c>
      <c r="O31" s="36">
        <v>1.424369988107665</v>
      </c>
      <c r="P31" s="41"/>
      <c r="Q31" s="41">
        <f t="shared" si="3"/>
        <v>0.29000000000000009</v>
      </c>
      <c r="R31" s="171">
        <f t="shared" si="2"/>
        <v>1</v>
      </c>
    </row>
    <row r="32" spans="1:18">
      <c r="A32" s="40" t="s">
        <v>46</v>
      </c>
      <c r="B32" s="41">
        <v>3913.32</v>
      </c>
      <c r="C32" s="41">
        <v>6.7549999999999999</v>
      </c>
      <c r="D32" s="36">
        <f t="shared" si="0"/>
        <v>6.7549999999999999E-2</v>
      </c>
      <c r="E32" s="42">
        <v>3.16</v>
      </c>
      <c r="F32" s="42">
        <v>2.2160000000000002</v>
      </c>
      <c r="G32" s="43">
        <v>40.235542731700605</v>
      </c>
      <c r="H32" s="45">
        <v>13.761779630301346</v>
      </c>
      <c r="I32" s="166"/>
      <c r="J32" s="36">
        <f t="shared" si="1"/>
        <v>0.43778707360629338</v>
      </c>
      <c r="K32" s="36"/>
      <c r="L32" s="36"/>
      <c r="M32" s="41">
        <v>5.1630000000000003</v>
      </c>
      <c r="N32" s="42">
        <v>2.5999999999999999E-2</v>
      </c>
      <c r="O32" s="36">
        <v>1.4406305107695956</v>
      </c>
      <c r="P32" s="41"/>
      <c r="Q32" s="41">
        <f t="shared" si="3"/>
        <v>0.3000000000000001</v>
      </c>
      <c r="R32" s="171">
        <f t="shared" si="2"/>
        <v>1</v>
      </c>
    </row>
    <row r="33" spans="1:18">
      <c r="A33" s="40" t="s">
        <v>47</v>
      </c>
      <c r="B33" s="41">
        <v>3913.72</v>
      </c>
      <c r="C33" s="41">
        <v>6.8140000000000001</v>
      </c>
      <c r="D33" s="36">
        <f t="shared" si="0"/>
        <v>6.8140000000000006E-2</v>
      </c>
      <c r="E33" s="42">
        <v>4.3999999999999997E-2</v>
      </c>
      <c r="F33" s="42">
        <v>8.9999999999999993E-3</v>
      </c>
      <c r="G33" s="43">
        <v>78.984656492710769</v>
      </c>
      <c r="H33" s="45">
        <v>10.815100348240449</v>
      </c>
      <c r="I33" s="166"/>
      <c r="J33" s="36">
        <f t="shared" si="1"/>
        <v>2.7069310053950231</v>
      </c>
      <c r="K33" s="36"/>
      <c r="L33" s="36"/>
      <c r="M33" s="41">
        <v>7.633</v>
      </c>
      <c r="N33" s="42">
        <v>0.44</v>
      </c>
      <c r="O33" s="36">
        <v>1.4649737308276369</v>
      </c>
      <c r="P33" s="41"/>
      <c r="Q33" s="41">
        <f t="shared" si="3"/>
        <v>0.31000000000000011</v>
      </c>
      <c r="R33" s="171">
        <f t="shared" si="2"/>
        <v>1</v>
      </c>
    </row>
    <row r="34" spans="1:18">
      <c r="A34" s="40" t="s">
        <v>48</v>
      </c>
      <c r="B34" s="41">
        <v>3914.11</v>
      </c>
      <c r="C34" s="41">
        <v>11.864000000000001</v>
      </c>
      <c r="D34" s="36">
        <f t="shared" si="0"/>
        <v>0.11864000000000001</v>
      </c>
      <c r="E34" s="42">
        <v>0.14599999999999999</v>
      </c>
      <c r="F34" s="42">
        <v>4.2999999999999997E-2</v>
      </c>
      <c r="G34" s="43">
        <v>71.38598119850792</v>
      </c>
      <c r="H34" s="45">
        <v>8.295702814663283</v>
      </c>
      <c r="I34" s="166"/>
      <c r="J34" s="36">
        <f t="shared" si="1"/>
        <v>3.9112979617642414</v>
      </c>
      <c r="K34" s="36"/>
      <c r="L34" s="36"/>
      <c r="M34" s="41">
        <v>5.48</v>
      </c>
      <c r="N34" s="42">
        <v>3.5000000000000003E-2</v>
      </c>
      <c r="O34" s="36">
        <v>1.5719686570740932</v>
      </c>
      <c r="P34" s="41"/>
      <c r="Q34" s="41">
        <f t="shared" si="3"/>
        <v>0.32000000000000012</v>
      </c>
      <c r="R34" s="171">
        <f t="shared" si="2"/>
        <v>2</v>
      </c>
    </row>
    <row r="35" spans="1:18">
      <c r="A35" s="40" t="s">
        <v>52</v>
      </c>
      <c r="B35" s="41">
        <v>3914.62</v>
      </c>
      <c r="C35" s="41">
        <v>10.61</v>
      </c>
      <c r="D35" s="36">
        <f t="shared" si="0"/>
        <v>0.1061</v>
      </c>
      <c r="E35" s="42">
        <v>0.112</v>
      </c>
      <c r="F35" s="42">
        <v>0.03</v>
      </c>
      <c r="G35" s="43">
        <v>46.391236680060729</v>
      </c>
      <c r="H35" s="45">
        <v>24.935771807297709</v>
      </c>
      <c r="I35" s="166"/>
      <c r="J35" s="36">
        <f t="shared" si="1"/>
        <v>3.7629147159296279</v>
      </c>
      <c r="K35" s="36"/>
      <c r="L35" s="36"/>
      <c r="M35" s="41">
        <v>6.5419999999999998</v>
      </c>
      <c r="N35" s="42">
        <v>0.12</v>
      </c>
      <c r="O35" s="36">
        <v>1.5825516698727216</v>
      </c>
      <c r="P35" s="41"/>
      <c r="Q35" s="41">
        <f t="shared" si="3"/>
        <v>0.33000000000000013</v>
      </c>
      <c r="R35" s="171">
        <f t="shared" si="2"/>
        <v>2</v>
      </c>
    </row>
    <row r="36" spans="1:18">
      <c r="A36" s="40" t="s">
        <v>53</v>
      </c>
      <c r="B36" s="41">
        <v>3914.97</v>
      </c>
      <c r="C36" s="41">
        <v>3.371</v>
      </c>
      <c r="D36" s="36">
        <f t="shared" si="0"/>
        <v>3.3709999999999997E-2</v>
      </c>
      <c r="E36" s="42">
        <v>1.7999999999999999E-2</v>
      </c>
      <c r="F36" s="42">
        <v>3.0000000000000001E-3</v>
      </c>
      <c r="G36" s="43">
        <v>44.272280184920639</v>
      </c>
      <c r="H36" s="45">
        <v>28.355958117123926</v>
      </c>
      <c r="I36" s="166"/>
      <c r="J36" s="36"/>
      <c r="K36" s="36"/>
      <c r="L36" s="36"/>
      <c r="M36" s="41">
        <v>9.3919999999999995</v>
      </c>
      <c r="N36" s="42">
        <v>1.395</v>
      </c>
      <c r="O36" s="36">
        <v>1.620509717240884</v>
      </c>
      <c r="P36" s="41"/>
      <c r="Q36" s="41">
        <f t="shared" si="3"/>
        <v>0.34000000000000014</v>
      </c>
      <c r="R36" s="171">
        <f t="shared" si="2"/>
        <v>2</v>
      </c>
    </row>
    <row r="37" spans="1:18">
      <c r="A37" s="40" t="s">
        <v>54</v>
      </c>
      <c r="B37" s="41">
        <v>3915.05</v>
      </c>
      <c r="C37" s="41">
        <v>3.5</v>
      </c>
      <c r="D37" s="36">
        <f t="shared" si="0"/>
        <v>3.5000000000000003E-2</v>
      </c>
      <c r="E37" s="42">
        <v>1.6E-2</v>
      </c>
      <c r="F37" s="42">
        <v>3.0000000000000001E-3</v>
      </c>
      <c r="G37" s="43">
        <v>44.274064183705129</v>
      </c>
      <c r="H37" s="45">
        <v>40.201146335168204</v>
      </c>
      <c r="I37" s="166"/>
      <c r="J37" s="36">
        <f t="shared" si="1"/>
        <v>0</v>
      </c>
      <c r="K37" s="36"/>
      <c r="L37" s="36"/>
      <c r="M37" s="41">
        <v>7.6849999999999996</v>
      </c>
      <c r="N37" s="42">
        <v>0.29299999999999998</v>
      </c>
      <c r="O37" s="36">
        <v>1.7206929180827901</v>
      </c>
      <c r="P37" s="41"/>
      <c r="Q37" s="41">
        <f t="shared" si="3"/>
        <v>0.35000000000000014</v>
      </c>
      <c r="R37" s="171">
        <f t="shared" si="2"/>
        <v>2</v>
      </c>
    </row>
    <row r="38" spans="1:18">
      <c r="A38" s="40" t="s">
        <v>49</v>
      </c>
      <c r="B38" s="41">
        <v>3915.62</v>
      </c>
      <c r="C38" s="41">
        <v>4.2549999999999999</v>
      </c>
      <c r="D38" s="36">
        <f t="shared" si="0"/>
        <v>4.2549999999999998E-2</v>
      </c>
      <c r="E38" s="42">
        <v>1.9E-2</v>
      </c>
      <c r="F38" s="42">
        <v>3.0000000000000001E-3</v>
      </c>
      <c r="G38" s="43">
        <v>60.909533220684509</v>
      </c>
      <c r="H38" s="45">
        <v>26.644218563321914</v>
      </c>
      <c r="I38" s="166"/>
      <c r="J38" s="36">
        <f t="shared" si="1"/>
        <v>0.29880463407152796</v>
      </c>
      <c r="K38" s="36"/>
      <c r="L38" s="36"/>
      <c r="M38" s="41">
        <v>9.3219999999999992</v>
      </c>
      <c r="N38" s="42">
        <v>0.91900000000000004</v>
      </c>
      <c r="O38" s="36">
        <v>1.797253387122014</v>
      </c>
      <c r="P38" s="41"/>
      <c r="Q38" s="41">
        <f t="shared" si="3"/>
        <v>0.36000000000000015</v>
      </c>
      <c r="R38" s="171">
        <f t="shared" si="2"/>
        <v>2</v>
      </c>
    </row>
    <row r="39" spans="1:18">
      <c r="A39" s="40" t="s">
        <v>50</v>
      </c>
      <c r="B39" s="41">
        <v>3915.85</v>
      </c>
      <c r="C39" s="41">
        <v>4.0730000000000004</v>
      </c>
      <c r="D39" s="36">
        <f t="shared" si="0"/>
        <v>4.0730000000000002E-2</v>
      </c>
      <c r="E39" s="42">
        <v>2.1000000000000001E-2</v>
      </c>
      <c r="F39" s="42">
        <v>4.0000000000000001E-3</v>
      </c>
      <c r="G39" s="43">
        <v>98.159484229314614</v>
      </c>
      <c r="H39" s="45">
        <v>0</v>
      </c>
      <c r="I39" s="166"/>
      <c r="J39" s="36">
        <f t="shared" si="1"/>
        <v>8.7993728566338358E-2</v>
      </c>
      <c r="K39" s="36"/>
      <c r="L39" s="36"/>
      <c r="M39" s="41">
        <v>11.920999999999999</v>
      </c>
      <c r="N39" s="42">
        <v>3.548</v>
      </c>
      <c r="O39" s="36">
        <v>1.9071276510467761</v>
      </c>
      <c r="P39" s="41"/>
      <c r="Q39" s="41">
        <f t="shared" si="3"/>
        <v>0.37000000000000016</v>
      </c>
      <c r="R39" s="171">
        <f t="shared" si="2"/>
        <v>2</v>
      </c>
    </row>
    <row r="40" spans="1:18">
      <c r="A40" s="40" t="s">
        <v>51</v>
      </c>
      <c r="B40" s="41">
        <v>3916.14</v>
      </c>
      <c r="C40" s="41">
        <v>10.026999999999999</v>
      </c>
      <c r="D40" s="36">
        <f t="shared" si="0"/>
        <v>0.10027</v>
      </c>
      <c r="E40" s="42">
        <v>9.7000000000000003E-2</v>
      </c>
      <c r="F40" s="42">
        <v>2.1999999999999999E-2</v>
      </c>
      <c r="G40" s="43">
        <v>97.257229891571853</v>
      </c>
      <c r="H40" s="45">
        <v>0</v>
      </c>
      <c r="I40" s="166"/>
      <c r="J40" s="36">
        <f t="shared" si="1"/>
        <v>3.6878742213950546</v>
      </c>
      <c r="K40" s="36"/>
      <c r="L40" s="36"/>
      <c r="M40" s="41">
        <v>10.599</v>
      </c>
      <c r="N40" s="42">
        <v>1.663</v>
      </c>
      <c r="O40" s="36">
        <v>1.9128518882883478</v>
      </c>
      <c r="P40" s="41"/>
      <c r="Q40" s="41">
        <f t="shared" si="3"/>
        <v>0.38000000000000017</v>
      </c>
      <c r="R40" s="171">
        <f t="shared" si="2"/>
        <v>2</v>
      </c>
    </row>
    <row r="41" spans="1:18">
      <c r="A41" s="40" t="s">
        <v>55</v>
      </c>
      <c r="B41" s="41">
        <v>3916.68</v>
      </c>
      <c r="C41" s="41">
        <v>2.2309999999999999</v>
      </c>
      <c r="D41" s="36">
        <f t="shared" si="0"/>
        <v>2.231E-2</v>
      </c>
      <c r="E41" s="42">
        <v>7.0999999999999994E-2</v>
      </c>
      <c r="F41" s="42">
        <v>1.9E-2</v>
      </c>
      <c r="G41" s="43">
        <v>69.093023644760592</v>
      </c>
      <c r="H41" s="45">
        <v>13.218664617486297</v>
      </c>
      <c r="I41" s="166"/>
      <c r="J41" s="36">
        <f t="shared" si="1"/>
        <v>120.50624718383224</v>
      </c>
      <c r="K41" s="36"/>
      <c r="L41" s="36"/>
      <c r="M41" s="41">
        <v>9.8610000000000007</v>
      </c>
      <c r="N41" s="42">
        <v>1.006</v>
      </c>
      <c r="O41" s="36">
        <v>1.9363047908058337</v>
      </c>
      <c r="P41" s="41"/>
      <c r="Q41" s="41">
        <f t="shared" si="3"/>
        <v>0.39000000000000018</v>
      </c>
      <c r="R41" s="171">
        <f t="shared" si="2"/>
        <v>2</v>
      </c>
    </row>
    <row r="42" spans="1:18">
      <c r="A42" s="40" t="s">
        <v>56</v>
      </c>
      <c r="B42" s="41">
        <v>3916.91</v>
      </c>
      <c r="C42" s="41">
        <v>2.9359999999999999</v>
      </c>
      <c r="D42" s="36">
        <f t="shared" si="0"/>
        <v>2.9360000000000001E-2</v>
      </c>
      <c r="E42" s="42">
        <v>2.1000000000000001E-2</v>
      </c>
      <c r="F42" s="42">
        <v>4.0000000000000001E-3</v>
      </c>
      <c r="G42" s="43">
        <v>67.163289132099493</v>
      </c>
      <c r="H42" s="45">
        <v>16.836950836819835</v>
      </c>
      <c r="I42" s="166"/>
      <c r="J42" s="36">
        <f t="shared" si="1"/>
        <v>734.02135228298971</v>
      </c>
      <c r="K42" s="36"/>
      <c r="L42" s="36"/>
      <c r="M42" s="41">
        <v>9.6929999999999996</v>
      </c>
      <c r="N42" s="42">
        <v>0.77200000000000002</v>
      </c>
      <c r="O42" s="36">
        <v>2.0207172205099031</v>
      </c>
      <c r="P42" s="41"/>
      <c r="Q42" s="41">
        <f t="shared" si="3"/>
        <v>0.40000000000000019</v>
      </c>
      <c r="R42" s="171">
        <f t="shared" si="2"/>
        <v>2</v>
      </c>
    </row>
    <row r="43" spans="1:18">
      <c r="A43" s="40" t="s">
        <v>57</v>
      </c>
      <c r="B43" s="41">
        <v>3917.18</v>
      </c>
      <c r="C43" s="41">
        <v>14.551</v>
      </c>
      <c r="D43" s="36">
        <f t="shared" si="0"/>
        <v>0.14551</v>
      </c>
      <c r="E43" s="42">
        <v>0.57299999999999995</v>
      </c>
      <c r="F43" s="42">
        <v>0.23899999999999999</v>
      </c>
      <c r="G43" s="43">
        <v>36.725559974911206</v>
      </c>
      <c r="H43" s="45">
        <v>27.512662864732917</v>
      </c>
      <c r="I43" s="166"/>
      <c r="J43" s="36">
        <f t="shared" si="1"/>
        <v>3.4797907913551382</v>
      </c>
      <c r="K43" s="36"/>
      <c r="L43" s="36"/>
      <c r="M43" s="41">
        <v>6.3250000000000002</v>
      </c>
      <c r="N43" s="42">
        <v>5.3999999999999999E-2</v>
      </c>
      <c r="O43" s="36">
        <v>2.0593322968917098</v>
      </c>
      <c r="P43" s="41"/>
      <c r="Q43" s="41">
        <f t="shared" si="3"/>
        <v>0.4100000000000002</v>
      </c>
      <c r="R43" s="171">
        <f t="shared" si="2"/>
        <v>2</v>
      </c>
    </row>
    <row r="44" spans="1:18">
      <c r="A44" s="40" t="s">
        <v>58</v>
      </c>
      <c r="B44" s="41">
        <v>3917.33</v>
      </c>
      <c r="C44" s="41">
        <v>16.879000000000001</v>
      </c>
      <c r="D44" s="36">
        <f t="shared" si="0"/>
        <v>0.16879000000000002</v>
      </c>
      <c r="E44" s="42">
        <v>0.57299999999999995</v>
      </c>
      <c r="F44" s="42">
        <v>0.23400000000000001</v>
      </c>
      <c r="G44" s="43">
        <v>28.251297363170234</v>
      </c>
      <c r="H44" s="45">
        <v>32.501604850214086</v>
      </c>
      <c r="I44" s="166"/>
      <c r="J44" s="36">
        <f t="shared" si="1"/>
        <v>3.881944140159411</v>
      </c>
      <c r="K44" s="36"/>
      <c r="L44" s="36"/>
      <c r="M44" s="41">
        <v>10.935</v>
      </c>
      <c r="N44" s="42">
        <v>1.46</v>
      </c>
      <c r="O44" s="36">
        <v>2.0718655446852603</v>
      </c>
      <c r="P44" s="41"/>
      <c r="Q44" s="41">
        <f t="shared" si="3"/>
        <v>0.42000000000000021</v>
      </c>
      <c r="R44" s="171">
        <f t="shared" si="2"/>
        <v>2</v>
      </c>
    </row>
    <row r="45" spans="1:18">
      <c r="A45" s="40" t="s">
        <v>59</v>
      </c>
      <c r="B45" s="41">
        <v>3918.22</v>
      </c>
      <c r="C45" s="41">
        <v>6.1239999999999997</v>
      </c>
      <c r="D45" s="36">
        <f t="shared" si="0"/>
        <v>6.1239999999999996E-2</v>
      </c>
      <c r="E45" s="42">
        <v>0.42799999999999999</v>
      </c>
      <c r="F45" s="42">
        <v>0.184</v>
      </c>
      <c r="G45" s="43">
        <v>98.643382601426183</v>
      </c>
      <c r="H45" s="45">
        <v>1.3353359304235752</v>
      </c>
      <c r="I45" s="166"/>
      <c r="J45" s="36">
        <f t="shared" si="1"/>
        <v>0.6695612446051753</v>
      </c>
      <c r="K45" s="36"/>
      <c r="L45" s="36"/>
      <c r="M45" s="41">
        <v>6.4029999999999996</v>
      </c>
      <c r="N45" s="42">
        <v>5.5E-2</v>
      </c>
      <c r="O45" s="36">
        <v>2.1130064021140527</v>
      </c>
      <c r="P45" s="41"/>
      <c r="Q45" s="41">
        <f t="shared" si="3"/>
        <v>0.43000000000000022</v>
      </c>
      <c r="R45" s="171">
        <f t="shared" si="2"/>
        <v>2</v>
      </c>
    </row>
    <row r="46" spans="1:18">
      <c r="A46" s="40" t="s">
        <v>60</v>
      </c>
      <c r="B46" s="41">
        <v>3918.57</v>
      </c>
      <c r="C46" s="41">
        <v>6.0309999999999997</v>
      </c>
      <c r="D46" s="36">
        <f t="shared" si="0"/>
        <v>6.0309999999999996E-2</v>
      </c>
      <c r="E46" s="42">
        <v>0.191</v>
      </c>
      <c r="F46" s="42">
        <v>6.5000000000000002E-2</v>
      </c>
      <c r="G46" s="43">
        <v>98.52215660243175</v>
      </c>
      <c r="H46" s="45">
        <v>0.68936764843647047</v>
      </c>
      <c r="I46" s="166"/>
      <c r="J46" s="36">
        <f t="shared" si="1"/>
        <v>0.9335407490682569</v>
      </c>
      <c r="K46" s="36"/>
      <c r="L46" s="36"/>
      <c r="M46" s="41">
        <v>12.794</v>
      </c>
      <c r="N46" s="42">
        <v>3.3719999999999999</v>
      </c>
      <c r="O46" s="36">
        <v>2.1222573126644009</v>
      </c>
      <c r="P46" s="41"/>
      <c r="Q46" s="41">
        <f t="shared" si="3"/>
        <v>0.44000000000000022</v>
      </c>
      <c r="R46" s="171">
        <f t="shared" si="2"/>
        <v>2</v>
      </c>
    </row>
    <row r="47" spans="1:18">
      <c r="A47" s="40" t="s">
        <v>61</v>
      </c>
      <c r="B47" s="41">
        <v>3918.92</v>
      </c>
      <c r="C47" s="41">
        <v>1.9079999999999999</v>
      </c>
      <c r="D47" s="36">
        <f t="shared" si="0"/>
        <v>1.908E-2</v>
      </c>
      <c r="E47" s="42">
        <v>4.0000000000000001E-3</v>
      </c>
      <c r="F47" s="42">
        <v>0</v>
      </c>
      <c r="G47" s="43">
        <v>97.90515847051347</v>
      </c>
      <c r="H47" s="45">
        <v>1.9639840613707282</v>
      </c>
      <c r="I47" s="166"/>
      <c r="J47" s="36">
        <f t="shared" si="1"/>
        <v>17.459997466003266</v>
      </c>
      <c r="K47" s="36"/>
      <c r="L47" s="36"/>
      <c r="M47" s="41">
        <v>7.6420000000000003</v>
      </c>
      <c r="N47" s="42">
        <v>0.14599999999999999</v>
      </c>
      <c r="O47" s="36">
        <v>2.1745069326235678</v>
      </c>
      <c r="P47" s="41"/>
      <c r="Q47" s="41">
        <f t="shared" si="3"/>
        <v>0.45000000000000023</v>
      </c>
      <c r="R47" s="171">
        <f t="shared" si="2"/>
        <v>2</v>
      </c>
    </row>
    <row r="48" spans="1:18">
      <c r="A48" s="40" t="s">
        <v>62</v>
      </c>
      <c r="B48" s="41">
        <v>3919.07</v>
      </c>
      <c r="C48" s="41">
        <v>1.8149999999999999</v>
      </c>
      <c r="D48" s="36">
        <f t="shared" si="0"/>
        <v>1.8149999999999999E-2</v>
      </c>
      <c r="E48" s="42">
        <v>0.04</v>
      </c>
      <c r="F48" s="42">
        <v>8.9999999999999993E-3</v>
      </c>
      <c r="G48" s="43">
        <v>53.827691534621046</v>
      </c>
      <c r="H48" s="45">
        <v>11.866435347854546</v>
      </c>
      <c r="I48" s="166"/>
      <c r="J48" s="36">
        <f t="shared" si="1"/>
        <v>44.661793360692563</v>
      </c>
      <c r="K48" s="36"/>
      <c r="L48" s="36"/>
      <c r="M48" s="41">
        <v>12.365</v>
      </c>
      <c r="N48" s="42">
        <v>2.218</v>
      </c>
      <c r="O48" s="36">
        <v>2.2252874402411096</v>
      </c>
      <c r="P48" s="41"/>
      <c r="Q48" s="41">
        <f t="shared" si="3"/>
        <v>0.46000000000000024</v>
      </c>
      <c r="R48" s="171">
        <f t="shared" si="2"/>
        <v>2</v>
      </c>
    </row>
    <row r="49" spans="1:18">
      <c r="A49" s="40" t="s">
        <v>63</v>
      </c>
      <c r="B49" s="41">
        <v>3919.34</v>
      </c>
      <c r="C49" s="41">
        <v>1.5629999999999999</v>
      </c>
      <c r="D49" s="36">
        <f t="shared" si="0"/>
        <v>1.5629999999999998E-2</v>
      </c>
      <c r="E49" s="42">
        <v>3.0000000000000001E-3</v>
      </c>
      <c r="F49" s="42">
        <v>0</v>
      </c>
      <c r="G49" s="43">
        <v>50.516228880145931</v>
      </c>
      <c r="H49" s="45">
        <v>32.652580971662395</v>
      </c>
      <c r="I49" s="166"/>
      <c r="J49" s="36">
        <f t="shared" si="1"/>
        <v>14.134576148384387</v>
      </c>
      <c r="K49" s="36"/>
      <c r="L49" s="36"/>
      <c r="M49" s="41">
        <v>6.9960000000000004</v>
      </c>
      <c r="N49" s="42">
        <v>8.2000000000000003E-2</v>
      </c>
      <c r="O49" s="36">
        <v>2.2258392753512339</v>
      </c>
      <c r="P49" s="41"/>
      <c r="Q49" s="41">
        <f t="shared" si="3"/>
        <v>0.47000000000000025</v>
      </c>
      <c r="R49" s="171">
        <f t="shared" si="2"/>
        <v>2</v>
      </c>
    </row>
    <row r="50" spans="1:18">
      <c r="A50" s="40" t="s">
        <v>64</v>
      </c>
      <c r="B50" s="41">
        <v>3919.54</v>
      </c>
      <c r="C50" s="41">
        <v>2.71</v>
      </c>
      <c r="D50" s="36">
        <f t="shared" si="0"/>
        <v>2.7099999999999999E-2</v>
      </c>
      <c r="E50" s="42">
        <v>0.16300000000000001</v>
      </c>
      <c r="F50" s="42">
        <v>5.7000000000000002E-2</v>
      </c>
      <c r="G50" s="43">
        <v>40.22245361252412</v>
      </c>
      <c r="H50" s="45">
        <v>18.231504511799905</v>
      </c>
      <c r="I50" s="166"/>
      <c r="J50" s="36">
        <f>VALUE(EXP((22.56+8.671*LN(D50)-LN(E50))/(12.08+3.603*LN(D50))))</f>
        <v>1827.2314821112343</v>
      </c>
      <c r="K50" s="36"/>
      <c r="L50" s="36"/>
      <c r="M50" s="41">
        <v>13.227</v>
      </c>
      <c r="N50" s="42">
        <v>2.9729999999999999</v>
      </c>
      <c r="O50" s="36">
        <v>2.2708707028497428</v>
      </c>
      <c r="P50" s="41"/>
      <c r="Q50" s="41">
        <f t="shared" si="3"/>
        <v>0.48000000000000026</v>
      </c>
      <c r="R50" s="171">
        <f t="shared" si="2"/>
        <v>2</v>
      </c>
    </row>
    <row r="51" spans="1:18">
      <c r="A51" s="40">
        <v>39</v>
      </c>
      <c r="B51" s="41">
        <v>3919.82</v>
      </c>
      <c r="C51" s="41">
        <v>4.3239999999999998</v>
      </c>
      <c r="D51" s="36">
        <f t="shared" si="0"/>
        <v>4.3240000000000001E-2</v>
      </c>
      <c r="E51" s="42">
        <v>0.55200000000000005</v>
      </c>
      <c r="F51" s="42">
        <v>0.27</v>
      </c>
      <c r="G51" s="43">
        <v>9.1580996734414271</v>
      </c>
      <c r="H51" s="45">
        <v>24.831462027755506</v>
      </c>
      <c r="I51" s="166"/>
      <c r="J51" s="36">
        <f t="shared" si="1"/>
        <v>4.7532727063601754E-3</v>
      </c>
      <c r="K51" s="36"/>
      <c r="L51" s="36"/>
      <c r="M51" s="41">
        <v>8.5169999999999995</v>
      </c>
      <c r="N51" s="42">
        <v>0.24</v>
      </c>
      <c r="O51" s="36">
        <v>2.2712594843494047</v>
      </c>
      <c r="P51" s="41"/>
      <c r="Q51" s="41">
        <f t="shared" si="3"/>
        <v>0.49000000000000027</v>
      </c>
      <c r="R51" s="171">
        <f t="shared" si="2"/>
        <v>2</v>
      </c>
    </row>
    <row r="52" spans="1:18">
      <c r="A52" s="40" t="s">
        <v>65</v>
      </c>
      <c r="B52" s="41">
        <v>3920.3</v>
      </c>
      <c r="C52" s="41">
        <v>5.3460000000000001</v>
      </c>
      <c r="D52" s="36">
        <f t="shared" si="0"/>
        <v>5.3460000000000001E-2</v>
      </c>
      <c r="E52" s="42">
        <v>4.2000000000000003E-2</v>
      </c>
      <c r="F52" s="42">
        <v>8.9999999999999993E-3</v>
      </c>
      <c r="G52" s="43">
        <v>34.625981287630594</v>
      </c>
      <c r="H52" s="45">
        <v>23.161807495344735</v>
      </c>
      <c r="I52" s="166"/>
      <c r="J52" s="36">
        <f t="shared" si="1"/>
        <v>1.2446365159754345</v>
      </c>
      <c r="K52" s="36"/>
      <c r="L52" s="36"/>
      <c r="M52" s="41">
        <v>6.6070000000000002</v>
      </c>
      <c r="N52" s="42">
        <v>5.3999999999999999E-2</v>
      </c>
      <c r="O52" s="36">
        <v>2.3116092019508283</v>
      </c>
      <c r="P52" s="41"/>
      <c r="Q52" s="41">
        <f t="shared" si="3"/>
        <v>0.50000000000000022</v>
      </c>
      <c r="R52" s="171">
        <f t="shared" si="2"/>
        <v>2</v>
      </c>
    </row>
    <row r="53" spans="1:18">
      <c r="A53" s="40" t="s">
        <v>66</v>
      </c>
      <c r="B53" s="41">
        <v>3920.7</v>
      </c>
      <c r="C53" s="41">
        <v>7.0140000000000002</v>
      </c>
      <c r="D53" s="36">
        <f t="shared" si="0"/>
        <v>7.0140000000000008E-2</v>
      </c>
      <c r="E53" s="42">
        <v>5.5E-2</v>
      </c>
      <c r="F53" s="42">
        <v>1.2999999999999999E-2</v>
      </c>
      <c r="G53" s="43">
        <v>24.879850465603486</v>
      </c>
      <c r="H53" s="45">
        <v>23.603923023215572</v>
      </c>
      <c r="I53" s="166"/>
      <c r="J53" s="36">
        <f t="shared" si="1"/>
        <v>2.6259653325391588</v>
      </c>
      <c r="K53" s="36"/>
      <c r="L53" s="36"/>
      <c r="M53" s="41">
        <v>13.954000000000001</v>
      </c>
      <c r="N53" s="42">
        <v>2.7189999999999999</v>
      </c>
      <c r="O53" s="36">
        <v>2.4582317316981261</v>
      </c>
      <c r="P53" s="41"/>
      <c r="Q53" s="41">
        <f t="shared" si="3"/>
        <v>0.51000000000000023</v>
      </c>
      <c r="R53" s="171">
        <f t="shared" si="2"/>
        <v>2</v>
      </c>
    </row>
    <row r="54" spans="1:18">
      <c r="A54" s="40" t="s">
        <v>67</v>
      </c>
      <c r="B54" s="41">
        <v>3920.96</v>
      </c>
      <c r="C54" s="41">
        <v>7.86</v>
      </c>
      <c r="D54" s="36">
        <f t="shared" si="0"/>
        <v>7.8600000000000003E-2</v>
      </c>
      <c r="E54" s="42">
        <v>8.1000000000000003E-2</v>
      </c>
      <c r="F54" s="42">
        <v>2.1000000000000001E-2</v>
      </c>
      <c r="G54" s="43">
        <v>26.543911905048041</v>
      </c>
      <c r="H54" s="45">
        <v>25.081178218216145</v>
      </c>
      <c r="I54" s="166"/>
      <c r="J54" s="36">
        <f t="shared" si="1"/>
        <v>2.8164305356895949</v>
      </c>
      <c r="K54" s="36"/>
      <c r="L54" s="36"/>
      <c r="M54" s="41">
        <v>13.625</v>
      </c>
      <c r="N54" s="42">
        <v>2.15</v>
      </c>
      <c r="O54" s="36">
        <v>2.5116134384405906</v>
      </c>
      <c r="P54" s="41"/>
      <c r="Q54" s="41">
        <f t="shared" si="3"/>
        <v>0.52000000000000024</v>
      </c>
      <c r="R54" s="171">
        <f t="shared" si="2"/>
        <v>3</v>
      </c>
    </row>
    <row r="55" spans="1:18">
      <c r="A55" s="40" t="s">
        <v>68</v>
      </c>
      <c r="B55" s="41">
        <v>3921.16</v>
      </c>
      <c r="C55" s="41">
        <v>6.3250000000000002</v>
      </c>
      <c r="D55" s="36">
        <f t="shared" si="0"/>
        <v>6.3250000000000001E-2</v>
      </c>
      <c r="E55" s="42">
        <v>5.3999999999999999E-2</v>
      </c>
      <c r="F55" s="42">
        <v>1.2999999999999999E-2</v>
      </c>
      <c r="G55" s="43">
        <v>28.561962854369316</v>
      </c>
      <c r="H55" s="45">
        <v>25.656630931649893</v>
      </c>
      <c r="I55" s="166"/>
      <c r="J55" s="36">
        <f t="shared" si="1"/>
        <v>2.0593322968917098</v>
      </c>
      <c r="K55" s="36"/>
      <c r="L55" s="36"/>
      <c r="M55" s="41">
        <v>14.179</v>
      </c>
      <c r="N55" s="42">
        <v>2.2629999999999999</v>
      </c>
      <c r="O55" s="36">
        <v>2.5936861714577311</v>
      </c>
      <c r="P55" s="41"/>
      <c r="Q55" s="41">
        <f t="shared" si="3"/>
        <v>0.53000000000000025</v>
      </c>
      <c r="R55" s="171">
        <f t="shared" si="2"/>
        <v>3</v>
      </c>
    </row>
    <row r="56" spans="1:18">
      <c r="A56" s="40" t="s">
        <v>69</v>
      </c>
      <c r="B56" s="41">
        <v>3921.88</v>
      </c>
      <c r="C56" s="41">
        <v>22.521999999999998</v>
      </c>
      <c r="D56" s="36">
        <f t="shared" si="0"/>
        <v>0.22521999999999998</v>
      </c>
      <c r="E56" s="42">
        <v>1.091</v>
      </c>
      <c r="F56" s="42">
        <v>0.51</v>
      </c>
      <c r="G56" s="43">
        <v>37.781632477794503</v>
      </c>
      <c r="H56" s="45">
        <v>21.089852729885074</v>
      </c>
      <c r="I56" s="166"/>
      <c r="J56" s="36">
        <f t="shared" si="1"/>
        <v>4.1496783555235348</v>
      </c>
      <c r="K56" s="36"/>
      <c r="L56" s="36"/>
      <c r="M56" s="41">
        <v>8.3409999999999993</v>
      </c>
      <c r="N56" s="42">
        <v>0.14000000000000001</v>
      </c>
      <c r="O56" s="36">
        <v>2.5971145401836311</v>
      </c>
      <c r="P56" s="41"/>
      <c r="Q56" s="41">
        <f t="shared" si="3"/>
        <v>0.54000000000000026</v>
      </c>
      <c r="R56" s="171">
        <f t="shared" si="2"/>
        <v>3</v>
      </c>
    </row>
    <row r="57" spans="1:18">
      <c r="A57" s="40" t="s">
        <v>70</v>
      </c>
      <c r="B57" s="41">
        <v>3922.09</v>
      </c>
      <c r="C57" s="41">
        <v>20.972999999999999</v>
      </c>
      <c r="D57" s="36">
        <f t="shared" si="0"/>
        <v>0.20973</v>
      </c>
      <c r="E57" s="42">
        <v>1.3879999999999999</v>
      </c>
      <c r="F57" s="42">
        <v>0.69299999999999995</v>
      </c>
      <c r="G57" s="43">
        <v>41.801636611718365</v>
      </c>
      <c r="H57" s="45">
        <v>17.266645029673477</v>
      </c>
      <c r="I57" s="166"/>
      <c r="J57" s="36">
        <f t="shared" si="1"/>
        <v>3.8442541392726208</v>
      </c>
      <c r="K57" s="36"/>
      <c r="L57" s="36"/>
      <c r="M57" s="41">
        <v>13.648</v>
      </c>
      <c r="N57" s="42">
        <v>1.77</v>
      </c>
      <c r="O57" s="36">
        <v>2.6180311597716783</v>
      </c>
      <c r="P57" s="41"/>
      <c r="Q57" s="41">
        <f t="shared" si="3"/>
        <v>0.55000000000000027</v>
      </c>
      <c r="R57" s="171">
        <f t="shared" si="2"/>
        <v>3</v>
      </c>
    </row>
    <row r="58" spans="1:18">
      <c r="A58" s="40" t="s">
        <v>71</v>
      </c>
      <c r="B58" s="41">
        <v>3922.35</v>
      </c>
      <c r="C58" s="41">
        <v>16.02</v>
      </c>
      <c r="D58" s="36">
        <f t="shared" si="0"/>
        <v>0.16020000000000001</v>
      </c>
      <c r="E58" s="42">
        <v>0.42799999999999999</v>
      </c>
      <c r="F58" s="42">
        <v>0.16400000000000001</v>
      </c>
      <c r="G58" s="43">
        <v>50.184309594441245</v>
      </c>
      <c r="H58" s="45">
        <v>17.717627869551851</v>
      </c>
      <c r="I58" s="166"/>
      <c r="J58" s="36">
        <f t="shared" si="1"/>
        <v>3.9491641252952654</v>
      </c>
      <c r="K58" s="36"/>
      <c r="L58" s="36"/>
      <c r="M58" s="41">
        <v>7.0140000000000002</v>
      </c>
      <c r="N58" s="42">
        <v>5.5E-2</v>
      </c>
      <c r="O58" s="36">
        <v>2.6259653325391588</v>
      </c>
      <c r="P58" s="41"/>
      <c r="Q58" s="41">
        <f t="shared" si="3"/>
        <v>0.56000000000000028</v>
      </c>
      <c r="R58" s="171">
        <f t="shared" si="2"/>
        <v>3</v>
      </c>
    </row>
    <row r="59" spans="1:18">
      <c r="A59" s="40" t="s">
        <v>72</v>
      </c>
      <c r="B59" s="41">
        <v>3923.32</v>
      </c>
      <c r="C59" s="41">
        <v>19.832000000000001</v>
      </c>
      <c r="D59" s="36">
        <f t="shared" si="0"/>
        <v>0.19832</v>
      </c>
      <c r="E59" s="42">
        <v>3.4390000000000001</v>
      </c>
      <c r="F59" s="42">
        <v>2.411</v>
      </c>
      <c r="G59" s="43">
        <v>35.887518540525122</v>
      </c>
      <c r="H59" s="45">
        <v>18.047299802273841</v>
      </c>
      <c r="I59" s="166"/>
      <c r="J59" s="36">
        <f t="shared" si="1"/>
        <v>3.213139323292217</v>
      </c>
      <c r="K59" s="36"/>
      <c r="L59" s="36"/>
      <c r="M59" s="41">
        <v>14.894</v>
      </c>
      <c r="N59" s="42">
        <v>2.742</v>
      </c>
      <c r="O59" s="36">
        <v>2.6265166040381258</v>
      </c>
      <c r="P59" s="41"/>
      <c r="Q59" s="41">
        <f t="shared" si="3"/>
        <v>0.57000000000000028</v>
      </c>
      <c r="R59" s="171">
        <f t="shared" si="2"/>
        <v>3</v>
      </c>
    </row>
    <row r="60" spans="1:18">
      <c r="A60" s="40" t="s">
        <v>73</v>
      </c>
      <c r="B60" s="41">
        <v>3924.09</v>
      </c>
      <c r="C60" s="41">
        <v>10.977</v>
      </c>
      <c r="D60" s="36">
        <f t="shared" si="0"/>
        <v>0.10977000000000001</v>
      </c>
      <c r="E60" s="42">
        <v>0.127</v>
      </c>
      <c r="F60" s="42">
        <v>3.5000000000000003E-2</v>
      </c>
      <c r="G60" s="43">
        <v>33.136716859829143</v>
      </c>
      <c r="H60" s="45">
        <v>22.327143635449154</v>
      </c>
      <c r="I60" s="166"/>
      <c r="J60" s="36">
        <f t="shared" si="1"/>
        <v>3.7691376324117107</v>
      </c>
      <c r="K60" s="36"/>
      <c r="L60" s="36"/>
      <c r="M60" s="41">
        <v>14.707000000000001</v>
      </c>
      <c r="N60" s="42">
        <v>2.4550000000000001</v>
      </c>
      <c r="O60" s="36">
        <v>2.6494432195679374</v>
      </c>
      <c r="P60" s="41"/>
      <c r="Q60" s="41">
        <f t="shared" si="3"/>
        <v>0.58000000000000029</v>
      </c>
      <c r="R60" s="171">
        <f t="shared" si="2"/>
        <v>3</v>
      </c>
    </row>
    <row r="61" spans="1:18">
      <c r="A61" s="40" t="s">
        <v>74</v>
      </c>
      <c r="B61" s="41">
        <v>3924.31</v>
      </c>
      <c r="C61" s="41">
        <v>6.6070000000000002</v>
      </c>
      <c r="D61" s="36">
        <f t="shared" si="0"/>
        <v>6.6070000000000004E-2</v>
      </c>
      <c r="E61" s="42">
        <v>5.3999999999999999E-2</v>
      </c>
      <c r="F61" s="42">
        <v>1.2999999999999999E-2</v>
      </c>
      <c r="G61" s="43">
        <v>69.309624308876081</v>
      </c>
      <c r="H61" s="45">
        <v>11.292666666666465</v>
      </c>
      <c r="I61" s="166"/>
      <c r="J61" s="36">
        <f t="shared" si="1"/>
        <v>2.3116092019508283</v>
      </c>
      <c r="K61" s="36"/>
      <c r="L61" s="36"/>
      <c r="M61" s="41">
        <v>6.5739999999999998</v>
      </c>
      <c r="N61" s="42">
        <v>3.6999999999999998E-2</v>
      </c>
      <c r="O61" s="36">
        <v>2.6962417533660195</v>
      </c>
      <c r="P61" s="41"/>
      <c r="Q61" s="41">
        <f t="shared" si="3"/>
        <v>0.5900000000000003</v>
      </c>
      <c r="R61" s="171">
        <f t="shared" si="2"/>
        <v>3</v>
      </c>
    </row>
    <row r="62" spans="1:18">
      <c r="A62" s="40" t="s">
        <v>75</v>
      </c>
      <c r="B62" s="41">
        <v>3924.65</v>
      </c>
      <c r="C62" s="41">
        <v>4.6059999999999999</v>
      </c>
      <c r="D62" s="36">
        <f t="shared" si="0"/>
        <v>4.6059999999999997E-2</v>
      </c>
      <c r="E62" s="42">
        <v>2.8000000000000001E-2</v>
      </c>
      <c r="F62" s="42">
        <v>5.0000000000000001E-3</v>
      </c>
      <c r="G62" s="43">
        <v>90.126241409877679</v>
      </c>
      <c r="H62" s="45">
        <v>8.1807507882290942</v>
      </c>
      <c r="I62" s="166"/>
      <c r="J62" s="36">
        <f t="shared" si="1"/>
        <v>0.57272202739961753</v>
      </c>
      <c r="K62" s="36"/>
      <c r="L62" s="36"/>
      <c r="M62" s="41">
        <v>15.554</v>
      </c>
      <c r="N62" s="42">
        <v>2.9289999999999998</v>
      </c>
      <c r="O62" s="36">
        <v>2.7054369209764726</v>
      </c>
      <c r="P62" s="41"/>
      <c r="Q62" s="41">
        <f t="shared" si="3"/>
        <v>0.60000000000000031</v>
      </c>
      <c r="R62" s="171">
        <f t="shared" si="2"/>
        <v>3</v>
      </c>
    </row>
    <row r="63" spans="1:18">
      <c r="A63" s="40" t="s">
        <v>76</v>
      </c>
      <c r="B63" s="41">
        <v>3925.18</v>
      </c>
      <c r="C63" s="41">
        <v>18.09</v>
      </c>
      <c r="D63" s="36">
        <f t="shared" si="0"/>
        <v>0.18090000000000001</v>
      </c>
      <c r="E63" s="42">
        <v>1.341</v>
      </c>
      <c r="F63" s="42">
        <v>0.68400000000000005</v>
      </c>
      <c r="G63" s="43">
        <v>35.83813204712073</v>
      </c>
      <c r="H63" s="45">
        <v>20.884461505190142</v>
      </c>
      <c r="I63" s="166"/>
      <c r="J63" s="36">
        <f t="shared" si="1"/>
        <v>3.5148243284437708</v>
      </c>
      <c r="K63" s="36"/>
      <c r="L63" s="36"/>
      <c r="M63" s="41">
        <v>6.8140000000000001</v>
      </c>
      <c r="N63" s="42">
        <v>4.3999999999999997E-2</v>
      </c>
      <c r="O63" s="36">
        <v>2.7069310053950231</v>
      </c>
      <c r="P63" s="41"/>
      <c r="Q63" s="41">
        <f t="shared" si="3"/>
        <v>0.61000000000000032</v>
      </c>
      <c r="R63" s="171">
        <f t="shared" si="2"/>
        <v>3</v>
      </c>
    </row>
    <row r="64" spans="1:18">
      <c r="A64" s="40" t="s">
        <v>77</v>
      </c>
      <c r="B64" s="41">
        <v>3925.52</v>
      </c>
      <c r="C64" s="41">
        <v>18.594999999999999</v>
      </c>
      <c r="D64" s="36">
        <f t="shared" si="0"/>
        <v>0.18594999999999998</v>
      </c>
      <c r="E64" s="42">
        <v>2.29</v>
      </c>
      <c r="F64" s="42">
        <v>1.304</v>
      </c>
      <c r="G64" s="43">
        <v>28.787341779077131</v>
      </c>
      <c r="H64" s="45">
        <v>16.34624889222162</v>
      </c>
      <c r="I64" s="166"/>
      <c r="J64" s="36">
        <f t="shared" si="1"/>
        <v>3.2773212990304921</v>
      </c>
      <c r="K64" s="36"/>
      <c r="L64" s="36"/>
      <c r="M64" s="41">
        <v>9.5679999999999996</v>
      </c>
      <c r="N64" s="42">
        <v>0.224</v>
      </c>
      <c r="O64" s="36">
        <v>2.7810918037352477</v>
      </c>
      <c r="P64" s="41"/>
      <c r="Q64" s="41">
        <f t="shared" si="3"/>
        <v>0.62000000000000033</v>
      </c>
      <c r="R64" s="171">
        <f t="shared" si="2"/>
        <v>3</v>
      </c>
    </row>
    <row r="65" spans="1:18">
      <c r="A65" s="40" t="s">
        <v>78</v>
      </c>
      <c r="B65" s="41">
        <v>3925.86</v>
      </c>
      <c r="C65" s="41">
        <v>7.633</v>
      </c>
      <c r="D65" s="36">
        <f t="shared" si="0"/>
        <v>7.6329999999999995E-2</v>
      </c>
      <c r="E65" s="42">
        <v>0.44</v>
      </c>
      <c r="F65" s="42">
        <v>0.19</v>
      </c>
      <c r="G65" s="43">
        <v>31.696116211217724</v>
      </c>
      <c r="H65" s="45">
        <v>27.687603391232606</v>
      </c>
      <c r="I65" s="166"/>
      <c r="J65" s="36">
        <f t="shared" si="1"/>
        <v>1.4649737308276369</v>
      </c>
      <c r="K65" s="36"/>
      <c r="L65" s="36"/>
      <c r="M65" s="41">
        <v>7.86</v>
      </c>
      <c r="N65" s="42">
        <v>8.1000000000000003E-2</v>
      </c>
      <c r="O65" s="36">
        <v>2.8164305356895949</v>
      </c>
      <c r="P65" s="41"/>
      <c r="Q65" s="41">
        <f t="shared" si="3"/>
        <v>0.63000000000000034</v>
      </c>
      <c r="R65" s="171">
        <f t="shared" si="2"/>
        <v>3</v>
      </c>
    </row>
    <row r="66" spans="1:18">
      <c r="A66" s="40" t="s">
        <v>79</v>
      </c>
      <c r="B66" s="41">
        <v>3926.39</v>
      </c>
      <c r="C66" s="41">
        <v>10.641999999999999</v>
      </c>
      <c r="D66" s="36">
        <f t="shared" si="0"/>
        <v>0.10642</v>
      </c>
      <c r="E66" s="42">
        <v>0.27400000000000002</v>
      </c>
      <c r="F66" s="42">
        <v>9.9000000000000005E-2</v>
      </c>
      <c r="G66" s="43">
        <v>22.214986531216024</v>
      </c>
      <c r="H66" s="45">
        <v>32.190082796013826</v>
      </c>
      <c r="I66" s="166"/>
      <c r="J66" s="36">
        <f t="shared" si="1"/>
        <v>3.0189504894773243</v>
      </c>
      <c r="K66" s="36"/>
      <c r="L66" s="36"/>
      <c r="M66" s="41">
        <v>10.641999999999999</v>
      </c>
      <c r="N66" s="42">
        <v>0.27400000000000002</v>
      </c>
      <c r="O66" s="36">
        <v>3.0189504894773243</v>
      </c>
      <c r="P66" s="41"/>
      <c r="Q66" s="41">
        <f t="shared" si="3"/>
        <v>0.64000000000000035</v>
      </c>
      <c r="R66" s="171">
        <f t="shared" si="2"/>
        <v>3</v>
      </c>
    </row>
    <row r="67" spans="1:18">
      <c r="A67" s="40" t="s">
        <v>80</v>
      </c>
      <c r="B67" s="41">
        <v>3927.42</v>
      </c>
      <c r="C67" s="41">
        <v>4.6989999999999998</v>
      </c>
      <c r="D67" s="36">
        <f t="shared" si="0"/>
        <v>4.6989999999999997E-2</v>
      </c>
      <c r="E67" s="42">
        <v>3.5000000000000003E-2</v>
      </c>
      <c r="F67" s="42">
        <v>8.0000000000000002E-3</v>
      </c>
      <c r="G67" s="43">
        <v>51.769305198277969</v>
      </c>
      <c r="H67" s="45">
        <v>23.006094329623913</v>
      </c>
      <c r="I67" s="166"/>
      <c r="J67" s="36">
        <f t="shared" si="1"/>
        <v>0.56753501973366993</v>
      </c>
      <c r="K67" s="36"/>
      <c r="L67" s="36"/>
      <c r="M67" s="41">
        <v>13.73</v>
      </c>
      <c r="N67" s="42">
        <v>0.82499999999999996</v>
      </c>
      <c r="O67" s="36">
        <v>3.0762648707093039</v>
      </c>
      <c r="P67" s="41"/>
      <c r="Q67" s="41">
        <f t="shared" si="3"/>
        <v>0.65000000000000036</v>
      </c>
      <c r="R67" s="171">
        <f t="shared" si="2"/>
        <v>3</v>
      </c>
    </row>
    <row r="68" spans="1:18">
      <c r="A68" s="40" t="s">
        <v>81</v>
      </c>
      <c r="B68" s="41">
        <v>3927.83</v>
      </c>
      <c r="C68" s="41">
        <v>7.1260000000000003</v>
      </c>
      <c r="D68" s="36">
        <f t="shared" ref="D68:D102" si="4">C68/100</f>
        <v>7.1260000000000004E-2</v>
      </c>
      <c r="E68" s="42">
        <v>0.72099999999999997</v>
      </c>
      <c r="F68" s="42">
        <v>0.35599999999999998</v>
      </c>
      <c r="G68" s="43">
        <v>47.095093138020225</v>
      </c>
      <c r="H68" s="45">
        <v>25.908546673632856</v>
      </c>
      <c r="I68" s="166"/>
      <c r="J68" s="36">
        <f t="shared" ref="J68:J102" si="5">VALUE(EXP((22.56+8.671*LN(D68)-LN(E68))/(12.08+3.603*LN(D68))))</f>
        <v>0.9935294342887826</v>
      </c>
      <c r="K68" s="36"/>
      <c r="L68" s="36"/>
      <c r="M68" s="41">
        <v>10.073</v>
      </c>
      <c r="N68" s="42">
        <v>0.19400000000000001</v>
      </c>
      <c r="O68" s="36">
        <v>3.0891299081642822</v>
      </c>
      <c r="P68" s="41"/>
      <c r="Q68" s="41">
        <f t="shared" si="3"/>
        <v>0.66000000000000036</v>
      </c>
      <c r="R68" s="171">
        <f t="shared" ref="R68:R102" si="6">VALUE(IF(O68&lt;1.5,1,IF(O68&lt;2.5,2,IF(O68&lt;3.5,3,4))))</f>
        <v>3</v>
      </c>
    </row>
    <row r="69" spans="1:18">
      <c r="A69" s="40" t="s">
        <v>82</v>
      </c>
      <c r="B69" s="41">
        <v>3928.29</v>
      </c>
      <c r="C69" s="41">
        <v>11.006</v>
      </c>
      <c r="D69" s="36">
        <f t="shared" si="4"/>
        <v>0.11006000000000001</v>
      </c>
      <c r="E69" s="42">
        <v>9.6000000000000002E-2</v>
      </c>
      <c r="F69" s="42">
        <v>2.4E-2</v>
      </c>
      <c r="G69" s="43">
        <v>30.223730432548745</v>
      </c>
      <c r="H69" s="45">
        <v>32.781708328483383</v>
      </c>
      <c r="I69" s="166"/>
      <c r="J69" s="36">
        <f t="shared" si="5"/>
        <v>4.0434713096218662</v>
      </c>
      <c r="K69" s="36"/>
      <c r="L69" s="36"/>
      <c r="M69" s="41">
        <v>14.973000000000001</v>
      </c>
      <c r="N69" s="42">
        <v>1.07</v>
      </c>
      <c r="O69" s="36">
        <v>3.1599290836076683</v>
      </c>
      <c r="P69" s="41"/>
      <c r="Q69" s="41">
        <f t="shared" ref="Q69:Q102" si="7">$P$3+Q68</f>
        <v>0.67000000000000037</v>
      </c>
      <c r="R69" s="171">
        <f t="shared" si="6"/>
        <v>3</v>
      </c>
    </row>
    <row r="70" spans="1:18">
      <c r="A70" s="40" t="s">
        <v>83</v>
      </c>
      <c r="B70" s="41">
        <v>3928.79</v>
      </c>
      <c r="C70" s="41">
        <v>13.954000000000001</v>
      </c>
      <c r="D70" s="36">
        <f t="shared" si="4"/>
        <v>0.13954</v>
      </c>
      <c r="E70" s="42">
        <v>2.7189999999999999</v>
      </c>
      <c r="F70" s="42">
        <v>1.849</v>
      </c>
      <c r="G70" s="43">
        <v>28.994230750290633</v>
      </c>
      <c r="H70" s="45">
        <v>13.244989568536763</v>
      </c>
      <c r="I70" s="166"/>
      <c r="J70" s="36">
        <f t="shared" si="5"/>
        <v>2.4582317316981261</v>
      </c>
      <c r="K70" s="36"/>
      <c r="L70" s="36"/>
      <c r="M70" s="41">
        <v>11.117000000000001</v>
      </c>
      <c r="N70" s="42">
        <v>0.26600000000000001</v>
      </c>
      <c r="O70" s="36">
        <v>3.1937346185975342</v>
      </c>
      <c r="P70" s="41"/>
      <c r="Q70" s="41">
        <f t="shared" si="7"/>
        <v>0.68000000000000038</v>
      </c>
      <c r="R70" s="171">
        <f t="shared" si="6"/>
        <v>3</v>
      </c>
    </row>
    <row r="71" spans="1:18">
      <c r="A71" s="40" t="s">
        <v>84</v>
      </c>
      <c r="B71" s="41">
        <v>3929.5</v>
      </c>
      <c r="C71" s="41">
        <v>15.275</v>
      </c>
      <c r="D71" s="36">
        <f t="shared" si="4"/>
        <v>0.15275</v>
      </c>
      <c r="E71" s="42">
        <v>1.002</v>
      </c>
      <c r="F71" s="42">
        <v>0.48899999999999999</v>
      </c>
      <c r="G71" s="43">
        <v>33.013880125625178</v>
      </c>
      <c r="H71" s="45">
        <v>16.959150563940845</v>
      </c>
      <c r="I71" s="166"/>
      <c r="J71" s="36">
        <f t="shared" si="5"/>
        <v>3.2541571237446085</v>
      </c>
      <c r="K71" s="36"/>
      <c r="L71" s="36"/>
      <c r="M71" s="41">
        <v>19.832000000000001</v>
      </c>
      <c r="N71" s="42">
        <v>3.4390000000000001</v>
      </c>
      <c r="O71" s="36">
        <v>3.213139323292217</v>
      </c>
      <c r="P71" s="41"/>
      <c r="Q71" s="41">
        <f t="shared" si="7"/>
        <v>0.69000000000000039</v>
      </c>
      <c r="R71" s="171">
        <f t="shared" si="6"/>
        <v>3</v>
      </c>
    </row>
    <row r="72" spans="1:18">
      <c r="A72" s="40" t="s">
        <v>85</v>
      </c>
      <c r="B72" s="41">
        <v>3929.81</v>
      </c>
      <c r="C72" s="41">
        <v>10.073</v>
      </c>
      <c r="D72" s="36">
        <f t="shared" si="4"/>
        <v>0.10073</v>
      </c>
      <c r="E72" s="42">
        <v>0.19400000000000001</v>
      </c>
      <c r="F72" s="42">
        <v>6.2E-2</v>
      </c>
      <c r="G72" s="43">
        <v>24.606441264184909</v>
      </c>
      <c r="H72" s="45">
        <v>24.403433473871704</v>
      </c>
      <c r="I72" s="166"/>
      <c r="J72" s="36">
        <f t="shared" si="5"/>
        <v>3.0891299081642822</v>
      </c>
      <c r="K72" s="36"/>
      <c r="L72" s="36"/>
      <c r="M72" s="41">
        <v>15.275</v>
      </c>
      <c r="N72" s="42">
        <v>1.002</v>
      </c>
      <c r="O72" s="36">
        <v>3.2541571237446085</v>
      </c>
      <c r="P72" s="41"/>
      <c r="Q72" s="41">
        <f t="shared" si="7"/>
        <v>0.7000000000000004</v>
      </c>
      <c r="R72" s="171">
        <f t="shared" si="6"/>
        <v>3</v>
      </c>
    </row>
    <row r="73" spans="1:18">
      <c r="A73" s="40" t="s">
        <v>86</v>
      </c>
      <c r="B73" s="41">
        <v>3930.31</v>
      </c>
      <c r="C73" s="41">
        <v>11.117000000000001</v>
      </c>
      <c r="D73" s="36">
        <f t="shared" si="4"/>
        <v>0.11117</v>
      </c>
      <c r="E73" s="42">
        <v>0.26600000000000001</v>
      </c>
      <c r="F73" s="42">
        <v>9.0999999999999998E-2</v>
      </c>
      <c r="G73" s="43">
        <v>30.141216740422809</v>
      </c>
      <c r="H73" s="45">
        <v>20.164868873696523</v>
      </c>
      <c r="I73" s="166"/>
      <c r="J73" s="36">
        <f t="shared" si="5"/>
        <v>3.1937346185975342</v>
      </c>
      <c r="K73" s="36"/>
      <c r="L73" s="36"/>
      <c r="M73" s="41">
        <v>18.594999999999999</v>
      </c>
      <c r="N73" s="42">
        <v>2.29</v>
      </c>
      <c r="O73" s="36">
        <v>3.2773212990304921</v>
      </c>
      <c r="P73" s="41"/>
      <c r="Q73" s="41">
        <f t="shared" si="7"/>
        <v>0.71000000000000041</v>
      </c>
      <c r="R73" s="171">
        <f t="shared" si="6"/>
        <v>3</v>
      </c>
    </row>
    <row r="74" spans="1:18">
      <c r="A74" s="40" t="s">
        <v>87</v>
      </c>
      <c r="B74" s="41">
        <v>3930.62</v>
      </c>
      <c r="C74" s="41">
        <v>10.529</v>
      </c>
      <c r="D74" s="36">
        <f t="shared" si="4"/>
        <v>0.10528999999999999</v>
      </c>
      <c r="E74" s="42">
        <v>0.155</v>
      </c>
      <c r="F74" s="42">
        <v>4.7E-2</v>
      </c>
      <c r="G74" s="43">
        <v>23.995725013834662</v>
      </c>
      <c r="H74" s="45">
        <v>35.217078468007379</v>
      </c>
      <c r="I74" s="166"/>
      <c r="J74" s="36">
        <f t="shared" si="5"/>
        <v>3.4411858320255466</v>
      </c>
      <c r="K74" s="36"/>
      <c r="L74" s="36"/>
      <c r="M74" s="41">
        <v>8.4979999999999993</v>
      </c>
      <c r="N74" s="42">
        <v>6.5000000000000002E-2</v>
      </c>
      <c r="O74" s="36">
        <v>3.4037585346046253</v>
      </c>
      <c r="P74" s="41"/>
      <c r="Q74" s="41">
        <f t="shared" si="7"/>
        <v>0.72000000000000042</v>
      </c>
      <c r="R74" s="171">
        <f t="shared" si="6"/>
        <v>3</v>
      </c>
    </row>
    <row r="75" spans="1:18">
      <c r="A75" s="40">
        <v>63</v>
      </c>
      <c r="B75" s="41">
        <v>3930.94</v>
      </c>
      <c r="C75" s="41">
        <v>9.2129999999999992</v>
      </c>
      <c r="D75" s="36">
        <f t="shared" si="4"/>
        <v>9.212999999999999E-2</v>
      </c>
      <c r="E75" s="42">
        <v>7.2999999999999995E-2</v>
      </c>
      <c r="F75" s="42">
        <v>1.7999999999999999E-2</v>
      </c>
      <c r="G75" s="43">
        <v>40.702021930049298</v>
      </c>
      <c r="H75" s="45">
        <v>18.927253877639277</v>
      </c>
      <c r="I75" s="166"/>
      <c r="J75" s="36">
        <f t="shared" si="5"/>
        <v>3.633538991354524</v>
      </c>
      <c r="K75" s="36"/>
      <c r="L75" s="36"/>
      <c r="M75" s="41">
        <v>10.529</v>
      </c>
      <c r="N75" s="42">
        <v>0.155</v>
      </c>
      <c r="O75" s="36">
        <v>3.4411858320255466</v>
      </c>
      <c r="P75" s="41"/>
      <c r="Q75" s="41">
        <f t="shared" si="7"/>
        <v>0.73000000000000043</v>
      </c>
      <c r="R75" s="171">
        <f t="shared" si="6"/>
        <v>3</v>
      </c>
    </row>
    <row r="76" spans="1:18">
      <c r="A76" s="40" t="s">
        <v>88</v>
      </c>
      <c r="B76" s="41">
        <v>3931.12</v>
      </c>
      <c r="C76" s="41">
        <v>8.4979999999999993</v>
      </c>
      <c r="D76" s="36">
        <f t="shared" si="4"/>
        <v>8.498E-2</v>
      </c>
      <c r="E76" s="42">
        <v>6.5000000000000002E-2</v>
      </c>
      <c r="F76" s="42">
        <v>1.4999999999999999E-2</v>
      </c>
      <c r="G76" s="43">
        <v>52.498472703619434</v>
      </c>
      <c r="H76" s="45">
        <v>9.5204633374410452</v>
      </c>
      <c r="I76" s="166"/>
      <c r="J76" s="36">
        <f t="shared" si="5"/>
        <v>3.4037585346046253</v>
      </c>
      <c r="K76" s="36"/>
      <c r="L76" s="36"/>
      <c r="M76" s="41">
        <v>13.917999999999999</v>
      </c>
      <c r="N76" s="42">
        <v>0.501</v>
      </c>
      <c r="O76" s="36">
        <v>3.4439185961121521</v>
      </c>
      <c r="P76" s="41"/>
      <c r="Q76" s="41">
        <f t="shared" si="7"/>
        <v>0.74000000000000044</v>
      </c>
      <c r="R76" s="171">
        <f t="shared" si="6"/>
        <v>3</v>
      </c>
    </row>
    <row r="77" spans="1:18">
      <c r="A77" s="40" t="s">
        <v>89</v>
      </c>
      <c r="B77" s="41">
        <v>3931.74</v>
      </c>
      <c r="C77" s="41">
        <v>6.5739999999999998</v>
      </c>
      <c r="D77" s="36">
        <f t="shared" si="4"/>
        <v>6.5739999999999993E-2</v>
      </c>
      <c r="E77" s="42">
        <v>3.6999999999999998E-2</v>
      </c>
      <c r="F77" s="42">
        <v>8.0000000000000002E-3</v>
      </c>
      <c r="G77" s="43">
        <v>68.300626739019094</v>
      </c>
      <c r="H77" s="45">
        <v>18.433955008652063</v>
      </c>
      <c r="I77" s="166"/>
      <c r="J77" s="36">
        <f t="shared" si="5"/>
        <v>2.6962417533660195</v>
      </c>
      <c r="K77" s="36"/>
      <c r="L77" s="36"/>
      <c r="M77" s="41">
        <v>14.551</v>
      </c>
      <c r="N77" s="42">
        <v>0.57299999999999995</v>
      </c>
      <c r="O77" s="36">
        <v>3.4797907913551382</v>
      </c>
      <c r="P77" s="41"/>
      <c r="Q77" s="41">
        <f t="shared" si="7"/>
        <v>0.75000000000000044</v>
      </c>
      <c r="R77" s="171">
        <f t="shared" si="6"/>
        <v>3</v>
      </c>
    </row>
    <row r="78" spans="1:18">
      <c r="A78" s="40" t="s">
        <v>90</v>
      </c>
      <c r="B78" s="41">
        <v>3932.25</v>
      </c>
      <c r="C78" s="41">
        <v>9.5679999999999996</v>
      </c>
      <c r="D78" s="36">
        <f t="shared" si="4"/>
        <v>9.5680000000000001E-2</v>
      </c>
      <c r="E78" s="42">
        <v>0.224</v>
      </c>
      <c r="F78" s="42">
        <v>6.9000000000000006E-2</v>
      </c>
      <c r="G78" s="43">
        <v>21.74489957764607</v>
      </c>
      <c r="H78" s="45">
        <v>25.168091629647606</v>
      </c>
      <c r="I78" s="166"/>
      <c r="J78" s="36">
        <f t="shared" si="5"/>
        <v>2.7810918037352477</v>
      </c>
      <c r="K78" s="36"/>
      <c r="L78" s="36"/>
      <c r="M78" s="41">
        <v>18.09</v>
      </c>
      <c r="N78" s="42">
        <v>1.341</v>
      </c>
      <c r="O78" s="36">
        <v>3.5148243284437708</v>
      </c>
      <c r="P78" s="41"/>
      <c r="Q78" s="41">
        <f t="shared" si="7"/>
        <v>0.76000000000000045</v>
      </c>
      <c r="R78" s="171">
        <f t="shared" si="6"/>
        <v>4</v>
      </c>
    </row>
    <row r="79" spans="1:18">
      <c r="A79" s="40" t="s">
        <v>91</v>
      </c>
      <c r="B79" s="41">
        <v>3932.55</v>
      </c>
      <c r="C79" s="41">
        <v>11.920999999999999</v>
      </c>
      <c r="D79" s="36">
        <f t="shared" si="4"/>
        <v>0.11921</v>
      </c>
      <c r="E79" s="42">
        <v>3.548</v>
      </c>
      <c r="F79" s="42">
        <v>2.5190000000000001</v>
      </c>
      <c r="G79" s="43">
        <v>27.29058967290992</v>
      </c>
      <c r="H79" s="45">
        <v>17.26540422955684</v>
      </c>
      <c r="I79" s="166"/>
      <c r="J79" s="36">
        <f t="shared" si="5"/>
        <v>1.9071276510467761</v>
      </c>
      <c r="K79" s="36"/>
      <c r="L79" s="36"/>
      <c r="M79" s="41">
        <v>9.2129999999999992</v>
      </c>
      <c r="N79" s="42">
        <v>7.2999999999999995E-2</v>
      </c>
      <c r="O79" s="36">
        <v>3.633538991354524</v>
      </c>
      <c r="P79" s="41"/>
      <c r="Q79" s="41">
        <f t="shared" si="7"/>
        <v>0.77000000000000046</v>
      </c>
      <c r="R79" s="171">
        <f t="shared" si="6"/>
        <v>4</v>
      </c>
    </row>
    <row r="80" spans="1:18">
      <c r="A80" s="40" t="s">
        <v>92</v>
      </c>
      <c r="B80" s="41">
        <v>3932.83</v>
      </c>
      <c r="C80" s="41">
        <v>14.973000000000001</v>
      </c>
      <c r="D80" s="36">
        <f t="shared" si="4"/>
        <v>0.14973</v>
      </c>
      <c r="E80" s="42">
        <v>1.07</v>
      </c>
      <c r="F80" s="42">
        <v>0.52700000000000002</v>
      </c>
      <c r="G80" s="43">
        <v>40.259594984082327</v>
      </c>
      <c r="H80" s="45">
        <v>14.363093297169863</v>
      </c>
      <c r="I80" s="166"/>
      <c r="J80" s="36">
        <f t="shared" si="5"/>
        <v>3.1599290836076683</v>
      </c>
      <c r="K80" s="36"/>
      <c r="L80" s="36"/>
      <c r="M80" s="41">
        <v>10.026999999999999</v>
      </c>
      <c r="N80" s="42">
        <v>9.7000000000000003E-2</v>
      </c>
      <c r="O80" s="36">
        <v>3.6878742213950546</v>
      </c>
      <c r="P80" s="41"/>
      <c r="Q80" s="41">
        <f t="shared" si="7"/>
        <v>0.78000000000000047</v>
      </c>
      <c r="R80" s="171">
        <f t="shared" si="6"/>
        <v>4</v>
      </c>
    </row>
    <row r="81" spans="1:18">
      <c r="A81" s="40" t="s">
        <v>93</v>
      </c>
      <c r="B81" s="41">
        <v>3933.38</v>
      </c>
      <c r="C81" s="41">
        <v>6.4029999999999996</v>
      </c>
      <c r="D81" s="36">
        <f t="shared" si="4"/>
        <v>6.402999999999999E-2</v>
      </c>
      <c r="E81" s="42">
        <v>5.5E-2</v>
      </c>
      <c r="F81" s="42">
        <v>1.2999999999999999E-2</v>
      </c>
      <c r="G81" s="43">
        <v>61.403406360177804</v>
      </c>
      <c r="H81" s="45">
        <v>1.9296832893186739</v>
      </c>
      <c r="I81" s="166"/>
      <c r="J81" s="36">
        <f t="shared" si="5"/>
        <v>2.1130064021140527</v>
      </c>
      <c r="K81" s="36"/>
      <c r="L81" s="36"/>
      <c r="M81" s="41">
        <v>10.61</v>
      </c>
      <c r="N81" s="42">
        <v>0.112</v>
      </c>
      <c r="O81" s="36">
        <v>3.7629147159296279</v>
      </c>
      <c r="P81" s="41"/>
      <c r="Q81" s="41">
        <f t="shared" si="7"/>
        <v>0.79000000000000048</v>
      </c>
      <c r="R81" s="171">
        <f t="shared" si="6"/>
        <v>4</v>
      </c>
    </row>
    <row r="82" spans="1:18">
      <c r="A82" s="40" t="s">
        <v>94</v>
      </c>
      <c r="B82" s="41">
        <v>3933.78</v>
      </c>
      <c r="C82" s="41">
        <v>5.1630000000000003</v>
      </c>
      <c r="D82" s="36">
        <f t="shared" si="4"/>
        <v>5.1630000000000002E-2</v>
      </c>
      <c r="E82" s="42">
        <v>2.5999999999999999E-2</v>
      </c>
      <c r="F82" s="42">
        <v>5.0000000000000001E-3</v>
      </c>
      <c r="G82" s="43">
        <v>58.378044518199637</v>
      </c>
      <c r="H82" s="45">
        <v>16.118128558781102</v>
      </c>
      <c r="I82" s="166"/>
      <c r="J82" s="36">
        <f t="shared" si="5"/>
        <v>1.4406305107695956</v>
      </c>
      <c r="K82" s="36"/>
      <c r="L82" s="36"/>
      <c r="M82" s="41">
        <v>10.977</v>
      </c>
      <c r="N82" s="42">
        <v>0.127</v>
      </c>
      <c r="O82" s="36">
        <v>3.7691376324117107</v>
      </c>
      <c r="P82" s="41"/>
      <c r="Q82" s="41">
        <f t="shared" si="7"/>
        <v>0.80000000000000049</v>
      </c>
      <c r="R82" s="171">
        <f t="shared" si="6"/>
        <v>4</v>
      </c>
    </row>
    <row r="83" spans="1:18">
      <c r="A83" s="40" t="s">
        <v>95</v>
      </c>
      <c r="B83" s="41">
        <v>3938.17</v>
      </c>
      <c r="C83" s="41">
        <v>13.227</v>
      </c>
      <c r="D83" s="36">
        <f t="shared" si="4"/>
        <v>0.13227</v>
      </c>
      <c r="E83" s="42">
        <v>2.9729999999999999</v>
      </c>
      <c r="F83" s="42">
        <v>2.0579999999999998</v>
      </c>
      <c r="G83" s="43">
        <v>31.184897241925963</v>
      </c>
      <c r="H83" s="45">
        <v>17.206059106334585</v>
      </c>
      <c r="I83" s="166"/>
      <c r="J83" s="36">
        <f t="shared" si="5"/>
        <v>2.2708707028497428</v>
      </c>
      <c r="K83" s="36"/>
      <c r="L83" s="36"/>
      <c r="M83" s="41">
        <v>14.986000000000001</v>
      </c>
      <c r="N83" s="42">
        <v>0.42299999999999999</v>
      </c>
      <c r="O83" s="36">
        <v>3.7748542993161869</v>
      </c>
      <c r="P83" s="41"/>
      <c r="Q83" s="41">
        <f t="shared" si="7"/>
        <v>0.8100000000000005</v>
      </c>
      <c r="R83" s="171">
        <f t="shared" si="6"/>
        <v>4</v>
      </c>
    </row>
    <row r="84" spans="1:18">
      <c r="A84" s="40" t="s">
        <v>96</v>
      </c>
      <c r="B84" s="41">
        <v>3938.6</v>
      </c>
      <c r="C84" s="41">
        <v>8.3409999999999993</v>
      </c>
      <c r="D84" s="36">
        <f t="shared" si="4"/>
        <v>8.3409999999999998E-2</v>
      </c>
      <c r="E84" s="42">
        <v>0.14000000000000001</v>
      </c>
      <c r="F84" s="42">
        <v>4.1000000000000002E-2</v>
      </c>
      <c r="G84" s="43">
        <v>24.13901318300201</v>
      </c>
      <c r="H84" s="45">
        <v>16.173622426307261</v>
      </c>
      <c r="I84" s="166"/>
      <c r="J84" s="36">
        <f t="shared" si="5"/>
        <v>2.5971145401836311</v>
      </c>
      <c r="K84" s="36"/>
      <c r="L84" s="36"/>
      <c r="M84" s="41">
        <v>17.620999999999999</v>
      </c>
      <c r="N84" s="42">
        <v>0.73899999999999999</v>
      </c>
      <c r="O84" s="36">
        <v>3.8213659639172839</v>
      </c>
      <c r="P84" s="41"/>
      <c r="Q84" s="41">
        <f t="shared" si="7"/>
        <v>0.82000000000000051</v>
      </c>
      <c r="R84" s="171">
        <f t="shared" si="6"/>
        <v>4</v>
      </c>
    </row>
    <row r="85" spans="1:18">
      <c r="A85" s="40" t="s">
        <v>97</v>
      </c>
      <c r="B85" s="41">
        <v>3939.11</v>
      </c>
      <c r="C85" s="41">
        <v>13.625</v>
      </c>
      <c r="D85" s="36">
        <f t="shared" si="4"/>
        <v>0.13625000000000001</v>
      </c>
      <c r="E85" s="42">
        <v>2.15</v>
      </c>
      <c r="F85" s="42">
        <v>1.4239999999999999</v>
      </c>
      <c r="G85" s="43">
        <v>26.125243470336756</v>
      </c>
      <c r="H85" s="45">
        <v>14.887699821098908</v>
      </c>
      <c r="I85" s="166"/>
      <c r="J85" s="36">
        <f t="shared" si="5"/>
        <v>2.5116134384405906</v>
      </c>
      <c r="K85" s="36"/>
      <c r="L85" s="36"/>
      <c r="M85" s="41">
        <v>20.972999999999999</v>
      </c>
      <c r="N85" s="42">
        <v>1.3879999999999999</v>
      </c>
      <c r="O85" s="36">
        <v>3.8442541392726208</v>
      </c>
      <c r="P85" s="41"/>
      <c r="Q85" s="41">
        <f t="shared" si="7"/>
        <v>0.83000000000000052</v>
      </c>
      <c r="R85" s="171">
        <f t="shared" si="6"/>
        <v>4</v>
      </c>
    </row>
    <row r="86" spans="1:18">
      <c r="A86" s="40" t="s">
        <v>98</v>
      </c>
      <c r="B86" s="41">
        <v>3939.59</v>
      </c>
      <c r="C86" s="41">
        <v>6.9960000000000004</v>
      </c>
      <c r="D86" s="36">
        <f t="shared" si="4"/>
        <v>6.9960000000000008E-2</v>
      </c>
      <c r="E86" s="42">
        <v>8.2000000000000003E-2</v>
      </c>
      <c r="F86" s="42">
        <v>2.1000000000000001E-2</v>
      </c>
      <c r="G86" s="43">
        <v>32.701349198259152</v>
      </c>
      <c r="H86" s="45">
        <v>19.773436102665258</v>
      </c>
      <c r="I86" s="166"/>
      <c r="J86" s="36">
        <f t="shared" si="5"/>
        <v>2.2258392753512339</v>
      </c>
      <c r="K86" s="36"/>
      <c r="L86" s="36"/>
      <c r="M86" s="41">
        <v>16.879000000000001</v>
      </c>
      <c r="N86" s="42">
        <v>0.57299999999999995</v>
      </c>
      <c r="O86" s="36">
        <v>3.881944140159411</v>
      </c>
      <c r="P86" s="41"/>
      <c r="Q86" s="41">
        <f t="shared" si="7"/>
        <v>0.84000000000000052</v>
      </c>
      <c r="R86" s="171">
        <f t="shared" si="6"/>
        <v>4</v>
      </c>
    </row>
    <row r="87" spans="1:18">
      <c r="A87" s="40" t="s">
        <v>99</v>
      </c>
      <c r="B87" s="41">
        <v>3940.32</v>
      </c>
      <c r="C87" s="41">
        <v>14.707000000000001</v>
      </c>
      <c r="D87" s="36">
        <f t="shared" si="4"/>
        <v>0.14707000000000001</v>
      </c>
      <c r="E87" s="42">
        <v>2.4550000000000001</v>
      </c>
      <c r="F87" s="42">
        <v>1.6479999999999999</v>
      </c>
      <c r="G87" s="43">
        <v>27.463497819107292</v>
      </c>
      <c r="H87" s="45">
        <v>18.196975218659016</v>
      </c>
      <c r="I87" s="166"/>
      <c r="J87" s="36">
        <f t="shared" si="5"/>
        <v>2.6494432195679374</v>
      </c>
      <c r="K87" s="36"/>
      <c r="L87" s="36"/>
      <c r="M87" s="41">
        <v>11.864000000000001</v>
      </c>
      <c r="N87" s="42">
        <v>0.14599999999999999</v>
      </c>
      <c r="O87" s="36">
        <v>3.9112979617642414</v>
      </c>
      <c r="P87" s="41"/>
      <c r="Q87" s="41">
        <f t="shared" si="7"/>
        <v>0.85000000000000053</v>
      </c>
      <c r="R87" s="171">
        <f t="shared" si="6"/>
        <v>4</v>
      </c>
    </row>
    <row r="88" spans="1:18">
      <c r="A88" s="40" t="s">
        <v>100</v>
      </c>
      <c r="B88" s="41">
        <v>3940.56</v>
      </c>
      <c r="C88" s="41">
        <v>9.8610000000000007</v>
      </c>
      <c r="D88" s="36">
        <f t="shared" si="4"/>
        <v>9.8610000000000003E-2</v>
      </c>
      <c r="E88" s="42">
        <v>1.006</v>
      </c>
      <c r="F88" s="42">
        <v>0.51800000000000002</v>
      </c>
      <c r="G88" s="43">
        <v>21.544631429907255</v>
      </c>
      <c r="H88" s="45">
        <v>21.547661052565875</v>
      </c>
      <c r="I88" s="166"/>
      <c r="J88" s="36">
        <f t="shared" si="5"/>
        <v>1.9363047908058337</v>
      </c>
      <c r="K88" s="36"/>
      <c r="L88" s="36"/>
      <c r="M88" s="41">
        <v>16.02</v>
      </c>
      <c r="N88" s="42">
        <v>0.42799999999999999</v>
      </c>
      <c r="O88" s="36">
        <v>3.9491641252952654</v>
      </c>
      <c r="P88" s="41"/>
      <c r="Q88" s="41">
        <f t="shared" si="7"/>
        <v>0.86000000000000054</v>
      </c>
      <c r="R88" s="171">
        <f t="shared" si="6"/>
        <v>4</v>
      </c>
    </row>
    <row r="89" spans="1:18">
      <c r="A89" s="40" t="s">
        <v>101</v>
      </c>
      <c r="B89" s="41">
        <v>3940.89</v>
      </c>
      <c r="C89" s="41">
        <v>6.4279999999999999</v>
      </c>
      <c r="D89" s="36">
        <f t="shared" si="4"/>
        <v>6.4280000000000004E-2</v>
      </c>
      <c r="E89" s="42">
        <v>0.16300000000000001</v>
      </c>
      <c r="F89" s="42">
        <v>5.1999999999999998E-2</v>
      </c>
      <c r="G89" s="43">
        <v>28.03901113310182</v>
      </c>
      <c r="H89" s="45">
        <v>20.929821940726363</v>
      </c>
      <c r="I89" s="166"/>
      <c r="J89" s="36">
        <f t="shared" si="5"/>
        <v>1.3008335731591341</v>
      </c>
      <c r="K89" s="36"/>
      <c r="L89" s="36"/>
      <c r="M89" s="41">
        <v>13.432</v>
      </c>
      <c r="N89" s="42">
        <v>0.21</v>
      </c>
      <c r="O89" s="36">
        <v>3.9951885771855582</v>
      </c>
      <c r="P89" s="41"/>
      <c r="Q89" s="41">
        <f t="shared" si="7"/>
        <v>0.87000000000000055</v>
      </c>
      <c r="R89" s="171">
        <f t="shared" si="6"/>
        <v>4</v>
      </c>
    </row>
    <row r="90" spans="1:18">
      <c r="A90" s="40" t="s">
        <v>102</v>
      </c>
      <c r="B90" s="41">
        <v>3941.18</v>
      </c>
      <c r="C90" s="41">
        <v>7.6849999999999996</v>
      </c>
      <c r="D90" s="36">
        <f t="shared" si="4"/>
        <v>7.6850000000000002E-2</v>
      </c>
      <c r="E90" s="42">
        <v>0.29299999999999998</v>
      </c>
      <c r="F90" s="42">
        <v>0.112</v>
      </c>
      <c r="G90" s="43">
        <v>31.377367980411691</v>
      </c>
      <c r="H90" s="45">
        <v>13.421862509992005</v>
      </c>
      <c r="I90" s="166"/>
      <c r="J90" s="36">
        <f t="shared" si="5"/>
        <v>1.7206929180827901</v>
      </c>
      <c r="K90" s="36"/>
      <c r="L90" s="36"/>
      <c r="M90" s="41">
        <v>18.439</v>
      </c>
      <c r="N90" s="42">
        <v>0.65400000000000003</v>
      </c>
      <c r="O90" s="36">
        <v>4.0153148213765988</v>
      </c>
      <c r="P90" s="41"/>
      <c r="Q90" s="41">
        <f t="shared" si="7"/>
        <v>0.88000000000000056</v>
      </c>
      <c r="R90" s="171">
        <f t="shared" si="6"/>
        <v>4</v>
      </c>
    </row>
    <row r="91" spans="1:18">
      <c r="A91" s="40" t="s">
        <v>103</v>
      </c>
      <c r="B91" s="41">
        <v>3941.5</v>
      </c>
      <c r="C91" s="41">
        <v>9.6929999999999996</v>
      </c>
      <c r="D91" s="36">
        <f t="shared" si="4"/>
        <v>9.6930000000000002E-2</v>
      </c>
      <c r="E91" s="42">
        <v>0.77200000000000002</v>
      </c>
      <c r="F91" s="42">
        <v>0.376</v>
      </c>
      <c r="G91" s="43">
        <v>23.002558737461687</v>
      </c>
      <c r="H91" s="45">
        <v>21.277909690920769</v>
      </c>
      <c r="I91" s="166"/>
      <c r="J91" s="36">
        <f t="shared" si="5"/>
        <v>2.0207172205099031</v>
      </c>
      <c r="K91" s="36"/>
      <c r="L91" s="36"/>
      <c r="M91" s="41">
        <v>11.006</v>
      </c>
      <c r="N91" s="42">
        <v>9.6000000000000002E-2</v>
      </c>
      <c r="O91" s="36">
        <v>4.0434713096218662</v>
      </c>
      <c r="P91" s="41"/>
      <c r="Q91" s="41">
        <f t="shared" si="7"/>
        <v>0.89000000000000057</v>
      </c>
      <c r="R91" s="171">
        <f t="shared" si="6"/>
        <v>4</v>
      </c>
    </row>
    <row r="92" spans="1:18">
      <c r="A92" s="40" t="s">
        <v>104</v>
      </c>
      <c r="B92" s="41">
        <v>3941.81</v>
      </c>
      <c r="C92" s="41">
        <v>6.4790000000000001</v>
      </c>
      <c r="D92" s="36">
        <f t="shared" si="4"/>
        <v>6.479E-2</v>
      </c>
      <c r="E92" s="42">
        <v>0.308</v>
      </c>
      <c r="F92" s="42">
        <v>0.122</v>
      </c>
      <c r="G92" s="43">
        <v>19.252711031266131</v>
      </c>
      <c r="H92" s="45">
        <v>15.649716504669255</v>
      </c>
      <c r="I92" s="166"/>
      <c r="J92" s="36">
        <f t="shared" si="5"/>
        <v>1.0038642385935861</v>
      </c>
      <c r="K92" s="36"/>
      <c r="L92" s="36"/>
      <c r="M92" s="41">
        <v>13.374000000000001</v>
      </c>
      <c r="N92" s="42">
        <v>0.184</v>
      </c>
      <c r="O92" s="36">
        <v>4.0924820711214389</v>
      </c>
      <c r="P92" s="41"/>
      <c r="Q92" s="41">
        <f t="shared" si="7"/>
        <v>0.90000000000000058</v>
      </c>
      <c r="R92" s="171">
        <f t="shared" si="6"/>
        <v>4</v>
      </c>
    </row>
    <row r="93" spans="1:18">
      <c r="A93" s="40" t="s">
        <v>105</v>
      </c>
      <c r="B93" s="41">
        <v>3942.23</v>
      </c>
      <c r="C93" s="41">
        <v>3.0430000000000001</v>
      </c>
      <c r="D93" s="36">
        <f t="shared" si="4"/>
        <v>3.0430000000000002E-2</v>
      </c>
      <c r="E93" s="42">
        <v>0.318</v>
      </c>
      <c r="F93" s="42">
        <v>0.13500000000000001</v>
      </c>
      <c r="G93" s="43">
        <v>15.979446560251386</v>
      </c>
      <c r="H93" s="45">
        <v>19.728349215247167</v>
      </c>
      <c r="I93" s="166"/>
      <c r="J93" s="36">
        <f t="shared" si="5"/>
        <v>478267.83267864329</v>
      </c>
      <c r="K93" s="36"/>
      <c r="L93" s="36"/>
      <c r="M93" s="41">
        <v>17.901</v>
      </c>
      <c r="N93" s="42">
        <v>0.502</v>
      </c>
      <c r="O93" s="36">
        <v>4.1232781695224849</v>
      </c>
      <c r="P93" s="41"/>
      <c r="Q93" s="41">
        <f t="shared" si="7"/>
        <v>0.91000000000000059</v>
      </c>
      <c r="R93" s="171">
        <f t="shared" si="6"/>
        <v>4</v>
      </c>
    </row>
    <row r="94" spans="1:18">
      <c r="A94" s="40" t="s">
        <v>106</v>
      </c>
      <c r="B94" s="41">
        <v>3942.59</v>
      </c>
      <c r="C94" s="41">
        <v>4.0739999999999998</v>
      </c>
      <c r="D94" s="36">
        <f t="shared" si="4"/>
        <v>4.0739999999999998E-2</v>
      </c>
      <c r="E94" s="42">
        <v>8.2000000000000003E-2</v>
      </c>
      <c r="F94" s="42">
        <v>2.1999999999999999E-2</v>
      </c>
      <c r="G94" s="43">
        <v>27.902298946756606</v>
      </c>
      <c r="H94" s="45">
        <v>24.544184913016785</v>
      </c>
      <c r="I94" s="166"/>
      <c r="J94" s="36">
        <f t="shared" si="5"/>
        <v>7.3985643528961973E-3</v>
      </c>
      <c r="K94" s="36"/>
      <c r="L94" s="36"/>
      <c r="M94" s="41">
        <v>22.521999999999998</v>
      </c>
      <c r="N94" s="42">
        <v>1.091</v>
      </c>
      <c r="O94" s="36">
        <v>4.1496783555235348</v>
      </c>
      <c r="P94" s="41"/>
      <c r="Q94" s="41">
        <f t="shared" si="7"/>
        <v>0.9200000000000006</v>
      </c>
      <c r="R94" s="171">
        <f t="shared" si="6"/>
        <v>4</v>
      </c>
    </row>
    <row r="95" spans="1:18">
      <c r="A95" s="40" t="s">
        <v>107</v>
      </c>
      <c r="B95" s="41">
        <v>3943.14</v>
      </c>
      <c r="C95" s="41">
        <v>6.5570000000000004</v>
      </c>
      <c r="D95" s="36">
        <f t="shared" si="4"/>
        <v>6.5570000000000003E-2</v>
      </c>
      <c r="E95" s="42">
        <v>0.318</v>
      </c>
      <c r="F95" s="42">
        <v>0.127</v>
      </c>
      <c r="G95" s="43">
        <v>26.290177800908808</v>
      </c>
      <c r="H95" s="45">
        <v>19.125162911934048</v>
      </c>
      <c r="I95" s="166"/>
      <c r="J95" s="36">
        <f t="shared" si="5"/>
        <v>1.0361537692211416</v>
      </c>
      <c r="K95" s="36"/>
      <c r="L95" s="36"/>
      <c r="M95" s="41">
        <v>1.5629999999999999</v>
      </c>
      <c r="N95" s="42">
        <v>3.0000000000000001E-3</v>
      </c>
      <c r="O95" s="36">
        <v>14.134576148384387</v>
      </c>
      <c r="P95" s="41"/>
      <c r="Q95" s="41">
        <f t="shared" si="7"/>
        <v>0.9300000000000006</v>
      </c>
      <c r="R95" s="171">
        <f t="shared" si="6"/>
        <v>4</v>
      </c>
    </row>
    <row r="96" spans="1:18">
      <c r="A96" s="40" t="s">
        <v>108</v>
      </c>
      <c r="B96" s="41">
        <v>3943.59</v>
      </c>
      <c r="C96" s="41">
        <v>9.3219999999999992</v>
      </c>
      <c r="D96" s="36">
        <f t="shared" si="4"/>
        <v>9.3219999999999997E-2</v>
      </c>
      <c r="E96" s="42">
        <v>0.91900000000000004</v>
      </c>
      <c r="F96" s="42">
        <v>0.46500000000000002</v>
      </c>
      <c r="G96" s="43">
        <v>17.801367528917694</v>
      </c>
      <c r="H96" s="45">
        <v>21.795945064865613</v>
      </c>
      <c r="I96" s="166"/>
      <c r="J96" s="36">
        <f t="shared" si="5"/>
        <v>1.797253387122014</v>
      </c>
      <c r="K96" s="36"/>
      <c r="L96" s="36"/>
      <c r="M96" s="41">
        <v>1.9079999999999999</v>
      </c>
      <c r="N96" s="42">
        <v>4.0000000000000001E-3</v>
      </c>
      <c r="O96" s="36">
        <v>17.459997466003266</v>
      </c>
      <c r="P96" s="41"/>
      <c r="Q96" s="41">
        <f t="shared" si="7"/>
        <v>0.94000000000000061</v>
      </c>
      <c r="R96" s="171">
        <f t="shared" si="6"/>
        <v>4</v>
      </c>
    </row>
    <row r="97" spans="1:18">
      <c r="A97" s="40" t="s">
        <v>109</v>
      </c>
      <c r="B97" s="41">
        <v>3952.26</v>
      </c>
      <c r="C97" s="41">
        <v>6.508</v>
      </c>
      <c r="D97" s="36">
        <f t="shared" si="4"/>
        <v>6.5079999999999999E-2</v>
      </c>
      <c r="E97" s="42">
        <v>0.42099999999999999</v>
      </c>
      <c r="F97" s="42">
        <v>0.18099999999999999</v>
      </c>
      <c r="G97" s="43">
        <v>96.113357536839388</v>
      </c>
      <c r="H97" s="45">
        <v>0</v>
      </c>
      <c r="I97" s="166"/>
      <c r="J97" s="36">
        <f t="shared" si="5"/>
        <v>0.88814557536026772</v>
      </c>
      <c r="K97" s="36"/>
      <c r="L97" s="36"/>
      <c r="M97" s="41">
        <v>1.8149999999999999</v>
      </c>
      <c r="N97" s="42">
        <v>0.04</v>
      </c>
      <c r="O97" s="36">
        <v>44.661793360692563</v>
      </c>
      <c r="P97" s="41"/>
      <c r="Q97" s="41">
        <f t="shared" si="7"/>
        <v>0.95000000000000062</v>
      </c>
      <c r="R97" s="171">
        <f t="shared" si="6"/>
        <v>4</v>
      </c>
    </row>
    <row r="98" spans="1:18">
      <c r="A98" s="40" t="s">
        <v>110</v>
      </c>
      <c r="B98" s="41">
        <v>3952.58</v>
      </c>
      <c r="C98" s="41">
        <v>4.0670000000000002</v>
      </c>
      <c r="D98" s="36">
        <f t="shared" si="4"/>
        <v>4.0670000000000005E-2</v>
      </c>
      <c r="E98" s="42">
        <v>2.7E-2</v>
      </c>
      <c r="F98" s="42">
        <v>5.0000000000000001E-3</v>
      </c>
      <c r="G98" s="43">
        <v>47.112491038479753</v>
      </c>
      <c r="H98" s="45">
        <v>36.031383100091524</v>
      </c>
      <c r="I98" s="166"/>
      <c r="J98" s="36">
        <f t="shared" si="5"/>
        <v>5.2794639870520015E-2</v>
      </c>
      <c r="K98" s="36"/>
      <c r="L98" s="36"/>
      <c r="M98" s="41">
        <v>2.2309999999999999</v>
      </c>
      <c r="N98" s="42">
        <v>7.0999999999999994E-2</v>
      </c>
      <c r="O98" s="36">
        <v>120.50624718383224</v>
      </c>
      <c r="P98" s="41"/>
      <c r="Q98" s="41">
        <f t="shared" si="7"/>
        <v>0.96000000000000063</v>
      </c>
      <c r="R98" s="171">
        <f t="shared" si="6"/>
        <v>4</v>
      </c>
    </row>
    <row r="99" spans="1:18">
      <c r="A99" s="40" t="s">
        <v>111</v>
      </c>
      <c r="B99" s="41">
        <v>3952.8</v>
      </c>
      <c r="C99" s="41">
        <v>6.5419999999999998</v>
      </c>
      <c r="D99" s="36">
        <f t="shared" si="4"/>
        <v>6.5419999999999992E-2</v>
      </c>
      <c r="E99" s="42">
        <v>0.12</v>
      </c>
      <c r="F99" s="42">
        <v>3.5000000000000003E-2</v>
      </c>
      <c r="G99" s="43">
        <v>61.91295310320627</v>
      </c>
      <c r="H99" s="45">
        <v>22.74711962643131</v>
      </c>
      <c r="I99" s="166"/>
      <c r="J99" s="36">
        <f t="shared" si="5"/>
        <v>1.5825516698727216</v>
      </c>
      <c r="K99" s="36"/>
      <c r="L99" s="36"/>
      <c r="M99" s="41">
        <v>2.9359999999999999</v>
      </c>
      <c r="N99" s="42">
        <v>2.1000000000000001E-2</v>
      </c>
      <c r="O99" s="36">
        <v>734.02135228298971</v>
      </c>
      <c r="P99" s="41"/>
      <c r="Q99" s="41">
        <f t="shared" si="7"/>
        <v>0.97000000000000064</v>
      </c>
      <c r="R99" s="171">
        <f t="shared" si="6"/>
        <v>4</v>
      </c>
    </row>
    <row r="100" spans="1:18">
      <c r="A100" s="40" t="s">
        <v>112</v>
      </c>
      <c r="B100" s="41">
        <v>3953.08</v>
      </c>
      <c r="C100" s="41">
        <v>5.48</v>
      </c>
      <c r="D100" s="36">
        <f t="shared" si="4"/>
        <v>5.4800000000000001E-2</v>
      </c>
      <c r="E100" s="42">
        <v>3.5000000000000003E-2</v>
      </c>
      <c r="F100" s="42">
        <v>7.0000000000000001E-3</v>
      </c>
      <c r="G100" s="43">
        <v>49.7891471945468</v>
      </c>
      <c r="H100" s="45">
        <v>36.262467322118233</v>
      </c>
      <c r="I100" s="166"/>
      <c r="J100" s="36">
        <f t="shared" si="5"/>
        <v>1.5719686570740932</v>
      </c>
      <c r="K100" s="36"/>
      <c r="L100" s="36"/>
      <c r="M100" s="41">
        <v>2.71</v>
      </c>
      <c r="N100" s="42">
        <v>0.16300000000000001</v>
      </c>
      <c r="O100" s="36">
        <v>1827.2314821112343</v>
      </c>
      <c r="P100" s="41"/>
      <c r="Q100" s="41">
        <f t="shared" si="7"/>
        <v>0.98000000000000065</v>
      </c>
      <c r="R100" s="171">
        <f t="shared" si="6"/>
        <v>4</v>
      </c>
    </row>
    <row r="101" spans="1:18">
      <c r="A101" s="40" t="s">
        <v>113</v>
      </c>
      <c r="B101" s="41">
        <v>3953.46</v>
      </c>
      <c r="C101" s="41">
        <v>4.0999999999999996</v>
      </c>
      <c r="D101" s="36">
        <f t="shared" si="4"/>
        <v>4.0999999999999995E-2</v>
      </c>
      <c r="E101" s="42">
        <v>2.1000000000000001E-2</v>
      </c>
      <c r="F101" s="42">
        <v>4.0000000000000001E-3</v>
      </c>
      <c r="G101" s="43">
        <v>71.688214927982287</v>
      </c>
      <c r="H101" s="45">
        <v>11.410213554400956</v>
      </c>
      <c r="I101" s="166"/>
      <c r="J101" s="36">
        <f t="shared" si="5"/>
        <v>0.10764108681440379</v>
      </c>
      <c r="K101" s="36"/>
      <c r="L101" s="36"/>
      <c r="M101" s="41">
        <v>3.0430000000000001</v>
      </c>
      <c r="N101" s="42">
        <v>0.318</v>
      </c>
      <c r="O101" s="36">
        <v>478267.83267864329</v>
      </c>
      <c r="P101" s="41"/>
      <c r="Q101" s="41">
        <f t="shared" si="7"/>
        <v>0.99000000000000066</v>
      </c>
      <c r="R101" s="171">
        <f t="shared" si="6"/>
        <v>4</v>
      </c>
    </row>
    <row r="102" spans="1:18">
      <c r="A102" s="46" t="s">
        <v>114</v>
      </c>
      <c r="B102" s="47">
        <v>3953.83</v>
      </c>
      <c r="C102" s="47">
        <v>3.8849999999999998</v>
      </c>
      <c r="D102" s="48">
        <f t="shared" si="4"/>
        <v>3.8849999999999996E-2</v>
      </c>
      <c r="E102" s="48">
        <v>2.3E-2</v>
      </c>
      <c r="F102" s="48">
        <v>4.0000000000000001E-3</v>
      </c>
      <c r="G102" s="49">
        <v>93.147465979513967</v>
      </c>
      <c r="H102" s="50">
        <v>1.0308695294504857</v>
      </c>
      <c r="I102" s="167"/>
      <c r="J102" s="36">
        <f t="shared" si="5"/>
        <v>7.7927812476920773E-3</v>
      </c>
      <c r="K102" s="36"/>
      <c r="L102" s="36"/>
      <c r="M102" s="47">
        <v>3.371</v>
      </c>
      <c r="N102" s="48">
        <v>1.7999999999999999E-2</v>
      </c>
      <c r="O102" s="161"/>
      <c r="P102" s="47"/>
      <c r="Q102" s="41">
        <f t="shared" si="7"/>
        <v>1.0000000000000007</v>
      </c>
      <c r="R102" s="171">
        <f t="shared" si="6"/>
        <v>1</v>
      </c>
    </row>
    <row r="103" spans="1:18">
      <c r="A103" s="5"/>
      <c r="B103" s="30"/>
      <c r="C103" s="30"/>
      <c r="D103" s="30"/>
      <c r="E103" s="30"/>
      <c r="F103" s="11"/>
      <c r="G103" s="32"/>
      <c r="H103" s="33"/>
      <c r="I103" s="33"/>
      <c r="J103" s="30"/>
      <c r="K103" s="30"/>
    </row>
    <row r="104" spans="1:18">
      <c r="A104" s="5"/>
      <c r="B104" s="30"/>
      <c r="C104" s="30"/>
      <c r="D104" s="30"/>
      <c r="E104" s="30"/>
      <c r="F104" s="11"/>
      <c r="G104" s="32"/>
      <c r="H104" s="33"/>
      <c r="I104" s="33"/>
      <c r="J104" s="30"/>
      <c r="K104" s="30"/>
    </row>
    <row r="105" spans="1:18">
      <c r="A105" s="5"/>
      <c r="B105" s="30"/>
      <c r="C105" s="30"/>
      <c r="D105" s="30"/>
      <c r="E105" s="30"/>
      <c r="F105" s="11"/>
      <c r="G105" s="32"/>
      <c r="H105" s="33"/>
      <c r="I105" s="33"/>
      <c r="J105" s="30"/>
      <c r="K105" s="30"/>
    </row>
    <row r="106" spans="1:18">
      <c r="A106" s="5"/>
      <c r="B106" s="30"/>
      <c r="C106" s="30"/>
      <c r="D106" s="30"/>
      <c r="E106" s="30"/>
      <c r="F106" s="11"/>
      <c r="G106" s="32"/>
      <c r="H106" s="33"/>
      <c r="I106" s="33"/>
      <c r="J106" s="30"/>
      <c r="K106" s="30"/>
    </row>
    <row r="107" spans="1:18">
      <c r="A107" s="5"/>
      <c r="B107" s="30"/>
      <c r="C107" s="30"/>
      <c r="D107" s="30"/>
      <c r="E107" s="30"/>
      <c r="F107" s="11"/>
      <c r="G107" s="32"/>
      <c r="H107" s="33"/>
      <c r="I107" s="33"/>
      <c r="J107" s="30"/>
      <c r="K107" s="30"/>
    </row>
    <row r="108" spans="1:18">
      <c r="A108" s="5"/>
      <c r="B108" s="30"/>
      <c r="C108" s="30"/>
      <c r="D108" s="30"/>
      <c r="E108" s="30"/>
      <c r="F108" s="11"/>
      <c r="G108" s="32"/>
      <c r="H108" s="33"/>
      <c r="I108" s="33"/>
      <c r="J108" s="30"/>
      <c r="K108" s="30"/>
    </row>
    <row r="109" spans="1:18">
      <c r="A109" s="5"/>
      <c r="B109" s="30"/>
      <c r="C109" s="30"/>
      <c r="D109" s="30"/>
      <c r="E109" s="30"/>
      <c r="F109" s="11"/>
      <c r="G109" s="32"/>
      <c r="H109" s="33"/>
      <c r="I109" s="33"/>
      <c r="J109" s="30"/>
      <c r="K109" s="30"/>
    </row>
    <row r="110" spans="1:18">
      <c r="A110" s="5"/>
      <c r="B110" s="30"/>
      <c r="C110" s="30"/>
      <c r="D110" s="30"/>
      <c r="E110" s="30"/>
      <c r="F110" s="11"/>
      <c r="G110" s="32"/>
      <c r="H110" s="33"/>
      <c r="I110" s="33"/>
      <c r="J110" s="30"/>
      <c r="K110" s="30"/>
    </row>
    <row r="111" spans="1:18">
      <c r="A111" s="5"/>
      <c r="B111" s="30"/>
      <c r="C111" s="30"/>
      <c r="D111" s="30"/>
      <c r="E111" s="30"/>
      <c r="F111" s="11"/>
      <c r="G111" s="32"/>
      <c r="H111" s="33"/>
      <c r="I111" s="33"/>
      <c r="J111" s="30"/>
      <c r="K111" s="30"/>
    </row>
    <row r="112" spans="1:18">
      <c r="A112" s="5"/>
      <c r="B112" s="30"/>
      <c r="C112" s="30"/>
      <c r="D112" s="30"/>
      <c r="E112" s="30"/>
      <c r="F112" s="11"/>
      <c r="G112" s="32"/>
      <c r="H112" s="33"/>
      <c r="I112" s="33"/>
      <c r="J112" s="30"/>
      <c r="K112" s="30"/>
    </row>
    <row r="113" spans="1:11">
      <c r="A113" s="5"/>
      <c r="B113" s="30"/>
      <c r="C113" s="30"/>
      <c r="D113" s="30"/>
      <c r="E113" s="30"/>
      <c r="F113" s="11"/>
      <c r="G113" s="32"/>
      <c r="H113" s="33"/>
      <c r="I113" s="33"/>
      <c r="J113" s="30"/>
      <c r="K113" s="30"/>
    </row>
    <row r="114" spans="1:11">
      <c r="A114" s="5"/>
      <c r="B114" s="30"/>
      <c r="C114" s="30"/>
      <c r="D114" s="30"/>
      <c r="E114" s="30"/>
      <c r="F114" s="11"/>
      <c r="G114" s="32"/>
      <c r="H114" s="33"/>
      <c r="I114" s="33"/>
      <c r="J114" s="30"/>
      <c r="K114" s="30"/>
    </row>
    <row r="115" spans="1:11">
      <c r="A115" s="5"/>
      <c r="B115" s="30"/>
      <c r="C115" s="30"/>
      <c r="D115" s="30"/>
      <c r="E115" s="30"/>
      <c r="F115" s="11"/>
      <c r="G115" s="32"/>
      <c r="H115" s="33"/>
      <c r="I115" s="33"/>
      <c r="J115" s="30"/>
      <c r="K115" s="30"/>
    </row>
    <row r="116" spans="1:11">
      <c r="A116" s="5"/>
      <c r="B116" s="30"/>
      <c r="C116" s="30"/>
      <c r="D116" s="30"/>
      <c r="E116" s="30"/>
      <c r="F116" s="11"/>
      <c r="G116" s="32"/>
      <c r="H116" s="33"/>
      <c r="I116" s="33"/>
      <c r="J116" s="30"/>
      <c r="K116" s="30"/>
    </row>
    <row r="117" spans="1:11">
      <c r="A117" s="5"/>
      <c r="B117" s="30"/>
      <c r="C117" s="30"/>
      <c r="D117" s="30"/>
      <c r="E117" s="30"/>
      <c r="F117" s="11"/>
      <c r="G117" s="32"/>
      <c r="H117" s="33"/>
      <c r="I117" s="33"/>
      <c r="J117" s="30"/>
      <c r="K117" s="30"/>
    </row>
    <row r="118" spans="1:11">
      <c r="A118" s="5"/>
      <c r="B118" s="30"/>
      <c r="C118" s="30"/>
      <c r="D118" s="30"/>
      <c r="E118" s="30"/>
      <c r="F118" s="11"/>
      <c r="G118" s="32"/>
      <c r="H118" s="33"/>
      <c r="I118" s="33"/>
      <c r="J118" s="30"/>
      <c r="K118" s="30"/>
    </row>
    <row r="119" spans="1:11">
      <c r="A119" s="5"/>
      <c r="B119" s="30"/>
      <c r="C119" s="30"/>
      <c r="D119" s="30"/>
      <c r="E119" s="30"/>
      <c r="F119" s="11"/>
      <c r="G119" s="32"/>
      <c r="H119" s="33"/>
      <c r="I119" s="33"/>
      <c r="J119" s="30"/>
      <c r="K119" s="30"/>
    </row>
    <row r="120" spans="1:11">
      <c r="A120" s="5"/>
      <c r="B120" s="30"/>
      <c r="C120" s="30"/>
      <c r="D120" s="30"/>
      <c r="E120" s="30"/>
      <c r="F120" s="11"/>
      <c r="G120" s="32"/>
      <c r="H120" s="33"/>
      <c r="I120" s="33"/>
      <c r="J120" s="30"/>
      <c r="K120" s="30"/>
    </row>
    <row r="121" spans="1:11">
      <c r="A121" s="5"/>
      <c r="B121" s="30"/>
      <c r="C121" s="30"/>
      <c r="D121" s="30"/>
      <c r="E121" s="30"/>
      <c r="F121" s="11"/>
      <c r="G121" s="32"/>
      <c r="H121" s="33"/>
      <c r="I121" s="33"/>
      <c r="J121" s="30"/>
      <c r="K121" s="30"/>
    </row>
    <row r="122" spans="1:11">
      <c r="A122" s="5"/>
      <c r="B122" s="30"/>
      <c r="C122" s="30"/>
      <c r="D122" s="30"/>
      <c r="E122" s="30"/>
      <c r="F122" s="11"/>
      <c r="G122" s="32"/>
      <c r="H122" s="33"/>
      <c r="I122" s="33"/>
      <c r="J122" s="30"/>
      <c r="K122" s="30"/>
    </row>
    <row r="123" spans="1:11">
      <c r="A123" s="5"/>
      <c r="B123" s="30"/>
      <c r="C123" s="30"/>
      <c r="D123" s="30"/>
      <c r="E123" s="30"/>
      <c r="F123" s="11"/>
      <c r="G123" s="32"/>
      <c r="H123" s="33"/>
      <c r="I123" s="33"/>
      <c r="J123" s="30"/>
      <c r="K123" s="30"/>
    </row>
    <row r="124" spans="1:11">
      <c r="A124" s="5"/>
      <c r="B124" s="30"/>
      <c r="C124" s="30"/>
      <c r="D124" s="30"/>
      <c r="E124" s="30"/>
      <c r="F124" s="11"/>
      <c r="G124" s="32"/>
      <c r="H124" s="33"/>
      <c r="I124" s="33"/>
      <c r="J124" s="30"/>
      <c r="K124" s="30"/>
    </row>
    <row r="125" spans="1:11">
      <c r="A125" s="5"/>
      <c r="B125" s="30"/>
      <c r="C125" s="30"/>
      <c r="D125" s="30"/>
      <c r="E125" s="30"/>
      <c r="F125" s="11"/>
      <c r="G125" s="32"/>
      <c r="H125" s="33"/>
      <c r="I125" s="33"/>
      <c r="J125" s="30"/>
      <c r="K125" s="30"/>
    </row>
    <row r="126" spans="1:11">
      <c r="A126" s="5"/>
      <c r="B126" s="30"/>
      <c r="C126" s="30"/>
      <c r="D126" s="30"/>
      <c r="E126" s="30"/>
      <c r="F126" s="11"/>
      <c r="G126" s="32"/>
      <c r="H126" s="33"/>
      <c r="I126" s="33"/>
      <c r="J126" s="30"/>
      <c r="K126" s="30"/>
    </row>
    <row r="127" spans="1:11">
      <c r="A127" s="5"/>
      <c r="B127" s="30"/>
      <c r="C127" s="30"/>
      <c r="D127" s="30"/>
      <c r="E127" s="30"/>
      <c r="F127" s="11"/>
      <c r="G127" s="32"/>
      <c r="H127" s="33"/>
      <c r="I127" s="33"/>
      <c r="J127" s="30"/>
      <c r="K127" s="30"/>
    </row>
    <row r="128" spans="1:11">
      <c r="A128" s="5"/>
      <c r="B128" s="30"/>
      <c r="C128" s="30"/>
      <c r="D128" s="30"/>
      <c r="E128" s="30"/>
      <c r="F128" s="11"/>
      <c r="G128" s="32"/>
      <c r="H128" s="33"/>
      <c r="I128" s="33"/>
      <c r="J128" s="30"/>
      <c r="K128" s="30"/>
    </row>
    <row r="129" spans="1:11">
      <c r="A129" s="5"/>
      <c r="B129" s="30"/>
      <c r="C129" s="30"/>
      <c r="D129" s="30"/>
      <c r="E129" s="30"/>
      <c r="F129" s="11"/>
      <c r="G129" s="32"/>
      <c r="H129" s="33"/>
      <c r="I129" s="33"/>
      <c r="J129" s="30"/>
      <c r="K129" s="30"/>
    </row>
    <row r="130" spans="1:11">
      <c r="A130" s="5"/>
      <c r="B130" s="30"/>
      <c r="C130" s="30"/>
      <c r="D130" s="30"/>
      <c r="E130" s="30"/>
      <c r="F130" s="11"/>
      <c r="G130" s="32"/>
      <c r="H130" s="33"/>
      <c r="I130" s="33"/>
      <c r="J130" s="30"/>
      <c r="K130" s="30"/>
    </row>
    <row r="131" spans="1:11">
      <c r="A131" s="5"/>
      <c r="B131" s="30"/>
      <c r="C131" s="30"/>
      <c r="D131" s="30"/>
      <c r="E131" s="30"/>
      <c r="F131" s="11"/>
      <c r="G131" s="32"/>
      <c r="H131" s="33"/>
      <c r="I131" s="33"/>
      <c r="J131" s="30"/>
      <c r="K131" s="30"/>
    </row>
    <row r="132" spans="1:11">
      <c r="A132" s="5"/>
      <c r="B132" s="30"/>
      <c r="C132" s="30"/>
      <c r="D132" s="30"/>
      <c r="E132" s="30"/>
      <c r="F132" s="11"/>
      <c r="G132" s="32"/>
      <c r="H132" s="33"/>
      <c r="I132" s="33"/>
      <c r="J132" s="30"/>
      <c r="K132" s="30"/>
    </row>
    <row r="133" spans="1:11">
      <c r="A133" s="5"/>
      <c r="B133" s="30"/>
      <c r="C133" s="30"/>
      <c r="D133" s="30"/>
      <c r="E133" s="30"/>
      <c r="F133" s="11"/>
      <c r="G133" s="32"/>
      <c r="H133" s="33"/>
      <c r="I133" s="33"/>
      <c r="J133" s="30"/>
      <c r="K133" s="30"/>
    </row>
    <row r="134" spans="1:11">
      <c r="A134" s="5"/>
      <c r="B134" s="30"/>
      <c r="C134" s="30"/>
      <c r="D134" s="30"/>
      <c r="E134" s="30"/>
      <c r="F134" s="11"/>
      <c r="G134" s="32"/>
      <c r="H134" s="33"/>
      <c r="I134" s="33"/>
      <c r="J134" s="30"/>
      <c r="K134" s="30"/>
    </row>
    <row r="135" spans="1:11">
      <c r="A135" s="5"/>
      <c r="B135" s="30"/>
      <c r="C135" s="30"/>
      <c r="D135" s="30"/>
      <c r="E135" s="30"/>
      <c r="F135" s="11"/>
      <c r="G135" s="32"/>
      <c r="H135" s="33"/>
      <c r="I135" s="33"/>
      <c r="J135" s="30"/>
      <c r="K135" s="30"/>
    </row>
    <row r="136" spans="1:11">
      <c r="A136" s="5"/>
      <c r="B136" s="30"/>
      <c r="C136" s="30"/>
      <c r="D136" s="30"/>
      <c r="E136" s="30"/>
      <c r="F136" s="11"/>
      <c r="G136" s="32"/>
      <c r="H136" s="33"/>
      <c r="I136" s="33"/>
      <c r="J136" s="30"/>
      <c r="K136" s="30"/>
    </row>
    <row r="137" spans="1:11">
      <c r="A137" s="5"/>
      <c r="B137" s="30"/>
      <c r="C137" s="30"/>
      <c r="D137" s="30"/>
      <c r="E137" s="30"/>
      <c r="F137" s="11"/>
      <c r="G137" s="32"/>
      <c r="H137" s="33"/>
      <c r="I137" s="33"/>
      <c r="J137" s="30"/>
      <c r="K137" s="30"/>
    </row>
    <row r="138" spans="1:11">
      <c r="A138" s="5"/>
      <c r="B138" s="30"/>
      <c r="C138" s="30"/>
      <c r="D138" s="30"/>
      <c r="E138" s="30"/>
      <c r="F138" s="11"/>
      <c r="G138" s="32"/>
      <c r="H138" s="33"/>
      <c r="I138" s="33"/>
      <c r="J138" s="30"/>
      <c r="K138" s="30"/>
    </row>
    <row r="139" spans="1:11">
      <c r="A139" s="5"/>
      <c r="B139" s="30"/>
      <c r="C139" s="30"/>
      <c r="D139" s="30"/>
      <c r="E139" s="30"/>
      <c r="F139" s="11"/>
      <c r="G139" s="32"/>
      <c r="H139" s="33"/>
      <c r="I139" s="33"/>
      <c r="J139" s="30"/>
      <c r="K139" s="30"/>
    </row>
    <row r="140" spans="1:11">
      <c r="A140" s="5"/>
      <c r="B140" s="30"/>
      <c r="C140" s="30"/>
      <c r="D140" s="30"/>
      <c r="E140" s="30"/>
      <c r="F140" s="11"/>
      <c r="G140" s="32"/>
      <c r="H140" s="33"/>
      <c r="I140" s="33"/>
      <c r="J140" s="30"/>
      <c r="K140" s="30"/>
    </row>
    <row r="141" spans="1:11">
      <c r="A141" s="5"/>
      <c r="B141" s="30"/>
      <c r="C141" s="30"/>
      <c r="D141" s="30"/>
      <c r="E141" s="30"/>
      <c r="F141" s="11"/>
      <c r="G141" s="32"/>
      <c r="H141" s="33"/>
      <c r="I141" s="33"/>
      <c r="J141" s="30"/>
      <c r="K141" s="30"/>
    </row>
    <row r="142" spans="1:11">
      <c r="A142" s="5"/>
      <c r="B142" s="30"/>
      <c r="C142" s="30"/>
      <c r="D142" s="30"/>
      <c r="E142" s="30"/>
      <c r="F142" s="11"/>
      <c r="G142" s="32"/>
      <c r="H142" s="33"/>
      <c r="I142" s="33"/>
      <c r="J142" s="30"/>
      <c r="K142" s="30"/>
    </row>
    <row r="143" spans="1:11">
      <c r="A143" s="5"/>
      <c r="B143" s="30"/>
      <c r="C143" s="30"/>
      <c r="D143" s="30"/>
      <c r="E143" s="30"/>
      <c r="F143" s="11"/>
      <c r="G143" s="32"/>
      <c r="H143" s="33"/>
      <c r="I143" s="33"/>
      <c r="J143" s="30"/>
      <c r="K143" s="30"/>
    </row>
    <row r="144" spans="1:11">
      <c r="A144" s="5"/>
      <c r="B144" s="30"/>
      <c r="C144" s="30"/>
      <c r="D144" s="30"/>
      <c r="E144" s="30"/>
      <c r="F144" s="11"/>
      <c r="G144" s="32"/>
      <c r="H144" s="33"/>
      <c r="I144" s="33"/>
      <c r="J144" s="30"/>
      <c r="K144" s="30"/>
    </row>
    <row r="145" spans="1:11">
      <c r="A145" s="5"/>
      <c r="B145" s="30"/>
      <c r="C145" s="30"/>
      <c r="D145" s="30"/>
      <c r="E145" s="30"/>
      <c r="F145" s="11"/>
      <c r="G145" s="32"/>
      <c r="H145" s="33"/>
      <c r="I145" s="33"/>
      <c r="J145" s="30"/>
      <c r="K145" s="30"/>
    </row>
    <row r="146" spans="1:11">
      <c r="A146" s="5"/>
      <c r="B146" s="30"/>
      <c r="C146" s="30"/>
      <c r="D146" s="30"/>
      <c r="E146" s="30"/>
      <c r="F146" s="11"/>
      <c r="G146" s="32"/>
      <c r="H146" s="33"/>
      <c r="I146" s="33"/>
      <c r="J146" s="30"/>
      <c r="K146" s="30"/>
    </row>
    <row r="147" spans="1:11">
      <c r="A147" s="5"/>
      <c r="B147" s="30"/>
      <c r="C147" s="30"/>
      <c r="D147" s="30"/>
      <c r="E147" s="30"/>
      <c r="F147" s="11"/>
      <c r="G147" s="32"/>
      <c r="H147" s="33"/>
      <c r="I147" s="33"/>
      <c r="J147" s="30"/>
      <c r="K147" s="30"/>
    </row>
    <row r="148" spans="1:11">
      <c r="A148" s="5"/>
      <c r="B148" s="30"/>
      <c r="C148" s="30"/>
      <c r="D148" s="30"/>
      <c r="E148" s="30"/>
      <c r="F148" s="11"/>
      <c r="G148" s="32"/>
      <c r="H148" s="33"/>
      <c r="I148" s="33"/>
      <c r="J148" s="30"/>
      <c r="K148" s="30"/>
    </row>
    <row r="149" spans="1:11">
      <c r="A149" s="5"/>
      <c r="B149" s="30"/>
      <c r="C149" s="30"/>
      <c r="D149" s="30"/>
      <c r="E149" s="30"/>
      <c r="F149" s="11"/>
      <c r="G149" s="32"/>
      <c r="H149" s="33"/>
      <c r="I149" s="33"/>
      <c r="J149" s="30"/>
      <c r="K149" s="30"/>
    </row>
    <row r="150" spans="1:11">
      <c r="A150" s="5"/>
      <c r="B150" s="30"/>
      <c r="C150" s="30"/>
      <c r="D150" s="30"/>
      <c r="E150" s="30"/>
      <c r="F150" s="11"/>
      <c r="G150" s="32"/>
      <c r="H150" s="33"/>
      <c r="I150" s="33"/>
      <c r="J150" s="30"/>
      <c r="K150" s="30"/>
    </row>
    <row r="151" spans="1:11">
      <c r="A151" s="5"/>
      <c r="B151" s="30"/>
      <c r="C151" s="30"/>
      <c r="D151" s="30"/>
      <c r="E151" s="30"/>
      <c r="F151" s="11"/>
      <c r="G151" s="32"/>
      <c r="H151" s="33"/>
      <c r="I151" s="33"/>
      <c r="J151" s="30"/>
      <c r="K151" s="30"/>
    </row>
    <row r="152" spans="1:11">
      <c r="A152" s="5"/>
      <c r="B152" s="30"/>
      <c r="C152" s="30"/>
      <c r="D152" s="30"/>
      <c r="E152" s="30"/>
      <c r="F152" s="11"/>
      <c r="G152" s="32"/>
      <c r="H152" s="33"/>
      <c r="I152" s="33"/>
      <c r="J152" s="30"/>
      <c r="K152" s="30"/>
    </row>
    <row r="153" spans="1:11">
      <c r="A153" s="5"/>
      <c r="B153" s="30"/>
      <c r="C153" s="30"/>
      <c r="D153" s="30"/>
      <c r="E153" s="30"/>
      <c r="F153" s="11"/>
      <c r="G153" s="32"/>
      <c r="H153" s="33"/>
      <c r="I153" s="33"/>
      <c r="J153" s="30"/>
      <c r="K153" s="30"/>
    </row>
    <row r="154" spans="1:11">
      <c r="A154" s="5"/>
      <c r="B154" s="30"/>
      <c r="C154" s="30"/>
      <c r="D154" s="30"/>
      <c r="E154" s="30"/>
      <c r="F154" s="11"/>
      <c r="G154" s="32"/>
      <c r="H154" s="33"/>
      <c r="I154" s="33"/>
      <c r="J154" s="30"/>
      <c r="K154" s="30"/>
    </row>
    <row r="155" spans="1:11">
      <c r="A155" s="5"/>
      <c r="B155" s="30"/>
      <c r="C155" s="30"/>
      <c r="D155" s="30"/>
      <c r="E155" s="30"/>
      <c r="F155" s="11"/>
      <c r="G155" s="32"/>
      <c r="H155" s="33"/>
      <c r="I155" s="33"/>
      <c r="J155" s="30"/>
      <c r="K155" s="30"/>
    </row>
    <row r="156" spans="1:11">
      <c r="A156" s="5"/>
      <c r="B156" s="30"/>
      <c r="C156" s="30"/>
      <c r="D156" s="30"/>
      <c r="E156" s="30"/>
      <c r="F156" s="11"/>
      <c r="G156" s="32"/>
      <c r="H156" s="33"/>
      <c r="I156" s="33"/>
      <c r="J156" s="30"/>
      <c r="K156" s="30"/>
    </row>
    <row r="157" spans="1:11">
      <c r="A157" s="5"/>
      <c r="B157" s="30"/>
      <c r="C157" s="30"/>
      <c r="D157" s="30"/>
      <c r="E157" s="30"/>
      <c r="F157" s="11"/>
      <c r="G157" s="32"/>
      <c r="H157" s="33"/>
      <c r="I157" s="33"/>
      <c r="J157" s="30"/>
      <c r="K157" s="30"/>
    </row>
    <row r="158" spans="1:11">
      <c r="A158" s="5"/>
      <c r="B158" s="30"/>
      <c r="C158" s="30"/>
      <c r="D158" s="30"/>
      <c r="E158" s="30"/>
      <c r="F158" s="11"/>
      <c r="G158" s="32"/>
      <c r="H158" s="33"/>
      <c r="I158" s="33"/>
      <c r="J158" s="30"/>
      <c r="K158" s="30"/>
    </row>
    <row r="159" spans="1:11">
      <c r="A159" s="5"/>
      <c r="B159" s="30"/>
      <c r="C159" s="30"/>
      <c r="D159" s="30"/>
      <c r="E159" s="30"/>
      <c r="F159" s="11"/>
      <c r="G159" s="32"/>
      <c r="H159" s="33"/>
      <c r="I159" s="33"/>
      <c r="J159" s="30"/>
      <c r="K159" s="30"/>
    </row>
    <row r="160" spans="1:11">
      <c r="A160" s="5"/>
      <c r="B160" s="30"/>
      <c r="C160" s="30"/>
      <c r="D160" s="30"/>
      <c r="E160" s="30"/>
      <c r="F160" s="11"/>
      <c r="G160" s="32"/>
      <c r="H160" s="33"/>
      <c r="I160" s="33"/>
      <c r="J160" s="30"/>
      <c r="K160" s="30"/>
    </row>
    <row r="161" spans="1:11">
      <c r="A161" s="5"/>
      <c r="B161" s="30"/>
      <c r="C161" s="30"/>
      <c r="D161" s="30"/>
      <c r="E161" s="30"/>
      <c r="F161" s="11"/>
      <c r="G161" s="32"/>
      <c r="H161" s="33"/>
      <c r="I161" s="33"/>
      <c r="J161" s="30"/>
      <c r="K161" s="30"/>
    </row>
    <row r="162" spans="1:11">
      <c r="A162" s="5"/>
      <c r="B162" s="30"/>
      <c r="C162" s="30"/>
      <c r="D162" s="30"/>
      <c r="E162" s="30"/>
      <c r="F162" s="11"/>
      <c r="G162" s="32"/>
      <c r="H162" s="33"/>
      <c r="I162" s="33"/>
      <c r="J162" s="30"/>
      <c r="K162" s="30"/>
    </row>
    <row r="163" spans="1:11">
      <c r="A163" s="5"/>
      <c r="B163" s="30"/>
      <c r="C163" s="30"/>
      <c r="D163" s="30"/>
      <c r="E163" s="30"/>
      <c r="F163" s="11"/>
      <c r="G163" s="32"/>
      <c r="H163" s="33"/>
      <c r="I163" s="33"/>
      <c r="J163" s="30"/>
      <c r="K163" s="30"/>
    </row>
    <row r="164" spans="1:11">
      <c r="A164" s="5"/>
      <c r="B164" s="30"/>
      <c r="C164" s="30"/>
      <c r="D164" s="30"/>
      <c r="E164" s="30"/>
      <c r="F164" s="11"/>
      <c r="G164" s="32"/>
      <c r="H164" s="33"/>
      <c r="I164" s="33"/>
      <c r="J164" s="30"/>
      <c r="K164" s="30"/>
    </row>
    <row r="165" spans="1:11">
      <c r="A165" s="5"/>
      <c r="B165" s="30"/>
      <c r="C165" s="30"/>
      <c r="D165" s="30"/>
      <c r="E165" s="30"/>
      <c r="F165" s="11"/>
      <c r="G165" s="32"/>
      <c r="H165" s="33"/>
      <c r="I165" s="33"/>
      <c r="J165" s="30"/>
      <c r="K165" s="30"/>
    </row>
    <row r="166" spans="1:11">
      <c r="A166" s="5"/>
      <c r="B166" s="30"/>
      <c r="C166" s="30"/>
      <c r="D166" s="30"/>
      <c r="E166" s="30"/>
      <c r="F166" s="11"/>
      <c r="G166" s="32"/>
      <c r="H166" s="33"/>
      <c r="I166" s="33"/>
      <c r="J166" s="30"/>
      <c r="K166" s="30"/>
    </row>
    <row r="167" spans="1:11">
      <c r="A167" s="5"/>
      <c r="B167" s="30"/>
      <c r="C167" s="30"/>
      <c r="D167" s="30"/>
      <c r="E167" s="30"/>
      <c r="F167" s="11"/>
      <c r="G167" s="32"/>
      <c r="H167" s="33"/>
      <c r="I167" s="33"/>
      <c r="J167" s="30"/>
      <c r="K167" s="30"/>
    </row>
    <row r="168" spans="1:11">
      <c r="A168" s="5"/>
      <c r="B168" s="30"/>
      <c r="C168" s="30"/>
      <c r="D168" s="30"/>
      <c r="E168" s="30"/>
      <c r="F168" s="11"/>
      <c r="G168" s="32"/>
      <c r="H168" s="33"/>
      <c r="I168" s="33"/>
      <c r="J168" s="30"/>
      <c r="K168" s="30"/>
    </row>
    <row r="169" spans="1:11">
      <c r="A169" s="5"/>
      <c r="B169" s="30"/>
      <c r="C169" s="30"/>
      <c r="D169" s="30"/>
      <c r="E169" s="30"/>
      <c r="F169" s="11"/>
      <c r="G169" s="32"/>
      <c r="H169" s="33"/>
      <c r="I169" s="33"/>
      <c r="J169" s="30"/>
      <c r="K169" s="30"/>
    </row>
    <row r="170" spans="1:11" ht="15.75">
      <c r="A170" s="21"/>
      <c r="B170" s="30"/>
      <c r="C170" s="30"/>
      <c r="D170" s="30"/>
      <c r="E170" s="30"/>
      <c r="F170" s="11"/>
      <c r="G170" s="32"/>
      <c r="H170" s="33"/>
      <c r="I170" s="33"/>
      <c r="J170" s="30"/>
      <c r="K170" s="30"/>
    </row>
    <row r="171" spans="1:11" ht="15.75">
      <c r="A171" s="21"/>
      <c r="B171" s="30"/>
      <c r="C171" s="30"/>
      <c r="D171" s="30"/>
      <c r="E171" s="30"/>
      <c r="F171" s="11"/>
      <c r="G171" s="32"/>
      <c r="H171" s="33"/>
      <c r="I171" s="33"/>
      <c r="J171" s="30"/>
      <c r="K171" s="30"/>
    </row>
    <row r="172" spans="1:11" ht="15.75">
      <c r="A172" s="21"/>
      <c r="B172" s="30"/>
      <c r="C172" s="30"/>
      <c r="D172" s="30"/>
      <c r="E172" s="30"/>
      <c r="F172" s="11"/>
      <c r="G172" s="32"/>
      <c r="H172" s="33"/>
      <c r="I172" s="33"/>
      <c r="J172" s="30"/>
      <c r="K172" s="30"/>
    </row>
    <row r="173" spans="1:11" ht="15.75">
      <c r="A173" s="21"/>
      <c r="B173" s="30"/>
      <c r="C173" s="30"/>
      <c r="D173" s="30"/>
      <c r="E173" s="30"/>
      <c r="F173" s="11"/>
      <c r="G173" s="32"/>
      <c r="H173" s="33"/>
      <c r="I173" s="33"/>
      <c r="J173" s="30"/>
      <c r="K173" s="30"/>
    </row>
    <row r="174" spans="1:11" ht="15.75">
      <c r="A174" s="21"/>
      <c r="B174" s="30"/>
      <c r="C174" s="30"/>
      <c r="D174" s="30"/>
      <c r="E174" s="30"/>
      <c r="F174" s="11"/>
      <c r="G174" s="32"/>
      <c r="H174" s="33"/>
      <c r="I174" s="33"/>
      <c r="J174" s="30"/>
      <c r="K174" s="30"/>
    </row>
    <row r="175" spans="1:11" ht="15.75">
      <c r="A175" s="21"/>
      <c r="B175" s="30"/>
      <c r="C175" s="30"/>
      <c r="D175" s="30"/>
      <c r="E175" s="30"/>
      <c r="F175" s="11"/>
      <c r="G175" s="32"/>
      <c r="H175" s="33"/>
      <c r="I175" s="33"/>
      <c r="J175" s="30"/>
      <c r="K175" s="30"/>
    </row>
    <row r="176" spans="1:11" ht="15.75">
      <c r="A176" s="21"/>
      <c r="B176" s="30"/>
      <c r="C176" s="30"/>
      <c r="D176" s="30"/>
      <c r="E176" s="30"/>
      <c r="F176" s="11"/>
      <c r="G176" s="32"/>
      <c r="H176" s="33"/>
      <c r="I176" s="33"/>
      <c r="J176" s="30"/>
      <c r="K176" s="30"/>
    </row>
    <row r="177" spans="1:11" ht="15.75">
      <c r="A177" s="21"/>
      <c r="B177" s="30"/>
      <c r="C177" s="30"/>
      <c r="D177" s="30"/>
      <c r="E177" s="30"/>
      <c r="F177" s="11"/>
      <c r="G177" s="32"/>
      <c r="H177" s="33"/>
      <c r="I177" s="33"/>
      <c r="J177" s="30"/>
      <c r="K177" s="30"/>
    </row>
    <row r="178" spans="1:11" ht="15.75">
      <c r="A178" s="21"/>
      <c r="B178" s="30"/>
      <c r="C178" s="21"/>
      <c r="D178" s="21"/>
      <c r="E178" s="21"/>
      <c r="F178" s="11"/>
      <c r="G178" s="32"/>
      <c r="H178" s="33"/>
      <c r="I178" s="33"/>
      <c r="J178" s="21"/>
      <c r="K178" s="21"/>
    </row>
    <row r="179" spans="1:11" ht="15.75">
      <c r="A179" s="21"/>
      <c r="B179" s="21"/>
      <c r="C179" s="21"/>
      <c r="D179" s="21"/>
      <c r="E179" s="21"/>
      <c r="F179" s="11"/>
      <c r="G179" s="32"/>
      <c r="H179" s="33"/>
      <c r="I179" s="33"/>
      <c r="J179" s="21"/>
      <c r="K179" s="21"/>
    </row>
    <row r="180" spans="1:11" ht="15.75">
      <c r="A180" s="21"/>
      <c r="B180" s="21"/>
      <c r="C180" s="21"/>
      <c r="D180" s="21"/>
      <c r="E180" s="21"/>
      <c r="F180" s="11"/>
      <c r="G180" s="32"/>
      <c r="H180" s="33"/>
      <c r="I180" s="33"/>
      <c r="J180" s="21"/>
      <c r="K180" s="21"/>
    </row>
    <row r="181" spans="1:11" ht="15.75">
      <c r="A181" s="21"/>
      <c r="B181" s="21"/>
      <c r="C181" s="21"/>
      <c r="D181" s="21"/>
      <c r="E181" s="21"/>
      <c r="F181" s="11"/>
      <c r="G181" s="32"/>
      <c r="H181" s="33"/>
      <c r="I181" s="33"/>
      <c r="J181" s="21"/>
      <c r="K181" s="21"/>
    </row>
    <row r="182" spans="1:11" ht="15.75">
      <c r="A182" s="21"/>
      <c r="B182" s="21"/>
      <c r="C182" s="21"/>
      <c r="D182" s="21"/>
      <c r="E182" s="21"/>
      <c r="F182" s="11"/>
      <c r="G182" s="32"/>
      <c r="H182" s="33"/>
      <c r="I182" s="33"/>
      <c r="J182" s="21"/>
      <c r="K182" s="21"/>
    </row>
    <row r="183" spans="1:11" ht="15.75">
      <c r="A183" s="21"/>
      <c r="B183" s="21"/>
      <c r="C183" s="21"/>
      <c r="D183" s="21"/>
      <c r="E183" s="21"/>
      <c r="F183" s="11"/>
      <c r="G183" s="32"/>
      <c r="H183" s="33"/>
      <c r="I183" s="33"/>
      <c r="J183" s="21"/>
      <c r="K183" s="21"/>
    </row>
    <row r="184" spans="1:11" ht="15.75">
      <c r="A184" s="21"/>
      <c r="B184" s="21"/>
      <c r="C184" s="21"/>
      <c r="D184" s="21"/>
      <c r="E184" s="21"/>
      <c r="F184" s="11"/>
      <c r="G184" s="32"/>
      <c r="H184" s="33"/>
      <c r="I184" s="33"/>
      <c r="J184" s="21"/>
      <c r="K184" s="21"/>
    </row>
    <row r="185" spans="1:11" ht="15.75">
      <c r="A185" s="21"/>
      <c r="B185" s="21"/>
      <c r="C185" s="21"/>
      <c r="D185" s="21"/>
      <c r="E185" s="21"/>
      <c r="F185" s="11"/>
      <c r="G185" s="32"/>
      <c r="H185" s="33"/>
      <c r="I185" s="33"/>
      <c r="J185" s="21"/>
      <c r="K185" s="21"/>
    </row>
    <row r="186" spans="1:11" ht="15.75">
      <c r="A186" s="21"/>
      <c r="B186" s="21"/>
      <c r="C186" s="21"/>
      <c r="D186" s="21"/>
      <c r="E186" s="21"/>
      <c r="F186" s="11"/>
      <c r="G186" s="32"/>
      <c r="H186" s="33"/>
      <c r="I186" s="33"/>
      <c r="J186" s="21"/>
      <c r="K186" s="21"/>
    </row>
    <row r="187" spans="1:11" ht="15.75">
      <c r="A187" s="21"/>
      <c r="B187" s="21"/>
      <c r="C187" s="21"/>
      <c r="D187" s="21"/>
      <c r="E187" s="21"/>
      <c r="F187" s="11"/>
      <c r="G187" s="32"/>
      <c r="H187" s="33"/>
      <c r="I187" s="33"/>
      <c r="J187" s="21"/>
      <c r="K187" s="21"/>
    </row>
    <row r="188" spans="1:11" ht="15.75">
      <c r="A188" s="21"/>
      <c r="B188" s="21"/>
      <c r="C188" s="21"/>
      <c r="D188" s="21"/>
      <c r="E188" s="21"/>
      <c r="F188" s="11"/>
      <c r="G188" s="32"/>
      <c r="H188" s="33"/>
      <c r="I188" s="33"/>
      <c r="J188" s="21"/>
      <c r="K188" s="21"/>
    </row>
    <row r="189" spans="1:11" ht="15.75">
      <c r="A189" s="21"/>
      <c r="B189" s="21"/>
      <c r="C189" s="21"/>
      <c r="D189" s="21"/>
      <c r="E189" s="21"/>
      <c r="F189" s="11"/>
      <c r="G189" s="32"/>
      <c r="H189" s="33"/>
      <c r="I189" s="33"/>
      <c r="J189" s="21"/>
      <c r="K189" s="21"/>
    </row>
    <row r="190" spans="1:11" ht="15.75">
      <c r="A190" s="21"/>
      <c r="B190" s="21"/>
      <c r="C190" s="21"/>
      <c r="D190" s="21"/>
      <c r="E190" s="21"/>
      <c r="F190" s="11"/>
      <c r="G190" s="32"/>
      <c r="H190" s="33"/>
      <c r="I190" s="33"/>
      <c r="J190" s="21"/>
      <c r="K190" s="21"/>
    </row>
    <row r="191" spans="1:11" ht="15.75">
      <c r="A191" s="21"/>
      <c r="B191" s="21"/>
      <c r="C191" s="21"/>
      <c r="D191" s="21"/>
      <c r="E191" s="21"/>
      <c r="F191" s="11"/>
      <c r="G191" s="32"/>
      <c r="H191" s="33"/>
      <c r="I191" s="33"/>
      <c r="J191" s="21"/>
      <c r="K191" s="21"/>
    </row>
    <row r="192" spans="1:11" ht="15.75">
      <c r="A192" s="21"/>
      <c r="B192" s="21"/>
      <c r="C192" s="21"/>
      <c r="D192" s="21"/>
      <c r="E192" s="21"/>
      <c r="F192" s="11"/>
      <c r="G192" s="32"/>
      <c r="H192" s="33"/>
      <c r="I192" s="33"/>
      <c r="J192" s="21"/>
      <c r="K192" s="21"/>
    </row>
    <row r="193" spans="1:11" ht="15.75">
      <c r="A193" s="21"/>
      <c r="B193" s="21"/>
      <c r="C193" s="21"/>
      <c r="D193" s="21"/>
      <c r="E193" s="21"/>
      <c r="F193" s="11"/>
      <c r="G193" s="32"/>
      <c r="H193" s="33"/>
      <c r="I193" s="33"/>
      <c r="J193" s="21"/>
      <c r="K193" s="21"/>
    </row>
    <row r="194" spans="1:11" ht="15.75">
      <c r="A194" s="21"/>
      <c r="B194" s="21"/>
      <c r="C194" s="21"/>
      <c r="D194" s="21"/>
      <c r="E194" s="21"/>
      <c r="F194" s="11"/>
      <c r="G194" s="32"/>
      <c r="H194" s="33"/>
      <c r="I194" s="33"/>
      <c r="J194" s="21"/>
      <c r="K194" s="21"/>
    </row>
    <row r="195" spans="1:11" ht="15.75">
      <c r="A195" s="21"/>
      <c r="B195" s="21"/>
      <c r="C195" s="21"/>
      <c r="D195" s="21"/>
      <c r="E195" s="21"/>
      <c r="F195" s="11"/>
      <c r="G195" s="32"/>
      <c r="H195" s="33"/>
      <c r="I195" s="33"/>
      <c r="J195" s="21"/>
      <c r="K195" s="21"/>
    </row>
    <row r="196" spans="1:11" ht="15.75">
      <c r="A196" s="21"/>
      <c r="B196" s="21"/>
      <c r="C196" s="21"/>
      <c r="D196" s="21"/>
      <c r="E196" s="21"/>
      <c r="F196" s="11"/>
      <c r="G196" s="32"/>
      <c r="H196" s="33"/>
      <c r="I196" s="33"/>
      <c r="J196" s="21"/>
      <c r="K196" s="21"/>
    </row>
    <row r="197" spans="1:11" ht="15.75">
      <c r="A197" s="21"/>
      <c r="B197" s="21"/>
      <c r="C197" s="21"/>
      <c r="D197" s="21"/>
      <c r="E197" s="21"/>
      <c r="F197" s="11"/>
      <c r="G197" s="32"/>
      <c r="H197" s="33"/>
      <c r="I197" s="33"/>
      <c r="J197" s="21"/>
      <c r="K197" s="21"/>
    </row>
    <row r="198" spans="1:11" ht="15.75">
      <c r="A198" s="21"/>
      <c r="B198" s="21"/>
      <c r="C198" s="21"/>
      <c r="D198" s="21"/>
      <c r="E198" s="21"/>
      <c r="F198" s="11"/>
      <c r="G198" s="32"/>
      <c r="H198" s="33"/>
      <c r="I198" s="33"/>
      <c r="J198" s="21"/>
      <c r="K198" s="21"/>
    </row>
    <row r="199" spans="1:11" ht="15.75">
      <c r="A199" s="21"/>
      <c r="B199" s="21"/>
      <c r="C199" s="21"/>
      <c r="D199" s="21"/>
      <c r="E199" s="21"/>
      <c r="F199" s="11"/>
      <c r="G199" s="32"/>
      <c r="H199" s="33"/>
      <c r="I199" s="33"/>
      <c r="J199" s="21"/>
      <c r="K199" s="21"/>
    </row>
    <row r="200" spans="1:11" ht="15.75">
      <c r="A200" s="21"/>
      <c r="B200" s="21"/>
      <c r="C200" s="21"/>
      <c r="D200" s="21"/>
      <c r="E200" s="21"/>
      <c r="F200" s="11"/>
      <c r="G200" s="32"/>
      <c r="H200" s="33"/>
      <c r="I200" s="33"/>
      <c r="J200" s="21"/>
      <c r="K200" s="21"/>
    </row>
    <row r="201" spans="1:11" ht="15.75">
      <c r="A201" s="21"/>
      <c r="B201" s="21"/>
      <c r="C201" s="21"/>
      <c r="D201" s="21"/>
      <c r="E201" s="21"/>
      <c r="F201" s="11"/>
      <c r="G201" s="32"/>
      <c r="H201" s="33"/>
      <c r="I201" s="33"/>
      <c r="J201" s="21"/>
      <c r="K201" s="21"/>
    </row>
    <row r="202" spans="1:11" ht="15.75">
      <c r="A202" s="21"/>
      <c r="B202" s="21"/>
      <c r="C202" s="21"/>
      <c r="D202" s="21"/>
      <c r="E202" s="21"/>
      <c r="F202" s="11"/>
      <c r="G202" s="32"/>
      <c r="H202" s="33"/>
      <c r="I202" s="33"/>
      <c r="J202" s="21"/>
      <c r="K202" s="21"/>
    </row>
    <row r="203" spans="1:11" ht="15.75">
      <c r="A203" s="21"/>
      <c r="B203" s="21"/>
      <c r="C203" s="21"/>
      <c r="D203" s="21"/>
      <c r="E203" s="21"/>
      <c r="F203" s="11"/>
      <c r="G203" s="32"/>
      <c r="H203" s="33"/>
      <c r="I203" s="33"/>
      <c r="J203" s="21"/>
      <c r="K203" s="21"/>
    </row>
    <row r="204" spans="1:11" ht="15.75">
      <c r="A204" s="21"/>
      <c r="B204" s="21"/>
      <c r="C204" s="21"/>
      <c r="D204" s="21"/>
      <c r="E204" s="21"/>
      <c r="F204" s="11"/>
      <c r="G204" s="32"/>
      <c r="H204" s="33"/>
      <c r="I204" s="33"/>
      <c r="J204" s="21"/>
      <c r="K204" s="21"/>
    </row>
    <row r="205" spans="1:11" ht="15.75">
      <c r="A205" s="21"/>
      <c r="B205" s="21"/>
      <c r="C205" s="21"/>
      <c r="D205" s="21"/>
      <c r="E205" s="21"/>
      <c r="F205" s="11"/>
      <c r="G205" s="32"/>
      <c r="H205" s="33"/>
      <c r="I205" s="33"/>
      <c r="J205" s="21"/>
      <c r="K205" s="21"/>
    </row>
    <row r="206" spans="1:11" ht="15.75">
      <c r="A206" s="21"/>
      <c r="B206" s="21"/>
      <c r="C206" s="21"/>
      <c r="D206" s="21"/>
      <c r="E206" s="21"/>
      <c r="F206" s="11"/>
      <c r="G206" s="32"/>
      <c r="H206" s="33"/>
      <c r="I206" s="33"/>
      <c r="J206" s="21"/>
      <c r="K206" s="21"/>
    </row>
    <row r="207" spans="1:11" ht="15.75">
      <c r="A207" s="21"/>
      <c r="B207" s="21"/>
      <c r="C207" s="21"/>
      <c r="D207" s="21"/>
      <c r="E207" s="21"/>
      <c r="F207" s="11"/>
      <c r="G207" s="32"/>
      <c r="H207" s="33"/>
      <c r="I207" s="33"/>
      <c r="J207" s="21"/>
      <c r="K207" s="21"/>
    </row>
    <row r="208" spans="1:11" ht="15.75">
      <c r="A208" s="21"/>
      <c r="B208" s="21"/>
      <c r="C208" s="21"/>
      <c r="D208" s="21"/>
      <c r="E208" s="21"/>
      <c r="F208" s="11"/>
      <c r="G208" s="32"/>
      <c r="H208" s="33"/>
      <c r="I208" s="33"/>
      <c r="J208" s="21"/>
      <c r="K208" s="21"/>
    </row>
    <row r="209" spans="1:11" ht="15.75">
      <c r="A209" s="21"/>
      <c r="B209" s="21"/>
      <c r="C209" s="21"/>
      <c r="D209" s="21"/>
      <c r="E209" s="21"/>
      <c r="F209" s="11"/>
      <c r="G209" s="32"/>
      <c r="H209" s="33"/>
      <c r="I209" s="33"/>
      <c r="J209" s="21"/>
      <c r="K209" s="21"/>
    </row>
    <row r="210" spans="1:11" ht="15.75">
      <c r="A210" s="21"/>
      <c r="B210" s="21"/>
      <c r="C210" s="21"/>
      <c r="D210" s="21"/>
      <c r="E210" s="21"/>
      <c r="F210" s="11"/>
      <c r="G210" s="32"/>
      <c r="H210" s="33"/>
      <c r="I210" s="33"/>
      <c r="J210" s="21"/>
      <c r="K210" s="21"/>
    </row>
    <row r="211" spans="1:11" ht="15.75">
      <c r="A211" s="21"/>
      <c r="B211" s="21"/>
      <c r="C211" s="21"/>
      <c r="D211" s="21"/>
      <c r="E211" s="21"/>
      <c r="F211" s="11"/>
      <c r="G211" s="32"/>
      <c r="H211" s="33"/>
      <c r="I211" s="33"/>
      <c r="J211" s="21"/>
      <c r="K211" s="21"/>
    </row>
    <row r="212" spans="1:11" ht="15.75">
      <c r="A212" s="21"/>
      <c r="B212" s="21"/>
      <c r="C212" s="21"/>
      <c r="D212" s="21"/>
      <c r="E212" s="21"/>
      <c r="F212" s="11"/>
      <c r="G212" s="32"/>
      <c r="H212" s="33"/>
      <c r="I212" s="33"/>
      <c r="J212" s="21"/>
      <c r="K212" s="21"/>
    </row>
    <row r="213" spans="1:11" ht="15.75">
      <c r="A213" s="21"/>
      <c r="B213" s="21"/>
      <c r="C213" s="21"/>
      <c r="D213" s="21"/>
      <c r="E213" s="21"/>
      <c r="F213" s="11"/>
      <c r="G213" s="32"/>
      <c r="H213" s="33"/>
      <c r="I213" s="33"/>
      <c r="J213" s="21"/>
      <c r="K213" s="21"/>
    </row>
    <row r="214" spans="1:11" ht="15.75">
      <c r="A214" s="21"/>
      <c r="B214" s="21"/>
      <c r="C214" s="21"/>
      <c r="D214" s="21"/>
      <c r="E214" s="21"/>
      <c r="F214" s="11"/>
      <c r="G214" s="32"/>
      <c r="H214" s="33"/>
      <c r="I214" s="33"/>
      <c r="J214" s="21"/>
      <c r="K214" s="21"/>
    </row>
    <row r="215" spans="1:11" ht="15.75">
      <c r="A215" s="21"/>
      <c r="B215" s="21"/>
      <c r="C215" s="21"/>
      <c r="D215" s="21"/>
      <c r="E215" s="21"/>
      <c r="F215" s="11"/>
      <c r="G215" s="32"/>
      <c r="H215" s="33"/>
      <c r="I215" s="33"/>
      <c r="J215" s="21"/>
      <c r="K215" s="21"/>
    </row>
    <row r="216" spans="1:11" ht="15.75">
      <c r="A216" s="21"/>
      <c r="B216" s="21"/>
      <c r="C216" s="21"/>
      <c r="D216" s="21"/>
      <c r="E216" s="21"/>
      <c r="F216" s="11"/>
      <c r="G216" s="32"/>
      <c r="H216" s="33"/>
      <c r="I216" s="33"/>
      <c r="J216" s="21"/>
      <c r="K216" s="21"/>
    </row>
    <row r="217" spans="1:11" ht="15.75">
      <c r="A217" s="21"/>
      <c r="B217" s="21"/>
      <c r="C217" s="21"/>
      <c r="D217" s="21"/>
      <c r="E217" s="21"/>
      <c r="F217" s="11"/>
      <c r="G217" s="32"/>
      <c r="H217" s="33"/>
      <c r="I217" s="33"/>
      <c r="J217" s="21"/>
      <c r="K217" s="21"/>
    </row>
    <row r="218" spans="1:11" ht="15.75">
      <c r="A218" s="21"/>
      <c r="B218" s="21"/>
      <c r="C218" s="21"/>
      <c r="D218" s="21"/>
      <c r="E218" s="21"/>
      <c r="F218" s="11"/>
      <c r="G218" s="32"/>
      <c r="H218" s="33"/>
      <c r="I218" s="33"/>
      <c r="J218" s="21"/>
      <c r="K218" s="21"/>
    </row>
    <row r="219" spans="1:11" ht="15.75">
      <c r="A219" s="21"/>
      <c r="B219" s="21"/>
      <c r="C219" s="21"/>
      <c r="D219" s="21"/>
      <c r="E219" s="21"/>
      <c r="F219" s="11"/>
      <c r="G219" s="32"/>
      <c r="H219" s="33"/>
      <c r="I219" s="33"/>
      <c r="J219" s="21"/>
      <c r="K219" s="21"/>
    </row>
    <row r="220" spans="1:11" ht="15.75">
      <c r="A220" s="21"/>
      <c r="B220" s="21"/>
      <c r="C220" s="21"/>
      <c r="D220" s="21"/>
      <c r="E220" s="21"/>
      <c r="F220" s="11"/>
      <c r="G220" s="32"/>
      <c r="H220" s="33"/>
      <c r="I220" s="33"/>
      <c r="J220" s="21"/>
      <c r="K220" s="21"/>
    </row>
    <row r="221" spans="1:11" ht="15.75">
      <c r="A221" s="21"/>
      <c r="B221" s="21"/>
      <c r="C221" s="21"/>
      <c r="D221" s="21"/>
      <c r="E221" s="21"/>
      <c r="F221" s="11"/>
      <c r="G221" s="32"/>
      <c r="H221" s="33"/>
      <c r="I221" s="33"/>
      <c r="J221" s="21"/>
      <c r="K221" s="21"/>
    </row>
    <row r="222" spans="1:11" ht="15.75">
      <c r="A222" s="21"/>
      <c r="B222" s="21"/>
      <c r="C222" s="21"/>
      <c r="D222" s="21"/>
      <c r="E222" s="21"/>
      <c r="F222" s="11"/>
      <c r="G222" s="32"/>
      <c r="H222" s="33"/>
      <c r="I222" s="33"/>
      <c r="J222" s="21"/>
      <c r="K222" s="21"/>
    </row>
    <row r="223" spans="1:11" ht="15.75">
      <c r="A223" s="21"/>
      <c r="B223" s="21"/>
      <c r="C223" s="21"/>
      <c r="D223" s="21"/>
      <c r="E223" s="21"/>
      <c r="F223" s="11"/>
      <c r="G223" s="32"/>
      <c r="H223" s="33"/>
      <c r="I223" s="33"/>
      <c r="J223" s="21"/>
      <c r="K223" s="21"/>
    </row>
    <row r="224" spans="1:11" ht="15.75">
      <c r="A224" s="21"/>
      <c r="B224" s="21"/>
      <c r="C224" s="21"/>
      <c r="D224" s="21"/>
      <c r="E224" s="21"/>
      <c r="F224" s="11"/>
      <c r="G224" s="32"/>
      <c r="H224" s="33"/>
      <c r="I224" s="33"/>
      <c r="J224" s="21"/>
      <c r="K224" s="21"/>
    </row>
    <row r="225" spans="1:11" ht="15.75">
      <c r="A225" s="21"/>
      <c r="B225" s="21"/>
      <c r="C225" s="21"/>
      <c r="D225" s="21"/>
      <c r="E225" s="21"/>
      <c r="F225" s="11"/>
      <c r="G225" s="32"/>
      <c r="H225" s="33"/>
      <c r="I225" s="33"/>
      <c r="J225" s="21"/>
      <c r="K225" s="21"/>
    </row>
    <row r="226" spans="1:11" ht="15.75">
      <c r="A226" s="21"/>
      <c r="B226" s="21"/>
      <c r="C226" s="21"/>
      <c r="D226" s="21"/>
      <c r="E226" s="21"/>
      <c r="F226" s="11"/>
      <c r="G226" s="32"/>
      <c r="H226" s="33"/>
      <c r="I226" s="33"/>
      <c r="J226" s="21"/>
      <c r="K226" s="21"/>
    </row>
    <row r="227" spans="1:11" ht="15.75">
      <c r="A227" s="21"/>
      <c r="B227" s="21"/>
      <c r="C227" s="21"/>
      <c r="D227" s="21"/>
      <c r="E227" s="21"/>
      <c r="F227" s="11"/>
      <c r="G227" s="32"/>
      <c r="H227" s="33"/>
      <c r="I227" s="33"/>
      <c r="J227" s="21"/>
      <c r="K227" s="21"/>
    </row>
    <row r="228" spans="1:11" ht="15.75">
      <c r="A228" s="21"/>
      <c r="B228" s="21"/>
      <c r="C228" s="21"/>
      <c r="D228" s="21"/>
      <c r="E228" s="21"/>
      <c r="F228" s="11"/>
      <c r="G228" s="32"/>
      <c r="H228" s="33"/>
      <c r="I228" s="33"/>
      <c r="J228" s="21"/>
      <c r="K228" s="21"/>
    </row>
    <row r="229" spans="1:11" ht="15.75">
      <c r="A229" s="21"/>
      <c r="B229" s="21"/>
      <c r="C229" s="21"/>
      <c r="D229" s="21"/>
      <c r="E229" s="21"/>
      <c r="F229" s="11"/>
      <c r="G229" s="32"/>
      <c r="H229" s="33"/>
      <c r="I229" s="33"/>
      <c r="J229" s="21"/>
      <c r="K229" s="21"/>
    </row>
    <row r="230" spans="1:11" ht="15.75">
      <c r="A230" s="21"/>
      <c r="B230" s="21"/>
      <c r="C230" s="21"/>
      <c r="D230" s="21"/>
      <c r="E230" s="21"/>
      <c r="F230" s="11"/>
      <c r="G230" s="32"/>
      <c r="H230" s="33"/>
      <c r="I230" s="33"/>
      <c r="J230" s="21"/>
      <c r="K230" s="21"/>
    </row>
    <row r="231" spans="1:11" ht="15.75">
      <c r="A231" s="21"/>
      <c r="B231" s="21"/>
      <c r="C231" s="21"/>
      <c r="D231" s="21"/>
      <c r="E231" s="21"/>
      <c r="F231" s="11"/>
      <c r="G231" s="32"/>
      <c r="H231" s="33"/>
      <c r="I231" s="33"/>
      <c r="J231" s="21"/>
      <c r="K231" s="21"/>
    </row>
    <row r="232" spans="1:11" ht="15.75">
      <c r="A232" s="21"/>
      <c r="B232" s="21"/>
      <c r="C232" s="21"/>
      <c r="D232" s="21"/>
      <c r="E232" s="21"/>
      <c r="F232" s="11"/>
      <c r="G232" s="32"/>
      <c r="H232" s="33"/>
      <c r="I232" s="33"/>
      <c r="J232" s="21"/>
      <c r="K232" s="21"/>
    </row>
    <row r="233" spans="1:11" ht="15.75">
      <c r="A233" s="21"/>
      <c r="B233" s="21"/>
      <c r="C233" s="21"/>
      <c r="D233" s="21"/>
      <c r="E233" s="21"/>
      <c r="F233" s="11"/>
      <c r="G233" s="32"/>
      <c r="H233" s="33"/>
      <c r="I233" s="33"/>
      <c r="J233" s="21"/>
      <c r="K233" s="21"/>
    </row>
    <row r="234" spans="1:11" ht="15.75">
      <c r="A234" s="21"/>
      <c r="B234" s="21"/>
      <c r="C234" s="21"/>
      <c r="D234" s="21"/>
      <c r="E234" s="21"/>
      <c r="F234" s="11"/>
      <c r="G234" s="32"/>
      <c r="H234" s="33"/>
      <c r="I234" s="33"/>
      <c r="J234" s="21"/>
      <c r="K234" s="21"/>
    </row>
    <row r="235" spans="1:11" ht="15.75">
      <c r="A235" s="21"/>
      <c r="B235" s="21"/>
      <c r="C235" s="21"/>
      <c r="D235" s="21"/>
      <c r="E235" s="21"/>
      <c r="F235" s="11"/>
      <c r="G235" s="32"/>
      <c r="H235" s="33"/>
      <c r="I235" s="33"/>
      <c r="J235" s="21"/>
      <c r="K235" s="21"/>
    </row>
    <row r="236" spans="1:11" ht="15.75">
      <c r="A236" s="21"/>
      <c r="B236" s="21"/>
      <c r="C236" s="21"/>
      <c r="D236" s="21"/>
      <c r="E236" s="21"/>
      <c r="F236" s="11"/>
      <c r="G236" s="32"/>
      <c r="H236" s="33"/>
      <c r="I236" s="33"/>
      <c r="J236" s="21"/>
      <c r="K236" s="21"/>
    </row>
    <row r="237" spans="1:11" ht="15.75">
      <c r="A237" s="21"/>
      <c r="B237" s="21"/>
      <c r="C237" s="21"/>
      <c r="D237" s="21"/>
      <c r="E237" s="21"/>
      <c r="F237" s="11"/>
      <c r="G237" s="32"/>
      <c r="H237" s="33"/>
      <c r="I237" s="33"/>
      <c r="J237" s="21"/>
      <c r="K237" s="21"/>
    </row>
    <row r="238" spans="1:11" ht="15.75">
      <c r="A238" s="21"/>
      <c r="B238" s="21"/>
      <c r="C238" s="21"/>
      <c r="D238" s="21"/>
      <c r="E238" s="21"/>
      <c r="F238" s="11"/>
      <c r="G238" s="32"/>
      <c r="H238" s="33"/>
      <c r="I238" s="33"/>
      <c r="J238" s="21"/>
      <c r="K238" s="21"/>
    </row>
    <row r="239" spans="1:11" ht="15.75">
      <c r="A239" s="21"/>
      <c r="B239" s="21"/>
      <c r="C239" s="21"/>
      <c r="D239" s="21"/>
      <c r="E239" s="21"/>
      <c r="F239" s="11"/>
      <c r="G239" s="32"/>
      <c r="H239" s="33"/>
      <c r="I239" s="33"/>
      <c r="J239" s="21"/>
      <c r="K239" s="21"/>
    </row>
    <row r="240" spans="1:11" ht="15.75">
      <c r="A240" s="21"/>
      <c r="B240" s="21"/>
      <c r="C240" s="21"/>
      <c r="D240" s="21"/>
      <c r="E240" s="21"/>
      <c r="F240" s="11"/>
      <c r="G240" s="32"/>
      <c r="H240" s="33"/>
      <c r="I240" s="33"/>
      <c r="J240" s="21"/>
      <c r="K240" s="21"/>
    </row>
    <row r="241" spans="1:11" ht="15.75">
      <c r="A241" s="21"/>
      <c r="B241" s="21"/>
      <c r="C241" s="21"/>
      <c r="D241" s="21"/>
      <c r="E241" s="21"/>
      <c r="F241" s="11"/>
      <c r="G241" s="32"/>
      <c r="H241" s="33"/>
      <c r="I241" s="33"/>
      <c r="J241" s="21"/>
      <c r="K241" s="21"/>
    </row>
    <row r="242" spans="1:11" ht="15.75">
      <c r="A242" s="21"/>
      <c r="B242" s="21"/>
      <c r="C242" s="21"/>
      <c r="D242" s="21"/>
      <c r="E242" s="21"/>
      <c r="F242" s="11"/>
      <c r="G242" s="32"/>
      <c r="H242" s="33"/>
      <c r="I242" s="33"/>
      <c r="J242" s="21"/>
      <c r="K242" s="21"/>
    </row>
    <row r="243" spans="1:11" ht="15.75">
      <c r="A243" s="21"/>
      <c r="B243" s="21"/>
      <c r="C243" s="21"/>
      <c r="D243" s="21"/>
      <c r="E243" s="21"/>
      <c r="F243" s="11"/>
      <c r="G243" s="32"/>
      <c r="H243" s="33"/>
      <c r="I243" s="33"/>
      <c r="J243" s="21"/>
      <c r="K243" s="21"/>
    </row>
    <row r="244" spans="1:11" ht="15.75">
      <c r="A244" s="21"/>
      <c r="B244" s="21"/>
      <c r="C244" s="21"/>
      <c r="D244" s="21"/>
      <c r="E244" s="21"/>
      <c r="F244" s="21"/>
      <c r="G244" s="32"/>
      <c r="H244" s="33"/>
      <c r="I244" s="33"/>
      <c r="J244" s="21"/>
      <c r="K244" s="21"/>
    </row>
    <row r="245" spans="1:11" ht="15.75">
      <c r="A245" s="21"/>
      <c r="B245" s="21"/>
      <c r="C245" s="21"/>
      <c r="D245" s="21"/>
      <c r="E245" s="21"/>
      <c r="F245" s="21"/>
      <c r="G245" s="32"/>
      <c r="H245" s="33"/>
      <c r="I245" s="33"/>
      <c r="J245" s="21"/>
      <c r="K245" s="21"/>
    </row>
    <row r="246" spans="1:11" ht="15.75">
      <c r="A246" s="21"/>
      <c r="B246" s="21"/>
      <c r="C246" s="21"/>
      <c r="D246" s="21"/>
      <c r="E246" s="21"/>
      <c r="F246" s="21"/>
      <c r="G246" s="32"/>
      <c r="H246" s="33"/>
      <c r="I246" s="33"/>
      <c r="J246" s="21"/>
      <c r="K246" s="21"/>
    </row>
    <row r="247" spans="1:11" ht="15.75">
      <c r="A247" s="21"/>
      <c r="B247" s="21"/>
      <c r="C247" s="21"/>
      <c r="D247" s="21"/>
      <c r="E247" s="21"/>
      <c r="F247" s="21"/>
      <c r="G247" s="32"/>
      <c r="H247" s="33"/>
      <c r="I247" s="33"/>
      <c r="J247" s="21"/>
      <c r="K247" s="21"/>
    </row>
    <row r="248" spans="1:11" ht="15.75">
      <c r="A248" s="21"/>
      <c r="B248" s="21"/>
      <c r="C248" s="21"/>
      <c r="D248" s="21"/>
      <c r="E248" s="21"/>
      <c r="F248" s="21"/>
      <c r="G248" s="32"/>
      <c r="H248" s="33"/>
      <c r="I248" s="33"/>
      <c r="J248" s="21"/>
      <c r="K248" s="21"/>
    </row>
    <row r="249" spans="1:11" ht="15.75">
      <c r="A249" s="21"/>
      <c r="B249" s="21"/>
      <c r="C249" s="21"/>
      <c r="D249" s="21"/>
      <c r="E249" s="21"/>
      <c r="F249" s="21"/>
      <c r="G249" s="32"/>
      <c r="H249" s="33"/>
      <c r="I249" s="33"/>
      <c r="J249" s="21"/>
      <c r="K249" s="21"/>
    </row>
    <row r="250" spans="1:11" ht="15.75">
      <c r="A250" s="21"/>
      <c r="B250" s="21"/>
      <c r="C250" s="21"/>
      <c r="D250" s="21"/>
      <c r="E250" s="21"/>
      <c r="F250" s="21"/>
      <c r="G250" s="32"/>
      <c r="H250" s="33"/>
      <c r="I250" s="33"/>
      <c r="J250" s="21"/>
      <c r="K250" s="21"/>
    </row>
    <row r="251" spans="1:11" ht="15.75">
      <c r="A251" s="21"/>
      <c r="B251" s="21"/>
      <c r="C251" s="21"/>
      <c r="D251" s="21"/>
      <c r="E251" s="21"/>
      <c r="F251" s="21"/>
      <c r="G251" s="32"/>
      <c r="H251" s="33"/>
      <c r="I251" s="33"/>
      <c r="J251" s="21"/>
      <c r="K251" s="21"/>
    </row>
    <row r="252" spans="1:11" ht="15.75">
      <c r="A252" s="21"/>
      <c r="B252" s="21"/>
      <c r="C252" s="21"/>
      <c r="D252" s="21"/>
      <c r="E252" s="21"/>
      <c r="F252" s="21"/>
      <c r="G252" s="32"/>
      <c r="H252" s="33"/>
      <c r="I252" s="33"/>
      <c r="J252" s="21"/>
      <c r="K252" s="21"/>
    </row>
    <row r="253" spans="1:11" ht="15.75">
      <c r="A253" s="21"/>
      <c r="B253" s="21"/>
      <c r="C253" s="21"/>
      <c r="D253" s="21"/>
      <c r="E253" s="21"/>
      <c r="F253" s="21"/>
      <c r="G253" s="32"/>
      <c r="H253" s="33"/>
      <c r="I253" s="33"/>
      <c r="J253" s="21"/>
      <c r="K253" s="21"/>
    </row>
    <row r="254" spans="1:11" ht="15.75">
      <c r="A254" s="21"/>
      <c r="B254" s="21"/>
      <c r="C254" s="21"/>
      <c r="D254" s="21"/>
      <c r="E254" s="21"/>
      <c r="F254" s="21"/>
      <c r="G254" s="32"/>
      <c r="H254" s="33"/>
      <c r="I254" s="33"/>
      <c r="J254" s="21"/>
      <c r="K254" s="21"/>
    </row>
    <row r="255" spans="1:11" ht="15.75">
      <c r="A255" s="21"/>
      <c r="B255" s="21"/>
      <c r="C255" s="21"/>
      <c r="D255" s="21"/>
      <c r="E255" s="21"/>
      <c r="F255" s="21"/>
      <c r="G255" s="32"/>
      <c r="H255" s="33"/>
      <c r="I255" s="33"/>
      <c r="J255" s="21"/>
      <c r="K255" s="21"/>
    </row>
    <row r="256" spans="1:11" ht="15.75">
      <c r="A256" s="21"/>
      <c r="B256" s="21"/>
      <c r="C256" s="21"/>
      <c r="D256" s="21"/>
      <c r="E256" s="21"/>
      <c r="F256" s="21"/>
      <c r="G256" s="32"/>
      <c r="H256" s="33"/>
      <c r="I256" s="33"/>
      <c r="J256" s="21"/>
      <c r="K256" s="21"/>
    </row>
    <row r="257" spans="1:11" ht="15.75">
      <c r="A257" s="21"/>
      <c r="B257" s="21"/>
      <c r="C257" s="21"/>
      <c r="D257" s="21"/>
      <c r="E257" s="21"/>
      <c r="F257" s="21"/>
      <c r="G257" s="32"/>
      <c r="H257" s="33"/>
      <c r="I257" s="33"/>
      <c r="J257" s="21"/>
      <c r="K257" s="21"/>
    </row>
    <row r="258" spans="1:11" ht="15.75">
      <c r="A258" s="21"/>
      <c r="B258" s="21"/>
      <c r="C258" s="21"/>
      <c r="D258" s="21"/>
      <c r="E258" s="21"/>
      <c r="F258" s="21"/>
      <c r="G258" s="32"/>
      <c r="H258" s="33"/>
      <c r="I258" s="33"/>
      <c r="J258" s="21"/>
      <c r="K258" s="21"/>
    </row>
    <row r="259" spans="1:11" ht="15.75">
      <c r="A259" s="21"/>
      <c r="B259" s="21"/>
      <c r="C259" s="21"/>
      <c r="D259" s="21"/>
      <c r="E259" s="21"/>
      <c r="F259" s="21"/>
      <c r="G259" s="32"/>
      <c r="H259" s="33"/>
      <c r="I259" s="33"/>
      <c r="J259" s="21"/>
      <c r="K259" s="21"/>
    </row>
    <row r="260" spans="1:11" ht="15.75">
      <c r="A260" s="21"/>
      <c r="B260" s="21"/>
      <c r="C260" s="21"/>
      <c r="D260" s="21"/>
      <c r="E260" s="21"/>
      <c r="F260" s="21"/>
      <c r="G260" s="21"/>
      <c r="H260" s="33"/>
      <c r="I260" s="33"/>
      <c r="J260" s="21"/>
      <c r="K260" s="21"/>
    </row>
    <row r="261" spans="1:11" ht="15.75">
      <c r="A261" s="21"/>
      <c r="B261" s="21"/>
      <c r="C261" s="21"/>
      <c r="D261" s="21"/>
      <c r="E261" s="21"/>
      <c r="F261" s="21"/>
      <c r="G261" s="21"/>
      <c r="H261" s="33"/>
      <c r="I261" s="33"/>
      <c r="J261" s="21"/>
      <c r="K261" s="21"/>
    </row>
    <row r="262" spans="1:11" ht="15.75">
      <c r="A262" s="21"/>
      <c r="B262" s="21"/>
      <c r="C262" s="21"/>
      <c r="D262" s="21"/>
      <c r="E262" s="21"/>
      <c r="F262" s="21"/>
      <c r="G262" s="21"/>
      <c r="H262" s="33"/>
      <c r="I262" s="33"/>
      <c r="J262" s="21"/>
      <c r="K262" s="21"/>
    </row>
    <row r="263" spans="1:11" ht="15.75">
      <c r="A263" s="21"/>
      <c r="B263" s="21"/>
      <c r="C263" s="21"/>
      <c r="D263" s="21"/>
      <c r="E263" s="21"/>
      <c r="F263" s="21"/>
      <c r="G263" s="21"/>
      <c r="H263" s="33"/>
      <c r="I263" s="33"/>
      <c r="J263" s="21"/>
      <c r="K263" s="21"/>
    </row>
    <row r="264" spans="1:11" ht="15.75">
      <c r="A264" s="21"/>
      <c r="B264" s="21"/>
      <c r="C264" s="21"/>
      <c r="D264" s="21"/>
      <c r="E264" s="21"/>
      <c r="F264" s="21"/>
      <c r="G264" s="21"/>
      <c r="H264" s="33"/>
      <c r="I264" s="33"/>
      <c r="J264" s="21"/>
      <c r="K264" s="21"/>
    </row>
    <row r="265" spans="1:11" ht="15.75">
      <c r="A265" s="21"/>
      <c r="B265" s="21"/>
      <c r="C265" s="21"/>
      <c r="D265" s="21"/>
      <c r="E265" s="21"/>
      <c r="F265" s="21"/>
      <c r="G265" s="21"/>
      <c r="H265" s="33"/>
      <c r="I265" s="33"/>
      <c r="J265" s="21"/>
      <c r="K265" s="21"/>
    </row>
    <row r="266" spans="1:11" ht="15.75">
      <c r="A266" s="21"/>
      <c r="B266" s="21"/>
      <c r="C266" s="21"/>
      <c r="D266" s="21"/>
      <c r="E266" s="21"/>
      <c r="F266" s="21"/>
      <c r="G266" s="21"/>
      <c r="H266" s="33"/>
      <c r="I266" s="33"/>
      <c r="J266" s="21"/>
      <c r="K266" s="21"/>
    </row>
    <row r="267" spans="1:11" ht="15.75">
      <c r="A267" s="21"/>
      <c r="B267" s="21"/>
      <c r="C267" s="21"/>
      <c r="D267" s="21"/>
      <c r="E267" s="21"/>
      <c r="F267" s="21"/>
      <c r="G267" s="21"/>
      <c r="H267" s="33"/>
      <c r="I267" s="33"/>
      <c r="J267" s="21"/>
      <c r="K267" s="21"/>
    </row>
    <row r="268" spans="1:11" ht="15.75">
      <c r="A268" s="21"/>
      <c r="B268" s="21"/>
      <c r="C268" s="21"/>
      <c r="D268" s="21"/>
      <c r="E268" s="21"/>
      <c r="F268" s="21"/>
      <c r="G268" s="21"/>
      <c r="H268" s="33"/>
      <c r="I268" s="33"/>
      <c r="J268" s="21"/>
      <c r="K268" s="21"/>
    </row>
    <row r="269" spans="1:11" ht="15.75">
      <c r="A269" s="21"/>
      <c r="B269" s="21"/>
      <c r="C269" s="21"/>
      <c r="D269" s="21"/>
      <c r="E269" s="21"/>
      <c r="F269" s="21"/>
      <c r="G269" s="21"/>
      <c r="H269" s="33"/>
      <c r="I269" s="33"/>
      <c r="J269" s="21"/>
      <c r="K269" s="21"/>
    </row>
    <row r="270" spans="1:11" ht="15.75">
      <c r="A270" s="21"/>
      <c r="B270" s="21"/>
      <c r="C270" s="21"/>
      <c r="D270" s="21"/>
      <c r="E270" s="21"/>
      <c r="F270" s="21"/>
      <c r="G270" s="21"/>
      <c r="H270" s="33"/>
      <c r="I270" s="33"/>
      <c r="J270" s="21"/>
      <c r="K270" s="21"/>
    </row>
    <row r="271" spans="1:11" ht="15.75">
      <c r="A271" s="21"/>
      <c r="B271" s="21"/>
      <c r="C271" s="21"/>
      <c r="D271" s="21"/>
      <c r="E271" s="21"/>
      <c r="F271" s="21"/>
      <c r="G271" s="21"/>
      <c r="H271" s="33"/>
      <c r="I271" s="33"/>
      <c r="J271" s="21"/>
      <c r="K271" s="21"/>
    </row>
    <row r="272" spans="1:11" ht="15.75">
      <c r="A272" s="21"/>
      <c r="B272" s="21"/>
      <c r="C272" s="21"/>
      <c r="D272" s="21"/>
      <c r="E272" s="21"/>
      <c r="F272" s="21"/>
      <c r="G272" s="21"/>
      <c r="H272" s="33"/>
      <c r="I272" s="33"/>
      <c r="J272" s="21"/>
      <c r="K272" s="21"/>
    </row>
    <row r="273" spans="1:11" ht="15.75">
      <c r="A273" s="21"/>
      <c r="B273" s="21"/>
      <c r="C273" s="21"/>
      <c r="D273" s="21"/>
      <c r="E273" s="21"/>
      <c r="F273" s="21"/>
      <c r="G273" s="21"/>
      <c r="H273" s="33"/>
      <c r="I273" s="33"/>
      <c r="J273" s="21"/>
      <c r="K273" s="21"/>
    </row>
    <row r="274" spans="1:11" ht="15.75">
      <c r="A274" s="21"/>
      <c r="B274" s="21"/>
      <c r="C274" s="21"/>
      <c r="D274" s="21"/>
      <c r="E274" s="21"/>
      <c r="F274" s="21"/>
      <c r="G274" s="21"/>
      <c r="H274" s="33"/>
      <c r="I274" s="33"/>
      <c r="J274" s="21"/>
      <c r="K274" s="21"/>
    </row>
    <row r="275" spans="1:11" ht="15.75">
      <c r="A275" s="21"/>
      <c r="B275" s="21"/>
      <c r="C275" s="21"/>
      <c r="D275" s="21"/>
      <c r="E275" s="21"/>
      <c r="F275" s="21"/>
      <c r="G275" s="21"/>
      <c r="H275" s="33"/>
      <c r="I275" s="33"/>
      <c r="J275" s="21"/>
      <c r="K275" s="21"/>
    </row>
    <row r="276" spans="1:11" ht="15.75">
      <c r="A276" s="21"/>
      <c r="B276" s="21"/>
      <c r="C276" s="21"/>
      <c r="D276" s="21"/>
      <c r="E276" s="21"/>
      <c r="F276" s="21"/>
      <c r="G276" s="21"/>
      <c r="H276" s="33"/>
      <c r="I276" s="33"/>
      <c r="J276" s="21"/>
      <c r="K276" s="21"/>
    </row>
    <row r="277" spans="1:11" ht="15.75">
      <c r="A277" s="21"/>
      <c r="B277" s="21"/>
      <c r="C277" s="21"/>
      <c r="D277" s="21"/>
      <c r="E277" s="21"/>
      <c r="F277" s="21"/>
      <c r="G277" s="21"/>
      <c r="H277" s="33"/>
      <c r="I277" s="33"/>
      <c r="J277" s="21"/>
      <c r="K277" s="21"/>
    </row>
    <row r="278" spans="1:11" ht="15.75">
      <c r="A278" s="21"/>
      <c r="B278" s="21"/>
      <c r="C278" s="21"/>
      <c r="D278" s="21"/>
      <c r="E278" s="21"/>
      <c r="F278" s="21"/>
      <c r="G278" s="21"/>
      <c r="H278" s="33"/>
      <c r="I278" s="33"/>
      <c r="J278" s="21"/>
      <c r="K278" s="21"/>
    </row>
    <row r="279" spans="1:11" ht="15.75">
      <c r="A279" s="21"/>
      <c r="B279" s="21"/>
      <c r="C279" s="21"/>
      <c r="D279" s="21"/>
      <c r="E279" s="21"/>
      <c r="F279" s="21"/>
      <c r="G279" s="21"/>
      <c r="H279" s="33"/>
      <c r="I279" s="33"/>
      <c r="J279" s="21"/>
      <c r="K279" s="21"/>
    </row>
    <row r="280" spans="1:11" ht="15.75">
      <c r="A280" s="21"/>
      <c r="B280" s="21"/>
      <c r="C280" s="21"/>
      <c r="D280" s="21"/>
      <c r="E280" s="21"/>
      <c r="F280" s="21"/>
      <c r="G280" s="21"/>
      <c r="H280" s="33"/>
      <c r="I280" s="33"/>
      <c r="J280" s="21"/>
      <c r="K280" s="21"/>
    </row>
    <row r="281" spans="1:11" ht="15.75">
      <c r="A281" s="21"/>
      <c r="B281" s="21"/>
      <c r="C281" s="21"/>
      <c r="D281" s="21"/>
      <c r="E281" s="21"/>
      <c r="F281" s="21"/>
      <c r="G281" s="21"/>
      <c r="H281" s="33"/>
      <c r="I281" s="33"/>
      <c r="J281" s="21"/>
      <c r="K281" s="21"/>
    </row>
    <row r="282" spans="1:11" ht="15.75">
      <c r="A282" s="21"/>
      <c r="B282" s="21"/>
      <c r="C282" s="21"/>
      <c r="D282" s="21"/>
      <c r="E282" s="21"/>
      <c r="F282" s="21"/>
      <c r="G282" s="21"/>
      <c r="H282" s="33"/>
      <c r="I282" s="33"/>
      <c r="J282" s="21"/>
      <c r="K282" s="21"/>
    </row>
    <row r="283" spans="1:11" ht="15.75">
      <c r="A283" s="21"/>
      <c r="B283" s="21"/>
      <c r="C283" s="21"/>
      <c r="D283" s="21"/>
      <c r="E283" s="21"/>
      <c r="F283" s="21"/>
      <c r="G283" s="21"/>
      <c r="H283" s="33"/>
      <c r="I283" s="33"/>
      <c r="J283" s="21"/>
      <c r="K283" s="21"/>
    </row>
    <row r="284" spans="1:11" ht="15.75">
      <c r="A284" s="21"/>
      <c r="B284" s="21"/>
      <c r="C284" s="21"/>
      <c r="D284" s="21"/>
      <c r="E284" s="21"/>
      <c r="F284" s="21"/>
      <c r="G284" s="21"/>
      <c r="H284" s="33"/>
      <c r="I284" s="33"/>
      <c r="J284" s="21"/>
      <c r="K284" s="21"/>
    </row>
    <row r="285" spans="1:11" ht="15.75">
      <c r="A285" s="21"/>
      <c r="B285" s="21"/>
      <c r="C285" s="21"/>
      <c r="D285" s="21"/>
      <c r="E285" s="21"/>
      <c r="F285" s="21"/>
      <c r="G285" s="21"/>
      <c r="H285" s="33"/>
      <c r="I285" s="33"/>
      <c r="J285" s="21"/>
      <c r="K285" s="21"/>
    </row>
    <row r="286" spans="1:11" ht="15.75">
      <c r="A286" s="21"/>
      <c r="B286" s="21"/>
      <c r="C286" s="21"/>
      <c r="D286" s="21"/>
      <c r="E286" s="21"/>
      <c r="F286" s="21"/>
      <c r="G286" s="21"/>
      <c r="H286" s="33"/>
      <c r="I286" s="33"/>
      <c r="J286" s="21"/>
      <c r="K286" s="21"/>
    </row>
    <row r="287" spans="1:11" ht="15.75">
      <c r="A287" s="21"/>
      <c r="B287" s="21"/>
      <c r="C287" s="21"/>
      <c r="D287" s="21"/>
      <c r="E287" s="21"/>
      <c r="F287" s="21"/>
      <c r="G287" s="21"/>
      <c r="H287" s="33"/>
      <c r="I287" s="33"/>
      <c r="J287" s="21"/>
      <c r="K287" s="21"/>
    </row>
    <row r="288" spans="1:11" ht="15.7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</row>
    <row r="289" spans="1:11" ht="15.7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</row>
    <row r="290" spans="1:11" ht="15.7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</row>
    <row r="291" spans="1:11" ht="15.7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</row>
    <row r="292" spans="1:11" ht="15.7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</row>
    <row r="293" spans="1:11" ht="15.7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</row>
    <row r="294" spans="1:11" ht="15.7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</row>
    <row r="295" spans="1:11" ht="15.7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</row>
    <row r="296" spans="1:11" ht="15.7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</row>
    <row r="297" spans="1:11" ht="15.7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</row>
    <row r="298" spans="1:11" ht="15.7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</row>
    <row r="299" spans="1:11" ht="15.7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</row>
    <row r="300" spans="1:11" ht="15.7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</row>
    <row r="301" spans="1:11" ht="15.7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</row>
    <row r="302" spans="1:11" ht="15.7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</row>
    <row r="303" spans="1:11" ht="15.7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</row>
    <row r="304" spans="1:11" ht="15.7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</row>
    <row r="305" spans="1:11" ht="15.7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</row>
    <row r="306" spans="1:11" ht="15.7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</row>
    <row r="307" spans="1:11" ht="15.7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</row>
    <row r="308" spans="1:11" ht="15.7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</row>
    <row r="309" spans="1:11" ht="15.7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</row>
    <row r="310" spans="1:11" ht="15.7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</row>
    <row r="311" spans="1:11" ht="15.7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</row>
    <row r="312" spans="1:11" ht="15.7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</row>
    <row r="313" spans="1:11" ht="15.7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</row>
    <row r="314" spans="1:11" ht="15.7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</row>
    <row r="315" spans="1:11" ht="15.7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</row>
    <row r="316" spans="1:11" ht="15.7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</row>
    <row r="317" spans="1:11" ht="15.7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</row>
    <row r="318" spans="1:11" ht="15.7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</row>
    <row r="319" spans="1:11" ht="15.7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</row>
    <row r="320" spans="1:11" ht="15.7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</row>
    <row r="321" spans="1:11" ht="15.7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</row>
    <row r="322" spans="1:11" ht="15.7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</row>
    <row r="323" spans="1:11" ht="15.7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</row>
    <row r="324" spans="1:11" ht="15.7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</row>
    <row r="325" spans="1:11" ht="15.7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</row>
    <row r="326" spans="1:11" ht="15.7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</row>
    <row r="327" spans="1:11" ht="15.7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</row>
    <row r="328" spans="1:11" ht="15.7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</row>
    <row r="329" spans="1:11" ht="15.7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</row>
    <row r="330" spans="1:11" ht="15.7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</row>
    <row r="331" spans="1:11" ht="15.75">
      <c r="A331" s="21"/>
      <c r="B331" s="21"/>
      <c r="F331" s="21"/>
      <c r="G331" s="21"/>
      <c r="H331" s="21"/>
      <c r="I331" s="21"/>
    </row>
  </sheetData>
  <sortState xmlns:xlrd2="http://schemas.microsoft.com/office/spreadsheetml/2017/richdata2" ref="M3:O102">
    <sortCondition ref="O3:O102"/>
  </sortState>
  <mergeCells count="18">
    <mergeCell ref="M1:M2"/>
    <mergeCell ref="L1:L2"/>
    <mergeCell ref="K1:K2"/>
    <mergeCell ref="J1:J2"/>
    <mergeCell ref="N1:N2"/>
    <mergeCell ref="O1:O2"/>
    <mergeCell ref="P1:P2"/>
    <mergeCell ref="Q1:Q2"/>
    <mergeCell ref="R1:R2"/>
    <mergeCell ref="S1:S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29"/>
  <sheetViews>
    <sheetView zoomScale="55" zoomScaleNormal="55" workbookViewId="0">
      <selection activeCell="T15" sqref="T15"/>
    </sheetView>
  </sheetViews>
  <sheetFormatPr defaultRowHeight="15"/>
  <cols>
    <col min="2" max="2" width="13.85546875" bestFit="1" customWidth="1"/>
  </cols>
  <sheetData>
    <row r="1" spans="1:35">
      <c r="A1" t="s">
        <v>121</v>
      </c>
      <c r="B1" t="s">
        <v>239</v>
      </c>
      <c r="C1" t="s">
        <v>238</v>
      </c>
      <c r="D1" s="89" t="s">
        <v>240</v>
      </c>
      <c r="E1" s="90" t="s">
        <v>241</v>
      </c>
      <c r="F1" s="86" t="s">
        <v>242</v>
      </c>
      <c r="G1" s="91" t="s">
        <v>243</v>
      </c>
      <c r="H1" s="92" t="s">
        <v>244</v>
      </c>
      <c r="I1" t="s">
        <v>123</v>
      </c>
      <c r="J1" t="s">
        <v>237</v>
      </c>
    </row>
    <row r="2" spans="1:35">
      <c r="A2">
        <v>3886.2</v>
      </c>
      <c r="B2">
        <v>3.1099999999999999E-3</v>
      </c>
      <c r="C2">
        <f>B2*100</f>
        <v>0.311</v>
      </c>
      <c r="D2" s="89">
        <f>IF(C2&lt;1,1,0)</f>
        <v>1</v>
      </c>
      <c r="E2" s="89">
        <f>IF(AND(C2&lt;5, C2&gt;1),2,0)</f>
        <v>0</v>
      </c>
      <c r="F2" s="89">
        <f>IF(AND(C2&lt;10, C2&gt;5),3,0)</f>
        <v>0</v>
      </c>
      <c r="G2" s="89">
        <f>IF(AND(C2&lt;20, C2&gt;10),4,0)</f>
        <v>0</v>
      </c>
      <c r="H2" s="89">
        <f>IF(C2&gt;20,5,0)</f>
        <v>0</v>
      </c>
      <c r="I2" s="89">
        <v>1</v>
      </c>
      <c r="J2" s="93">
        <f t="shared" ref="J2:J65" si="0">$N$2-A2</f>
        <v>80.314800000000105</v>
      </c>
      <c r="M2" s="77" t="s">
        <v>125</v>
      </c>
      <c r="N2" s="77">
        <v>3966.5147999999999</v>
      </c>
      <c r="O2" s="77"/>
      <c r="P2" s="77"/>
      <c r="Q2" s="77"/>
      <c r="R2" s="77"/>
      <c r="S2" s="77"/>
      <c r="U2" s="186" t="s">
        <v>122</v>
      </c>
      <c r="V2" s="186"/>
      <c r="W2" s="186"/>
      <c r="X2" s="186"/>
      <c r="Y2" s="186"/>
      <c r="Z2" s="186" t="s">
        <v>123</v>
      </c>
      <c r="AA2" s="186"/>
      <c r="AB2" s="186"/>
      <c r="AC2" s="186"/>
      <c r="AD2" s="186"/>
      <c r="AE2" s="186" t="s">
        <v>237</v>
      </c>
      <c r="AF2" s="186"/>
      <c r="AG2" s="186"/>
      <c r="AH2" s="186"/>
      <c r="AI2" s="186"/>
    </row>
    <row r="3" spans="1:35">
      <c r="A3">
        <v>3886.3524000000002</v>
      </c>
      <c r="B3">
        <v>0</v>
      </c>
      <c r="C3">
        <f t="shared" ref="C3:C66" si="1">B3*100</f>
        <v>0</v>
      </c>
      <c r="D3" s="89">
        <f t="shared" ref="D3:D66" si="2">IF(C3&lt;1,1,0)</f>
        <v>1</v>
      </c>
      <c r="E3" s="89">
        <f t="shared" ref="E3:E66" si="3">IF(AND(C3&lt;5, C3&gt;1),2,0)</f>
        <v>0</v>
      </c>
      <c r="F3" s="89">
        <f t="shared" ref="F3:F66" si="4">IF(AND(C3&lt;10, C3&gt;5),3,0)</f>
        <v>0</v>
      </c>
      <c r="G3" s="89">
        <f t="shared" ref="G3:G66" si="5">IF(AND(C3&lt;20, C3&gt;10),4,0)</f>
        <v>0</v>
      </c>
      <c r="H3" s="89">
        <f t="shared" ref="H3:H66" si="6">IF(C3&gt;20,5,0)</f>
        <v>0</v>
      </c>
      <c r="I3" s="89">
        <v>1</v>
      </c>
      <c r="J3" s="93">
        <f t="shared" si="0"/>
        <v>80.162399999999707</v>
      </c>
    </row>
    <row r="4" spans="1:35">
      <c r="A4">
        <v>3886.5048000000002</v>
      </c>
      <c r="B4">
        <v>3.8899999999999998E-3</v>
      </c>
      <c r="C4">
        <f t="shared" si="1"/>
        <v>0.38899999999999996</v>
      </c>
      <c r="D4" s="89">
        <f t="shared" si="2"/>
        <v>1</v>
      </c>
      <c r="E4" s="89">
        <f t="shared" si="3"/>
        <v>0</v>
      </c>
      <c r="F4" s="89">
        <f t="shared" si="4"/>
        <v>0</v>
      </c>
      <c r="G4" s="89">
        <f t="shared" si="5"/>
        <v>0</v>
      </c>
      <c r="H4" s="89">
        <f t="shared" si="6"/>
        <v>0</v>
      </c>
      <c r="I4" s="89">
        <v>1</v>
      </c>
      <c r="J4" s="93">
        <f t="shared" si="0"/>
        <v>80.009999999999764</v>
      </c>
    </row>
    <row r="5" spans="1:35">
      <c r="A5">
        <v>3886.6572000000001</v>
      </c>
      <c r="B5">
        <v>9.6699999999999998E-3</v>
      </c>
      <c r="C5">
        <f t="shared" si="1"/>
        <v>0.96699999999999997</v>
      </c>
      <c r="D5" s="89">
        <f t="shared" si="2"/>
        <v>1</v>
      </c>
      <c r="E5" s="89">
        <f t="shared" si="3"/>
        <v>0</v>
      </c>
      <c r="F5" s="89">
        <f t="shared" si="4"/>
        <v>0</v>
      </c>
      <c r="G5" s="89">
        <f t="shared" si="5"/>
        <v>0</v>
      </c>
      <c r="H5" s="89">
        <f t="shared" si="6"/>
        <v>0</v>
      </c>
      <c r="I5" s="89">
        <v>1</v>
      </c>
      <c r="J5" s="93">
        <f t="shared" si="0"/>
        <v>79.85759999999982</v>
      </c>
      <c r="L5" s="196" t="s">
        <v>237</v>
      </c>
    </row>
    <row r="6" spans="1:35">
      <c r="A6">
        <v>3886.8096</v>
      </c>
      <c r="B6">
        <v>9.9799999999999993E-3</v>
      </c>
      <c r="C6">
        <f t="shared" si="1"/>
        <v>0.99799999999999989</v>
      </c>
      <c r="D6" s="89">
        <f t="shared" si="2"/>
        <v>1</v>
      </c>
      <c r="E6" s="89">
        <f t="shared" si="3"/>
        <v>0</v>
      </c>
      <c r="F6" s="89">
        <f t="shared" si="4"/>
        <v>0</v>
      </c>
      <c r="G6" s="89">
        <f t="shared" si="5"/>
        <v>0</v>
      </c>
      <c r="H6" s="89">
        <f t="shared" si="6"/>
        <v>0</v>
      </c>
      <c r="I6" s="89">
        <v>1</v>
      </c>
      <c r="J6" s="93">
        <f t="shared" si="0"/>
        <v>79.705199999999877</v>
      </c>
      <c r="L6" s="196"/>
    </row>
    <row r="7" spans="1:35">
      <c r="A7">
        <v>3886.962</v>
      </c>
      <c r="B7">
        <v>1.528E-2</v>
      </c>
      <c r="C7">
        <f t="shared" si="1"/>
        <v>1.528</v>
      </c>
      <c r="D7" s="90">
        <f t="shared" si="2"/>
        <v>0</v>
      </c>
      <c r="E7" s="90">
        <f t="shared" si="3"/>
        <v>2</v>
      </c>
      <c r="F7" s="90">
        <f t="shared" si="4"/>
        <v>0</v>
      </c>
      <c r="G7" s="90">
        <f t="shared" si="5"/>
        <v>0</v>
      </c>
      <c r="H7" s="90">
        <f t="shared" si="6"/>
        <v>0</v>
      </c>
      <c r="I7" s="90">
        <v>1</v>
      </c>
      <c r="J7" s="94">
        <f t="shared" si="0"/>
        <v>79.552799999999934</v>
      </c>
      <c r="L7" s="196"/>
    </row>
    <row r="8" spans="1:35">
      <c r="A8">
        <v>3887.1143999999999</v>
      </c>
      <c r="B8">
        <v>1.4239999999999999E-2</v>
      </c>
      <c r="C8">
        <f t="shared" si="1"/>
        <v>1.4239999999999999</v>
      </c>
      <c r="D8" s="90">
        <f t="shared" si="2"/>
        <v>0</v>
      </c>
      <c r="E8" s="90">
        <f t="shared" si="3"/>
        <v>2</v>
      </c>
      <c r="F8" s="90">
        <f t="shared" si="4"/>
        <v>0</v>
      </c>
      <c r="G8" s="90">
        <f t="shared" si="5"/>
        <v>0</v>
      </c>
      <c r="H8" s="90">
        <f t="shared" si="6"/>
        <v>0</v>
      </c>
      <c r="I8" s="90">
        <v>1</v>
      </c>
      <c r="J8" s="94">
        <f t="shared" si="0"/>
        <v>79.400399999999991</v>
      </c>
      <c r="L8" s="196"/>
    </row>
    <row r="9" spans="1:35">
      <c r="A9">
        <v>3887.2667999999999</v>
      </c>
      <c r="B9">
        <v>1.8270000000000002E-2</v>
      </c>
      <c r="C9">
        <f t="shared" si="1"/>
        <v>1.8270000000000002</v>
      </c>
      <c r="D9" s="90">
        <f t="shared" si="2"/>
        <v>0</v>
      </c>
      <c r="E9" s="90">
        <f t="shared" si="3"/>
        <v>2</v>
      </c>
      <c r="F9" s="90">
        <f t="shared" si="4"/>
        <v>0</v>
      </c>
      <c r="G9" s="90">
        <f t="shared" si="5"/>
        <v>0</v>
      </c>
      <c r="H9" s="90">
        <f t="shared" si="6"/>
        <v>0</v>
      </c>
      <c r="I9" s="90">
        <v>1</v>
      </c>
      <c r="J9" s="94">
        <f t="shared" si="0"/>
        <v>79.248000000000047</v>
      </c>
      <c r="L9" s="196"/>
    </row>
    <row r="10" spans="1:35">
      <c r="A10">
        <v>3887.4191999999998</v>
      </c>
      <c r="B10">
        <v>2.3470000000000001E-2</v>
      </c>
      <c r="C10">
        <f t="shared" si="1"/>
        <v>2.347</v>
      </c>
      <c r="D10" s="90">
        <f t="shared" si="2"/>
        <v>0</v>
      </c>
      <c r="E10" s="90">
        <f t="shared" si="3"/>
        <v>2</v>
      </c>
      <c r="F10" s="90">
        <f t="shared" si="4"/>
        <v>0</v>
      </c>
      <c r="G10" s="90">
        <f t="shared" si="5"/>
        <v>0</v>
      </c>
      <c r="H10" s="90">
        <f t="shared" si="6"/>
        <v>0</v>
      </c>
      <c r="I10" s="90">
        <v>0.87138899999999997</v>
      </c>
      <c r="J10" s="94">
        <f t="shared" si="0"/>
        <v>79.095600000000104</v>
      </c>
      <c r="L10" s="196"/>
    </row>
    <row r="11" spans="1:35">
      <c r="A11">
        <v>3887.5716000000002</v>
      </c>
      <c r="B11">
        <v>1.804E-2</v>
      </c>
      <c r="C11">
        <f t="shared" si="1"/>
        <v>1.804</v>
      </c>
      <c r="D11" s="90">
        <f t="shared" si="2"/>
        <v>0</v>
      </c>
      <c r="E11" s="90">
        <f t="shared" si="3"/>
        <v>2</v>
      </c>
      <c r="F11" s="90">
        <f t="shared" si="4"/>
        <v>0</v>
      </c>
      <c r="G11" s="90">
        <f t="shared" si="5"/>
        <v>0</v>
      </c>
      <c r="H11" s="90">
        <f t="shared" si="6"/>
        <v>0</v>
      </c>
      <c r="I11" s="90">
        <v>1</v>
      </c>
      <c r="J11" s="94">
        <f t="shared" si="0"/>
        <v>78.943199999999706</v>
      </c>
      <c r="L11" s="196"/>
    </row>
    <row r="12" spans="1:35">
      <c r="A12">
        <v>3887.7240000000002</v>
      </c>
      <c r="B12">
        <v>2.461E-2</v>
      </c>
      <c r="C12">
        <f t="shared" si="1"/>
        <v>2.4609999999999999</v>
      </c>
      <c r="D12" s="90">
        <f t="shared" si="2"/>
        <v>0</v>
      </c>
      <c r="E12" s="90">
        <f t="shared" si="3"/>
        <v>2</v>
      </c>
      <c r="F12" s="90">
        <f t="shared" si="4"/>
        <v>0</v>
      </c>
      <c r="G12" s="90">
        <f t="shared" si="5"/>
        <v>0</v>
      </c>
      <c r="H12" s="90">
        <f t="shared" si="6"/>
        <v>0</v>
      </c>
      <c r="I12" s="90">
        <v>1</v>
      </c>
      <c r="J12" s="94">
        <f t="shared" si="0"/>
        <v>78.790799999999763</v>
      </c>
      <c r="L12" s="196"/>
    </row>
    <row r="13" spans="1:35">
      <c r="A13">
        <v>3887.8764000000001</v>
      </c>
      <c r="B13">
        <v>1.09E-2</v>
      </c>
      <c r="C13">
        <f t="shared" si="1"/>
        <v>1.0900000000000001</v>
      </c>
      <c r="D13" s="90">
        <f t="shared" si="2"/>
        <v>0</v>
      </c>
      <c r="E13" s="90">
        <f t="shared" si="3"/>
        <v>2</v>
      </c>
      <c r="F13" s="90">
        <f t="shared" si="4"/>
        <v>0</v>
      </c>
      <c r="G13" s="90">
        <f t="shared" si="5"/>
        <v>0</v>
      </c>
      <c r="H13" s="90">
        <f t="shared" si="6"/>
        <v>0</v>
      </c>
      <c r="I13" s="90">
        <v>1</v>
      </c>
      <c r="J13" s="94">
        <f t="shared" si="0"/>
        <v>78.63839999999982</v>
      </c>
      <c r="L13" s="196"/>
    </row>
    <row r="14" spans="1:35">
      <c r="A14">
        <v>3888.0288</v>
      </c>
      <c r="B14">
        <v>9.6299999999999997E-3</v>
      </c>
      <c r="C14">
        <f t="shared" si="1"/>
        <v>0.96299999999999997</v>
      </c>
      <c r="D14" s="89">
        <f t="shared" si="2"/>
        <v>1</v>
      </c>
      <c r="E14" s="89">
        <f t="shared" si="3"/>
        <v>0</v>
      </c>
      <c r="F14" s="89">
        <f t="shared" si="4"/>
        <v>0</v>
      </c>
      <c r="G14" s="89">
        <f t="shared" si="5"/>
        <v>0</v>
      </c>
      <c r="H14" s="89">
        <f t="shared" si="6"/>
        <v>0</v>
      </c>
      <c r="I14" s="89">
        <v>1</v>
      </c>
      <c r="J14" s="93">
        <f t="shared" si="0"/>
        <v>78.485999999999876</v>
      </c>
      <c r="L14" s="196"/>
    </row>
    <row r="15" spans="1:35">
      <c r="A15">
        <v>3888.1812</v>
      </c>
      <c r="B15">
        <v>8.1799999999999998E-3</v>
      </c>
      <c r="C15">
        <f t="shared" si="1"/>
        <v>0.81799999999999995</v>
      </c>
      <c r="D15" s="89">
        <f t="shared" si="2"/>
        <v>1</v>
      </c>
      <c r="E15" s="89">
        <f t="shared" si="3"/>
        <v>0</v>
      </c>
      <c r="F15" s="89">
        <f t="shared" si="4"/>
        <v>0</v>
      </c>
      <c r="G15" s="89">
        <f t="shared" si="5"/>
        <v>0</v>
      </c>
      <c r="H15" s="89">
        <f t="shared" si="6"/>
        <v>0</v>
      </c>
      <c r="I15" s="89">
        <v>1</v>
      </c>
      <c r="J15" s="93">
        <f t="shared" si="0"/>
        <v>78.333599999999933</v>
      </c>
      <c r="L15" s="196"/>
    </row>
    <row r="16" spans="1:35">
      <c r="A16">
        <v>3888.3335999999999</v>
      </c>
      <c r="B16">
        <v>0.11945</v>
      </c>
      <c r="C16">
        <f t="shared" si="1"/>
        <v>11.945</v>
      </c>
      <c r="D16" s="91">
        <f t="shared" si="2"/>
        <v>0</v>
      </c>
      <c r="E16" s="91">
        <f t="shared" si="3"/>
        <v>0</v>
      </c>
      <c r="F16" s="91">
        <f t="shared" si="4"/>
        <v>0</v>
      </c>
      <c r="G16" s="91">
        <f t="shared" si="5"/>
        <v>4</v>
      </c>
      <c r="H16" s="91">
        <f t="shared" si="6"/>
        <v>0</v>
      </c>
      <c r="I16" s="91">
        <v>0.40654099999999999</v>
      </c>
      <c r="J16" s="95">
        <f t="shared" si="0"/>
        <v>78.18119999999999</v>
      </c>
      <c r="L16" s="196"/>
    </row>
    <row r="17" spans="1:19">
      <c r="A17">
        <v>3888.4859999999999</v>
      </c>
      <c r="B17">
        <v>0.11051</v>
      </c>
      <c r="C17">
        <f t="shared" si="1"/>
        <v>11.051</v>
      </c>
      <c r="D17" s="91">
        <f t="shared" si="2"/>
        <v>0</v>
      </c>
      <c r="E17" s="91">
        <f t="shared" si="3"/>
        <v>0</v>
      </c>
      <c r="F17" s="91">
        <f t="shared" si="4"/>
        <v>0</v>
      </c>
      <c r="G17" s="91">
        <f t="shared" si="5"/>
        <v>4</v>
      </c>
      <c r="H17" s="91">
        <f t="shared" si="6"/>
        <v>0</v>
      </c>
      <c r="I17" s="91">
        <v>0.42669499999999999</v>
      </c>
      <c r="J17" s="95">
        <f t="shared" si="0"/>
        <v>78.028800000000047</v>
      </c>
      <c r="L17" s="196"/>
    </row>
    <row r="18" spans="1:19">
      <c r="A18">
        <v>3888.6383999999998</v>
      </c>
      <c r="B18">
        <v>7.485E-2</v>
      </c>
      <c r="C18">
        <f t="shared" si="1"/>
        <v>7.4850000000000003</v>
      </c>
      <c r="D18" s="86">
        <f t="shared" si="2"/>
        <v>0</v>
      </c>
      <c r="E18" s="86">
        <f t="shared" si="3"/>
        <v>0</v>
      </c>
      <c r="F18" s="86">
        <f t="shared" si="4"/>
        <v>3</v>
      </c>
      <c r="G18" s="86">
        <f t="shared" si="5"/>
        <v>0</v>
      </c>
      <c r="H18" s="86">
        <f t="shared" si="6"/>
        <v>0</v>
      </c>
      <c r="I18" s="86">
        <v>0.58870400000000001</v>
      </c>
      <c r="J18" s="87">
        <f t="shared" si="0"/>
        <v>77.876400000000103</v>
      </c>
      <c r="L18" s="196"/>
    </row>
    <row r="19" spans="1:19">
      <c r="A19">
        <v>3888.7908000000002</v>
      </c>
      <c r="B19">
        <v>0.12039999999999999</v>
      </c>
      <c r="C19">
        <f t="shared" si="1"/>
        <v>12.04</v>
      </c>
      <c r="D19" s="91">
        <f t="shared" si="2"/>
        <v>0</v>
      </c>
      <c r="E19" s="91">
        <f t="shared" si="3"/>
        <v>0</v>
      </c>
      <c r="F19" s="91">
        <f t="shared" si="4"/>
        <v>0</v>
      </c>
      <c r="G19" s="91">
        <f t="shared" si="5"/>
        <v>4</v>
      </c>
      <c r="H19" s="91">
        <f t="shared" si="6"/>
        <v>0</v>
      </c>
      <c r="I19" s="91">
        <v>0.28600799999999998</v>
      </c>
      <c r="J19" s="95">
        <f t="shared" si="0"/>
        <v>77.723999999999705</v>
      </c>
      <c r="M19" s="197" t="s">
        <v>246</v>
      </c>
      <c r="N19" s="197"/>
      <c r="O19" s="197"/>
      <c r="P19" s="197"/>
      <c r="Q19" s="197"/>
      <c r="R19" s="197"/>
      <c r="S19" s="197"/>
    </row>
    <row r="20" spans="1:19">
      <c r="A20">
        <v>3888.9432000000002</v>
      </c>
      <c r="B20">
        <v>0.10979999999999999</v>
      </c>
      <c r="C20">
        <f t="shared" si="1"/>
        <v>10.979999999999999</v>
      </c>
      <c r="D20" s="91">
        <f t="shared" si="2"/>
        <v>0</v>
      </c>
      <c r="E20" s="91">
        <f t="shared" si="3"/>
        <v>0</v>
      </c>
      <c r="F20" s="91">
        <f t="shared" si="4"/>
        <v>0</v>
      </c>
      <c r="G20" s="91">
        <f t="shared" si="5"/>
        <v>4</v>
      </c>
      <c r="H20" s="91">
        <f t="shared" si="6"/>
        <v>0</v>
      </c>
      <c r="I20" s="91">
        <v>0.31587399999999999</v>
      </c>
      <c r="J20" s="95">
        <f t="shared" si="0"/>
        <v>77.571599999999762</v>
      </c>
    </row>
    <row r="21" spans="1:19">
      <c r="A21">
        <v>3889.0956000000001</v>
      </c>
      <c r="B21">
        <v>8.2400000000000001E-2</v>
      </c>
      <c r="C21">
        <f t="shared" si="1"/>
        <v>8.24</v>
      </c>
      <c r="D21" s="86">
        <f t="shared" si="2"/>
        <v>0</v>
      </c>
      <c r="E21" s="86">
        <f t="shared" si="3"/>
        <v>0</v>
      </c>
      <c r="F21" s="86">
        <f t="shared" si="4"/>
        <v>3</v>
      </c>
      <c r="G21" s="86">
        <f t="shared" si="5"/>
        <v>0</v>
      </c>
      <c r="H21" s="86">
        <f t="shared" si="6"/>
        <v>0</v>
      </c>
      <c r="I21" s="86">
        <v>0.399816</v>
      </c>
      <c r="J21" s="87">
        <f t="shared" si="0"/>
        <v>77.419199999999819</v>
      </c>
    </row>
    <row r="22" spans="1:19">
      <c r="A22">
        <v>3889.248</v>
      </c>
      <c r="B22">
        <v>5.7369999999999997E-2</v>
      </c>
      <c r="C22">
        <f t="shared" si="1"/>
        <v>5.7370000000000001</v>
      </c>
      <c r="D22" s="86">
        <f t="shared" si="2"/>
        <v>0</v>
      </c>
      <c r="E22" s="86">
        <f t="shared" si="3"/>
        <v>0</v>
      </c>
      <c r="F22" s="86">
        <f t="shared" si="4"/>
        <v>3</v>
      </c>
      <c r="G22" s="86">
        <f t="shared" si="5"/>
        <v>0</v>
      </c>
      <c r="H22" s="86">
        <f t="shared" si="6"/>
        <v>0</v>
      </c>
      <c r="I22" s="86">
        <v>0.59022799999999997</v>
      </c>
      <c r="J22" s="87">
        <f t="shared" si="0"/>
        <v>77.266799999999876</v>
      </c>
    </row>
    <row r="23" spans="1:19">
      <c r="A23">
        <v>3889.4004</v>
      </c>
      <c r="B23">
        <v>4.0899999999999999E-2</v>
      </c>
      <c r="C23">
        <f t="shared" si="1"/>
        <v>4.09</v>
      </c>
      <c r="D23" s="90">
        <f t="shared" si="2"/>
        <v>0</v>
      </c>
      <c r="E23" s="90">
        <f t="shared" si="3"/>
        <v>2</v>
      </c>
      <c r="F23" s="90">
        <f t="shared" si="4"/>
        <v>0</v>
      </c>
      <c r="G23" s="90">
        <f t="shared" si="5"/>
        <v>0</v>
      </c>
      <c r="H23" s="90">
        <f t="shared" si="6"/>
        <v>0</v>
      </c>
      <c r="I23" s="90">
        <v>0.96035499999999996</v>
      </c>
      <c r="J23" s="94">
        <f t="shared" si="0"/>
        <v>77.114399999999932</v>
      </c>
    </row>
    <row r="24" spans="1:19">
      <c r="A24">
        <v>3889.5527999999999</v>
      </c>
      <c r="B24">
        <v>4.9419999999999999E-2</v>
      </c>
      <c r="C24">
        <f t="shared" si="1"/>
        <v>4.9420000000000002</v>
      </c>
      <c r="D24" s="90">
        <f t="shared" si="2"/>
        <v>0</v>
      </c>
      <c r="E24" s="90">
        <f t="shared" si="3"/>
        <v>2</v>
      </c>
      <c r="F24" s="90">
        <f t="shared" si="4"/>
        <v>0</v>
      </c>
      <c r="G24" s="90">
        <f t="shared" si="5"/>
        <v>0</v>
      </c>
      <c r="H24" s="90">
        <f t="shared" si="6"/>
        <v>0</v>
      </c>
      <c r="I24" s="90">
        <v>0.90031799999999995</v>
      </c>
      <c r="J24" s="94">
        <f t="shared" si="0"/>
        <v>76.961999999999989</v>
      </c>
    </row>
    <row r="25" spans="1:19">
      <c r="A25">
        <v>3889.7051999999999</v>
      </c>
      <c r="B25">
        <v>4.99E-2</v>
      </c>
      <c r="C25">
        <f t="shared" si="1"/>
        <v>4.99</v>
      </c>
      <c r="D25" s="90">
        <f t="shared" si="2"/>
        <v>0</v>
      </c>
      <c r="E25" s="90">
        <f t="shared" si="3"/>
        <v>2</v>
      </c>
      <c r="F25" s="90">
        <f t="shared" si="4"/>
        <v>0</v>
      </c>
      <c r="G25" s="90">
        <f t="shared" si="5"/>
        <v>0</v>
      </c>
      <c r="H25" s="90">
        <f t="shared" si="6"/>
        <v>0</v>
      </c>
      <c r="I25" s="90">
        <v>0.94735400000000003</v>
      </c>
      <c r="J25" s="94">
        <f t="shared" si="0"/>
        <v>76.809600000000046</v>
      </c>
    </row>
    <row r="26" spans="1:19">
      <c r="A26">
        <v>3889.8575999999998</v>
      </c>
      <c r="B26">
        <v>6.8049999999999999E-2</v>
      </c>
      <c r="C26">
        <f t="shared" si="1"/>
        <v>6.8049999999999997</v>
      </c>
      <c r="D26" s="86">
        <f t="shared" si="2"/>
        <v>0</v>
      </c>
      <c r="E26" s="86">
        <f t="shared" si="3"/>
        <v>0</v>
      </c>
      <c r="F26" s="86">
        <f t="shared" si="4"/>
        <v>3</v>
      </c>
      <c r="G26" s="86">
        <f t="shared" si="5"/>
        <v>0</v>
      </c>
      <c r="H26" s="86">
        <f t="shared" si="6"/>
        <v>0</v>
      </c>
      <c r="I26" s="86">
        <v>0.73225799999999996</v>
      </c>
      <c r="J26" s="87">
        <f t="shared" si="0"/>
        <v>76.657200000000103</v>
      </c>
    </row>
    <row r="27" spans="1:19">
      <c r="A27">
        <v>3890.01</v>
      </c>
      <c r="B27">
        <v>5.8119999999999998E-2</v>
      </c>
      <c r="C27">
        <f t="shared" si="1"/>
        <v>5.8119999999999994</v>
      </c>
      <c r="D27" s="86">
        <f t="shared" si="2"/>
        <v>0</v>
      </c>
      <c r="E27" s="86">
        <f t="shared" si="3"/>
        <v>0</v>
      </c>
      <c r="F27" s="86">
        <f t="shared" si="4"/>
        <v>3</v>
      </c>
      <c r="G27" s="86">
        <f t="shared" si="5"/>
        <v>0</v>
      </c>
      <c r="H27" s="86">
        <f t="shared" si="6"/>
        <v>0</v>
      </c>
      <c r="I27" s="86">
        <v>0.94010400000000005</v>
      </c>
      <c r="J27" s="87">
        <f t="shared" si="0"/>
        <v>76.504799999999705</v>
      </c>
    </row>
    <row r="28" spans="1:19">
      <c r="A28">
        <v>3890.1624000000002</v>
      </c>
      <c r="B28">
        <v>5.1650000000000001E-2</v>
      </c>
      <c r="C28">
        <f t="shared" si="1"/>
        <v>5.165</v>
      </c>
      <c r="D28" s="86">
        <f t="shared" si="2"/>
        <v>0</v>
      </c>
      <c r="E28" s="86">
        <f t="shared" si="3"/>
        <v>0</v>
      </c>
      <c r="F28" s="86">
        <f t="shared" si="4"/>
        <v>3</v>
      </c>
      <c r="G28" s="86">
        <f t="shared" si="5"/>
        <v>0</v>
      </c>
      <c r="H28" s="86">
        <f t="shared" si="6"/>
        <v>0</v>
      </c>
      <c r="I28" s="86">
        <v>1</v>
      </c>
      <c r="J28" s="87">
        <f t="shared" si="0"/>
        <v>76.352399999999761</v>
      </c>
    </row>
    <row r="29" spans="1:19">
      <c r="A29">
        <v>3890.3148000000001</v>
      </c>
      <c r="B29">
        <v>9.9400000000000002E-2</v>
      </c>
      <c r="C29">
        <f t="shared" si="1"/>
        <v>9.94</v>
      </c>
      <c r="D29" s="86">
        <f t="shared" si="2"/>
        <v>0</v>
      </c>
      <c r="E29" s="86">
        <f t="shared" si="3"/>
        <v>0</v>
      </c>
      <c r="F29" s="86">
        <f t="shared" si="4"/>
        <v>3</v>
      </c>
      <c r="G29" s="86">
        <f t="shared" si="5"/>
        <v>0</v>
      </c>
      <c r="H29" s="86">
        <f t="shared" si="6"/>
        <v>0</v>
      </c>
      <c r="I29" s="86">
        <v>0.57317600000000002</v>
      </c>
      <c r="J29" s="87">
        <f t="shared" si="0"/>
        <v>76.199999999999818</v>
      </c>
    </row>
    <row r="30" spans="1:19">
      <c r="A30">
        <v>3890.4672</v>
      </c>
      <c r="B30">
        <v>0.11709</v>
      </c>
      <c r="C30">
        <f t="shared" si="1"/>
        <v>11.709</v>
      </c>
      <c r="D30" s="91">
        <f t="shared" si="2"/>
        <v>0</v>
      </c>
      <c r="E30" s="91">
        <f t="shared" si="3"/>
        <v>0</v>
      </c>
      <c r="F30" s="91">
        <f t="shared" si="4"/>
        <v>0</v>
      </c>
      <c r="G30" s="91">
        <f t="shared" si="5"/>
        <v>4</v>
      </c>
      <c r="H30" s="91">
        <f t="shared" si="6"/>
        <v>0</v>
      </c>
      <c r="I30" s="91">
        <v>0.71202399999999999</v>
      </c>
      <c r="J30" s="95">
        <f t="shared" si="0"/>
        <v>76.047599999999875</v>
      </c>
    </row>
    <row r="31" spans="1:19">
      <c r="A31">
        <v>3890.6196</v>
      </c>
      <c r="B31">
        <v>8.3269999999999997E-2</v>
      </c>
      <c r="C31">
        <f t="shared" si="1"/>
        <v>8.327</v>
      </c>
      <c r="D31" s="86">
        <f t="shared" si="2"/>
        <v>0</v>
      </c>
      <c r="E31" s="86">
        <f t="shared" si="3"/>
        <v>0</v>
      </c>
      <c r="F31" s="86">
        <f t="shared" si="4"/>
        <v>3</v>
      </c>
      <c r="G31" s="86">
        <f t="shared" si="5"/>
        <v>0</v>
      </c>
      <c r="H31" s="86">
        <f t="shared" si="6"/>
        <v>0</v>
      </c>
      <c r="I31" s="86">
        <v>1</v>
      </c>
      <c r="J31" s="87">
        <f t="shared" si="0"/>
        <v>75.895199999999932</v>
      </c>
    </row>
    <row r="32" spans="1:19">
      <c r="A32">
        <v>3890.7719999999999</v>
      </c>
      <c r="B32">
        <v>0.14602000000000001</v>
      </c>
      <c r="C32">
        <f t="shared" si="1"/>
        <v>14.602</v>
      </c>
      <c r="D32" s="91">
        <f t="shared" si="2"/>
        <v>0</v>
      </c>
      <c r="E32" s="91">
        <f t="shared" si="3"/>
        <v>0</v>
      </c>
      <c r="F32" s="91">
        <f t="shared" si="4"/>
        <v>0</v>
      </c>
      <c r="G32" s="91">
        <f t="shared" si="5"/>
        <v>4</v>
      </c>
      <c r="H32" s="91">
        <f t="shared" si="6"/>
        <v>0</v>
      </c>
      <c r="I32" s="91">
        <v>0.53906900000000002</v>
      </c>
      <c r="J32" s="95">
        <f t="shared" si="0"/>
        <v>75.742799999999988</v>
      </c>
    </row>
    <row r="33" spans="1:10">
      <c r="A33">
        <v>3890.9243999999999</v>
      </c>
      <c r="B33">
        <v>0.20305999999999999</v>
      </c>
      <c r="C33">
        <f t="shared" si="1"/>
        <v>20.305999999999997</v>
      </c>
      <c r="D33" s="92">
        <f t="shared" si="2"/>
        <v>0</v>
      </c>
      <c r="E33" s="92">
        <f t="shared" si="3"/>
        <v>0</v>
      </c>
      <c r="F33" s="92">
        <f t="shared" si="4"/>
        <v>0</v>
      </c>
      <c r="G33" s="92">
        <f t="shared" si="5"/>
        <v>0</v>
      </c>
      <c r="H33" s="92">
        <f t="shared" si="6"/>
        <v>5</v>
      </c>
      <c r="I33" s="92">
        <v>0.34927999999999998</v>
      </c>
      <c r="J33" s="96">
        <f t="shared" si="0"/>
        <v>75.590400000000045</v>
      </c>
    </row>
    <row r="34" spans="1:10">
      <c r="A34">
        <v>3891.0767999999998</v>
      </c>
      <c r="B34">
        <v>0.14018</v>
      </c>
      <c r="C34">
        <f t="shared" si="1"/>
        <v>14.018000000000001</v>
      </c>
      <c r="D34" s="91">
        <f t="shared" si="2"/>
        <v>0</v>
      </c>
      <c r="E34" s="91">
        <f t="shared" si="3"/>
        <v>0</v>
      </c>
      <c r="F34" s="91">
        <f t="shared" si="4"/>
        <v>0</v>
      </c>
      <c r="G34" s="91">
        <f t="shared" si="5"/>
        <v>4</v>
      </c>
      <c r="H34" s="91">
        <f t="shared" si="6"/>
        <v>0</v>
      </c>
      <c r="I34" s="91">
        <v>0.45800800000000003</v>
      </c>
      <c r="J34" s="95">
        <f t="shared" si="0"/>
        <v>75.438000000000102</v>
      </c>
    </row>
    <row r="35" spans="1:10">
      <c r="A35">
        <v>3891.2292000000002</v>
      </c>
      <c r="B35">
        <v>0.10607999999999999</v>
      </c>
      <c r="C35">
        <f t="shared" si="1"/>
        <v>10.607999999999999</v>
      </c>
      <c r="D35" s="91">
        <f t="shared" si="2"/>
        <v>0</v>
      </c>
      <c r="E35" s="91">
        <f t="shared" si="3"/>
        <v>0</v>
      </c>
      <c r="F35" s="91">
        <f t="shared" si="4"/>
        <v>0</v>
      </c>
      <c r="G35" s="91">
        <f t="shared" si="5"/>
        <v>4</v>
      </c>
      <c r="H35" s="91">
        <f t="shared" si="6"/>
        <v>0</v>
      </c>
      <c r="I35" s="91">
        <v>0.60874499999999998</v>
      </c>
      <c r="J35" s="95">
        <f t="shared" si="0"/>
        <v>75.285599999999704</v>
      </c>
    </row>
    <row r="36" spans="1:10">
      <c r="A36">
        <v>3891.3816000000002</v>
      </c>
      <c r="B36">
        <v>0.10788</v>
      </c>
      <c r="C36">
        <f t="shared" si="1"/>
        <v>10.788</v>
      </c>
      <c r="D36" s="91">
        <f t="shared" si="2"/>
        <v>0</v>
      </c>
      <c r="E36" s="91">
        <f t="shared" si="3"/>
        <v>0</v>
      </c>
      <c r="F36" s="91">
        <f t="shared" si="4"/>
        <v>0</v>
      </c>
      <c r="G36" s="91">
        <f t="shared" si="5"/>
        <v>4</v>
      </c>
      <c r="H36" s="91">
        <f t="shared" si="6"/>
        <v>0</v>
      </c>
      <c r="I36" s="91">
        <v>0.47345700000000002</v>
      </c>
      <c r="J36" s="95">
        <f t="shared" si="0"/>
        <v>75.133199999999761</v>
      </c>
    </row>
    <row r="37" spans="1:10">
      <c r="A37">
        <v>3891.5340000000001</v>
      </c>
      <c r="B37">
        <v>0.12296</v>
      </c>
      <c r="C37">
        <f t="shared" si="1"/>
        <v>12.295999999999999</v>
      </c>
      <c r="D37" s="91">
        <f t="shared" si="2"/>
        <v>0</v>
      </c>
      <c r="E37" s="91">
        <f t="shared" si="3"/>
        <v>0</v>
      </c>
      <c r="F37" s="91">
        <f t="shared" si="4"/>
        <v>0</v>
      </c>
      <c r="G37" s="91">
        <f t="shared" si="5"/>
        <v>4</v>
      </c>
      <c r="H37" s="91">
        <f t="shared" si="6"/>
        <v>0</v>
      </c>
      <c r="I37" s="91">
        <v>0.361286</v>
      </c>
      <c r="J37" s="95">
        <f t="shared" si="0"/>
        <v>74.980799999999817</v>
      </c>
    </row>
    <row r="38" spans="1:10">
      <c r="A38">
        <v>3891.6864</v>
      </c>
      <c r="B38">
        <v>8.3309999999999995E-2</v>
      </c>
      <c r="C38">
        <f t="shared" si="1"/>
        <v>8.3309999999999995</v>
      </c>
      <c r="D38" s="86">
        <f t="shared" si="2"/>
        <v>0</v>
      </c>
      <c r="E38" s="86">
        <f t="shared" si="3"/>
        <v>0</v>
      </c>
      <c r="F38" s="86">
        <f t="shared" si="4"/>
        <v>3</v>
      </c>
      <c r="G38" s="86">
        <f t="shared" si="5"/>
        <v>0</v>
      </c>
      <c r="H38" s="86">
        <f t="shared" si="6"/>
        <v>0</v>
      </c>
      <c r="I38" s="86">
        <v>0.57159099999999996</v>
      </c>
      <c r="J38" s="87">
        <f t="shared" si="0"/>
        <v>74.828399999999874</v>
      </c>
    </row>
    <row r="39" spans="1:10">
      <c r="A39">
        <v>3891.8388</v>
      </c>
      <c r="B39">
        <v>0.10569000000000001</v>
      </c>
      <c r="C39">
        <f t="shared" si="1"/>
        <v>10.569000000000001</v>
      </c>
      <c r="D39" s="91">
        <f t="shared" si="2"/>
        <v>0</v>
      </c>
      <c r="E39" s="91">
        <f t="shared" si="3"/>
        <v>0</v>
      </c>
      <c r="F39" s="91">
        <f t="shared" si="4"/>
        <v>0</v>
      </c>
      <c r="G39" s="91">
        <f t="shared" si="5"/>
        <v>4</v>
      </c>
      <c r="H39" s="91">
        <f t="shared" si="6"/>
        <v>0</v>
      </c>
      <c r="I39" s="91">
        <v>0.45089000000000001</v>
      </c>
      <c r="J39" s="95">
        <f t="shared" si="0"/>
        <v>74.675999999999931</v>
      </c>
    </row>
    <row r="40" spans="1:10">
      <c r="A40">
        <v>3891.9911999999999</v>
      </c>
      <c r="B40">
        <v>0.11458</v>
      </c>
      <c r="C40">
        <f t="shared" si="1"/>
        <v>11.458</v>
      </c>
      <c r="D40" s="91">
        <f t="shared" si="2"/>
        <v>0</v>
      </c>
      <c r="E40" s="91">
        <f t="shared" si="3"/>
        <v>0</v>
      </c>
      <c r="F40" s="91">
        <f t="shared" si="4"/>
        <v>0</v>
      </c>
      <c r="G40" s="91">
        <f t="shared" si="5"/>
        <v>4</v>
      </c>
      <c r="H40" s="91">
        <f t="shared" si="6"/>
        <v>0</v>
      </c>
      <c r="I40" s="91">
        <v>0.40251900000000002</v>
      </c>
      <c r="J40" s="95">
        <f t="shared" si="0"/>
        <v>74.523599999999988</v>
      </c>
    </row>
    <row r="41" spans="1:10">
      <c r="A41">
        <v>3892.1435999999999</v>
      </c>
      <c r="B41">
        <v>0.11336</v>
      </c>
      <c r="C41">
        <f t="shared" si="1"/>
        <v>11.336</v>
      </c>
      <c r="D41" s="91">
        <f t="shared" si="2"/>
        <v>0</v>
      </c>
      <c r="E41" s="91">
        <f t="shared" si="3"/>
        <v>0</v>
      </c>
      <c r="F41" s="91">
        <f t="shared" si="4"/>
        <v>0</v>
      </c>
      <c r="G41" s="91">
        <f t="shared" si="5"/>
        <v>4</v>
      </c>
      <c r="H41" s="91">
        <f t="shared" si="6"/>
        <v>0</v>
      </c>
      <c r="I41" s="91">
        <v>0.466061</v>
      </c>
      <c r="J41" s="95">
        <f t="shared" si="0"/>
        <v>74.371200000000044</v>
      </c>
    </row>
    <row r="42" spans="1:10">
      <c r="A42">
        <v>3892.2959999999998</v>
      </c>
      <c r="B42">
        <v>9.8930000000000004E-2</v>
      </c>
      <c r="C42">
        <f t="shared" si="1"/>
        <v>9.8930000000000007</v>
      </c>
      <c r="D42" s="86">
        <f t="shared" si="2"/>
        <v>0</v>
      </c>
      <c r="E42" s="86">
        <f t="shared" si="3"/>
        <v>0</v>
      </c>
      <c r="F42" s="86">
        <f t="shared" si="4"/>
        <v>3</v>
      </c>
      <c r="G42" s="86">
        <f t="shared" si="5"/>
        <v>0</v>
      </c>
      <c r="H42" s="86">
        <f t="shared" si="6"/>
        <v>0</v>
      </c>
      <c r="I42" s="86">
        <v>0.52244199999999996</v>
      </c>
      <c r="J42" s="87">
        <f t="shared" si="0"/>
        <v>74.218800000000101</v>
      </c>
    </row>
    <row r="43" spans="1:10">
      <c r="A43">
        <v>3892.4484000000002</v>
      </c>
      <c r="B43">
        <v>7.2160000000000002E-2</v>
      </c>
      <c r="C43">
        <f t="shared" si="1"/>
        <v>7.2160000000000002</v>
      </c>
      <c r="D43" s="86">
        <f t="shared" si="2"/>
        <v>0</v>
      </c>
      <c r="E43" s="86">
        <f t="shared" si="3"/>
        <v>0</v>
      </c>
      <c r="F43" s="86">
        <f t="shared" si="4"/>
        <v>3</v>
      </c>
      <c r="G43" s="86">
        <f t="shared" si="5"/>
        <v>0</v>
      </c>
      <c r="H43" s="86">
        <f t="shared" si="6"/>
        <v>0</v>
      </c>
      <c r="I43" s="86">
        <v>0.87527699999999997</v>
      </c>
      <c r="J43" s="87">
        <f t="shared" si="0"/>
        <v>74.066399999999703</v>
      </c>
    </row>
    <row r="44" spans="1:10">
      <c r="A44">
        <v>3892.6008000000002</v>
      </c>
      <c r="B44">
        <v>5.7959999999999998E-2</v>
      </c>
      <c r="C44">
        <f t="shared" si="1"/>
        <v>5.7959999999999994</v>
      </c>
      <c r="D44" s="86">
        <f t="shared" si="2"/>
        <v>0</v>
      </c>
      <c r="E44" s="86">
        <f t="shared" si="3"/>
        <v>0</v>
      </c>
      <c r="F44" s="86">
        <f t="shared" si="4"/>
        <v>3</v>
      </c>
      <c r="G44" s="86">
        <f t="shared" si="5"/>
        <v>0</v>
      </c>
      <c r="H44" s="86">
        <f t="shared" si="6"/>
        <v>0</v>
      </c>
      <c r="I44" s="86">
        <v>1</v>
      </c>
      <c r="J44" s="87">
        <f t="shared" si="0"/>
        <v>73.91399999999976</v>
      </c>
    </row>
    <row r="45" spans="1:10">
      <c r="A45">
        <v>3892.7532000000001</v>
      </c>
      <c r="B45">
        <v>9.2130000000000004E-2</v>
      </c>
      <c r="C45">
        <f t="shared" si="1"/>
        <v>9.213000000000001</v>
      </c>
      <c r="D45" s="86">
        <f t="shared" si="2"/>
        <v>0</v>
      </c>
      <c r="E45" s="86">
        <f t="shared" si="3"/>
        <v>0</v>
      </c>
      <c r="F45" s="86">
        <f t="shared" si="4"/>
        <v>3</v>
      </c>
      <c r="G45" s="86">
        <f t="shared" si="5"/>
        <v>0</v>
      </c>
      <c r="H45" s="86">
        <f t="shared" si="6"/>
        <v>0</v>
      </c>
      <c r="I45" s="86">
        <v>0.85444699999999996</v>
      </c>
      <c r="J45" s="87">
        <f t="shared" si="0"/>
        <v>73.761599999999817</v>
      </c>
    </row>
    <row r="46" spans="1:10">
      <c r="A46">
        <v>3892.9056</v>
      </c>
      <c r="B46">
        <v>9.7290000000000001E-2</v>
      </c>
      <c r="C46">
        <f t="shared" si="1"/>
        <v>9.729000000000001</v>
      </c>
      <c r="D46" s="86">
        <f t="shared" si="2"/>
        <v>0</v>
      </c>
      <c r="E46" s="86">
        <f t="shared" si="3"/>
        <v>0</v>
      </c>
      <c r="F46" s="86">
        <f t="shared" si="4"/>
        <v>3</v>
      </c>
      <c r="G46" s="86">
        <f t="shared" si="5"/>
        <v>0</v>
      </c>
      <c r="H46" s="86">
        <f t="shared" si="6"/>
        <v>0</v>
      </c>
      <c r="I46" s="86">
        <v>1</v>
      </c>
      <c r="J46" s="87">
        <f t="shared" si="0"/>
        <v>73.609199999999873</v>
      </c>
    </row>
    <row r="47" spans="1:10">
      <c r="A47">
        <v>3893.058</v>
      </c>
      <c r="B47">
        <v>0.18811</v>
      </c>
      <c r="C47">
        <f t="shared" si="1"/>
        <v>18.811</v>
      </c>
      <c r="D47" s="91">
        <f t="shared" si="2"/>
        <v>0</v>
      </c>
      <c r="E47" s="91">
        <f t="shared" si="3"/>
        <v>0</v>
      </c>
      <c r="F47" s="91">
        <f t="shared" si="4"/>
        <v>0</v>
      </c>
      <c r="G47" s="91">
        <f t="shared" si="5"/>
        <v>4</v>
      </c>
      <c r="H47" s="91">
        <f t="shared" si="6"/>
        <v>0</v>
      </c>
      <c r="I47" s="91">
        <v>0.72326800000000002</v>
      </c>
      <c r="J47" s="95">
        <f t="shared" si="0"/>
        <v>73.45679999999993</v>
      </c>
    </row>
    <row r="48" spans="1:10">
      <c r="A48">
        <v>3893.2103999999999</v>
      </c>
      <c r="B48">
        <v>7.2260000000000005E-2</v>
      </c>
      <c r="C48">
        <f t="shared" si="1"/>
        <v>7.2260000000000009</v>
      </c>
      <c r="D48" s="86">
        <f t="shared" si="2"/>
        <v>0</v>
      </c>
      <c r="E48" s="86">
        <f t="shared" si="3"/>
        <v>0</v>
      </c>
      <c r="F48" s="86">
        <f t="shared" si="4"/>
        <v>3</v>
      </c>
      <c r="G48" s="86">
        <f t="shared" si="5"/>
        <v>0</v>
      </c>
      <c r="H48" s="86">
        <f t="shared" si="6"/>
        <v>0</v>
      </c>
      <c r="I48" s="86">
        <v>1</v>
      </c>
      <c r="J48" s="87">
        <f t="shared" si="0"/>
        <v>73.304399999999987</v>
      </c>
    </row>
    <row r="49" spans="1:10">
      <c r="A49">
        <v>3893.3627999999999</v>
      </c>
      <c r="B49">
        <v>0.11700000000000001</v>
      </c>
      <c r="C49">
        <f t="shared" si="1"/>
        <v>11.700000000000001</v>
      </c>
      <c r="D49" s="91">
        <f t="shared" si="2"/>
        <v>0</v>
      </c>
      <c r="E49" s="91">
        <f t="shared" si="3"/>
        <v>0</v>
      </c>
      <c r="F49" s="91">
        <f t="shared" si="4"/>
        <v>0</v>
      </c>
      <c r="G49" s="91">
        <f t="shared" si="5"/>
        <v>4</v>
      </c>
      <c r="H49" s="91">
        <f t="shared" si="6"/>
        <v>0</v>
      </c>
      <c r="I49" s="91">
        <v>0.56981499999999996</v>
      </c>
      <c r="J49" s="95">
        <f t="shared" si="0"/>
        <v>73.152000000000044</v>
      </c>
    </row>
    <row r="50" spans="1:10">
      <c r="A50">
        <v>3893.5151999999998</v>
      </c>
      <c r="B50">
        <v>0.12365</v>
      </c>
      <c r="C50">
        <f t="shared" si="1"/>
        <v>12.365</v>
      </c>
      <c r="D50" s="91">
        <f t="shared" si="2"/>
        <v>0</v>
      </c>
      <c r="E50" s="91">
        <f t="shared" si="3"/>
        <v>0</v>
      </c>
      <c r="F50" s="91">
        <f t="shared" si="4"/>
        <v>0</v>
      </c>
      <c r="G50" s="91">
        <f t="shared" si="5"/>
        <v>4</v>
      </c>
      <c r="H50" s="91">
        <f t="shared" si="6"/>
        <v>0</v>
      </c>
      <c r="I50" s="91">
        <v>0.57672299999999999</v>
      </c>
      <c r="J50" s="95">
        <f t="shared" si="0"/>
        <v>72.9996000000001</v>
      </c>
    </row>
    <row r="51" spans="1:10">
      <c r="A51">
        <v>3893.6676000000002</v>
      </c>
      <c r="B51">
        <v>0.12894</v>
      </c>
      <c r="C51">
        <f t="shared" si="1"/>
        <v>12.894</v>
      </c>
      <c r="D51" s="91">
        <f t="shared" si="2"/>
        <v>0</v>
      </c>
      <c r="E51" s="91">
        <f t="shared" si="3"/>
        <v>0</v>
      </c>
      <c r="F51" s="91">
        <f t="shared" si="4"/>
        <v>0</v>
      </c>
      <c r="G51" s="91">
        <f t="shared" si="5"/>
        <v>4</v>
      </c>
      <c r="H51" s="91">
        <f t="shared" si="6"/>
        <v>0</v>
      </c>
      <c r="I51" s="91">
        <v>0.57838699999999998</v>
      </c>
      <c r="J51" s="95">
        <f t="shared" si="0"/>
        <v>72.847199999999702</v>
      </c>
    </row>
    <row r="52" spans="1:10">
      <c r="A52">
        <v>3893.82</v>
      </c>
      <c r="B52">
        <v>0.11874</v>
      </c>
      <c r="C52">
        <f t="shared" si="1"/>
        <v>11.874000000000001</v>
      </c>
      <c r="D52" s="91">
        <f t="shared" si="2"/>
        <v>0</v>
      </c>
      <c r="E52" s="91">
        <f t="shared" si="3"/>
        <v>0</v>
      </c>
      <c r="F52" s="91">
        <f t="shared" si="4"/>
        <v>0</v>
      </c>
      <c r="G52" s="91">
        <f t="shared" si="5"/>
        <v>4</v>
      </c>
      <c r="H52" s="91">
        <f t="shared" si="6"/>
        <v>0</v>
      </c>
      <c r="I52" s="91">
        <v>0.63684099999999999</v>
      </c>
      <c r="J52" s="95">
        <f t="shared" si="0"/>
        <v>72.694799999999759</v>
      </c>
    </row>
    <row r="53" spans="1:10">
      <c r="A53">
        <v>3893.9724000000001</v>
      </c>
      <c r="B53">
        <v>0.10918</v>
      </c>
      <c r="C53">
        <f t="shared" si="1"/>
        <v>10.917999999999999</v>
      </c>
      <c r="D53" s="91">
        <f t="shared" si="2"/>
        <v>0</v>
      </c>
      <c r="E53" s="91">
        <f t="shared" si="3"/>
        <v>0</v>
      </c>
      <c r="F53" s="91">
        <f t="shared" si="4"/>
        <v>0</v>
      </c>
      <c r="G53" s="91">
        <f t="shared" si="5"/>
        <v>4</v>
      </c>
      <c r="H53" s="91">
        <f t="shared" si="6"/>
        <v>0</v>
      </c>
      <c r="I53" s="91">
        <v>0.69425800000000004</v>
      </c>
      <c r="J53" s="95">
        <f t="shared" si="0"/>
        <v>72.542399999999816</v>
      </c>
    </row>
    <row r="54" spans="1:10">
      <c r="A54">
        <v>3894.1248000000001</v>
      </c>
      <c r="B54">
        <v>0.13571</v>
      </c>
      <c r="C54">
        <f t="shared" si="1"/>
        <v>13.571</v>
      </c>
      <c r="D54" s="91">
        <f t="shared" si="2"/>
        <v>0</v>
      </c>
      <c r="E54" s="91">
        <f t="shared" si="3"/>
        <v>0</v>
      </c>
      <c r="F54" s="91">
        <f t="shared" si="4"/>
        <v>0</v>
      </c>
      <c r="G54" s="91">
        <f t="shared" si="5"/>
        <v>4</v>
      </c>
      <c r="H54" s="91">
        <f t="shared" si="6"/>
        <v>0</v>
      </c>
      <c r="I54" s="91">
        <v>0.536582</v>
      </c>
      <c r="J54" s="95">
        <f t="shared" si="0"/>
        <v>72.389999999999873</v>
      </c>
    </row>
    <row r="55" spans="1:10">
      <c r="A55">
        <v>3894.2772</v>
      </c>
      <c r="B55">
        <v>0.12266000000000001</v>
      </c>
      <c r="C55">
        <f t="shared" si="1"/>
        <v>12.266</v>
      </c>
      <c r="D55" s="91">
        <f t="shared" si="2"/>
        <v>0</v>
      </c>
      <c r="E55" s="91">
        <f t="shared" si="3"/>
        <v>0</v>
      </c>
      <c r="F55" s="91">
        <f t="shared" si="4"/>
        <v>0</v>
      </c>
      <c r="G55" s="91">
        <f t="shared" si="5"/>
        <v>4</v>
      </c>
      <c r="H55" s="91">
        <f t="shared" si="6"/>
        <v>0</v>
      </c>
      <c r="I55" s="91">
        <v>0.56046399999999996</v>
      </c>
      <c r="J55" s="95">
        <f t="shared" si="0"/>
        <v>72.237599999999929</v>
      </c>
    </row>
    <row r="56" spans="1:10">
      <c r="A56">
        <v>3894.4295999999999</v>
      </c>
      <c r="B56">
        <v>0.1157</v>
      </c>
      <c r="C56">
        <f t="shared" si="1"/>
        <v>11.57</v>
      </c>
      <c r="D56" s="91">
        <f t="shared" si="2"/>
        <v>0</v>
      </c>
      <c r="E56" s="91">
        <f t="shared" si="3"/>
        <v>0</v>
      </c>
      <c r="F56" s="91">
        <f t="shared" si="4"/>
        <v>0</v>
      </c>
      <c r="G56" s="91">
        <f t="shared" si="5"/>
        <v>4</v>
      </c>
      <c r="H56" s="91">
        <f t="shared" si="6"/>
        <v>0</v>
      </c>
      <c r="I56" s="91">
        <v>0.59013599999999999</v>
      </c>
      <c r="J56" s="95">
        <f t="shared" si="0"/>
        <v>72.085199999999986</v>
      </c>
    </row>
    <row r="57" spans="1:10">
      <c r="A57">
        <v>3894.5819999999999</v>
      </c>
      <c r="B57">
        <v>0.12615000000000001</v>
      </c>
      <c r="C57">
        <f t="shared" si="1"/>
        <v>12.615000000000002</v>
      </c>
      <c r="D57" s="91">
        <f t="shared" si="2"/>
        <v>0</v>
      </c>
      <c r="E57" s="91">
        <f t="shared" si="3"/>
        <v>0</v>
      </c>
      <c r="F57" s="91">
        <f t="shared" si="4"/>
        <v>0</v>
      </c>
      <c r="G57" s="91">
        <f t="shared" si="5"/>
        <v>4</v>
      </c>
      <c r="H57" s="91">
        <f t="shared" si="6"/>
        <v>0</v>
      </c>
      <c r="I57" s="91">
        <v>0.59692400000000001</v>
      </c>
      <c r="J57" s="95">
        <f t="shared" si="0"/>
        <v>71.932800000000043</v>
      </c>
    </row>
    <row r="58" spans="1:10">
      <c r="A58">
        <v>3894.7343999999998</v>
      </c>
      <c r="B58">
        <v>0.13735</v>
      </c>
      <c r="C58">
        <f t="shared" si="1"/>
        <v>13.734999999999999</v>
      </c>
      <c r="D58" s="91">
        <f t="shared" si="2"/>
        <v>0</v>
      </c>
      <c r="E58" s="91">
        <f t="shared" si="3"/>
        <v>0</v>
      </c>
      <c r="F58" s="91">
        <f t="shared" si="4"/>
        <v>0</v>
      </c>
      <c r="G58" s="91">
        <f t="shared" si="5"/>
        <v>4</v>
      </c>
      <c r="H58" s="91">
        <f t="shared" si="6"/>
        <v>0</v>
      </c>
      <c r="I58" s="91">
        <v>0.58656399999999997</v>
      </c>
      <c r="J58" s="95">
        <f t="shared" si="0"/>
        <v>71.7804000000001</v>
      </c>
    </row>
    <row r="59" spans="1:10">
      <c r="A59">
        <v>3894.8868000000002</v>
      </c>
      <c r="B59">
        <v>0.12961</v>
      </c>
      <c r="C59">
        <f t="shared" si="1"/>
        <v>12.961</v>
      </c>
      <c r="D59" s="91">
        <f t="shared" si="2"/>
        <v>0</v>
      </c>
      <c r="E59" s="91">
        <f t="shared" si="3"/>
        <v>0</v>
      </c>
      <c r="F59" s="91">
        <f t="shared" si="4"/>
        <v>0</v>
      </c>
      <c r="G59" s="91">
        <f t="shared" si="5"/>
        <v>4</v>
      </c>
      <c r="H59" s="91">
        <f t="shared" si="6"/>
        <v>0</v>
      </c>
      <c r="I59" s="91">
        <v>0.62585900000000005</v>
      </c>
      <c r="J59" s="95">
        <f t="shared" si="0"/>
        <v>71.627999999999702</v>
      </c>
    </row>
    <row r="60" spans="1:10">
      <c r="A60">
        <v>3895.0392000000002</v>
      </c>
      <c r="B60">
        <v>0.11831999999999999</v>
      </c>
      <c r="C60">
        <f t="shared" si="1"/>
        <v>11.831999999999999</v>
      </c>
      <c r="D60" s="91">
        <f t="shared" si="2"/>
        <v>0</v>
      </c>
      <c r="E60" s="91">
        <f t="shared" si="3"/>
        <v>0</v>
      </c>
      <c r="F60" s="91">
        <f t="shared" si="4"/>
        <v>0</v>
      </c>
      <c r="G60" s="91">
        <f t="shared" si="5"/>
        <v>4</v>
      </c>
      <c r="H60" s="91">
        <f t="shared" si="6"/>
        <v>0</v>
      </c>
      <c r="I60" s="91">
        <v>0.67871599999999999</v>
      </c>
      <c r="J60" s="95">
        <f t="shared" si="0"/>
        <v>71.475599999999758</v>
      </c>
    </row>
    <row r="61" spans="1:10">
      <c r="A61">
        <v>3895.1916000000001</v>
      </c>
      <c r="B61">
        <v>8.7239999999999998E-2</v>
      </c>
      <c r="C61">
        <f t="shared" si="1"/>
        <v>8.7240000000000002</v>
      </c>
      <c r="D61" s="86">
        <f t="shared" si="2"/>
        <v>0</v>
      </c>
      <c r="E61" s="86">
        <f t="shared" si="3"/>
        <v>0</v>
      </c>
      <c r="F61" s="86">
        <f t="shared" si="4"/>
        <v>3</v>
      </c>
      <c r="G61" s="86">
        <f t="shared" si="5"/>
        <v>0</v>
      </c>
      <c r="H61" s="86">
        <f t="shared" si="6"/>
        <v>0</v>
      </c>
      <c r="I61" s="86">
        <v>0.89307800000000004</v>
      </c>
      <c r="J61" s="87">
        <f t="shared" si="0"/>
        <v>71.323199999999815</v>
      </c>
    </row>
    <row r="62" spans="1:10">
      <c r="A62">
        <v>3895.3440000000001</v>
      </c>
      <c r="B62">
        <v>8.9950000000000002E-2</v>
      </c>
      <c r="C62">
        <f t="shared" si="1"/>
        <v>8.995000000000001</v>
      </c>
      <c r="D62" s="86">
        <f t="shared" si="2"/>
        <v>0</v>
      </c>
      <c r="E62" s="86">
        <f t="shared" si="3"/>
        <v>0</v>
      </c>
      <c r="F62" s="86">
        <f t="shared" si="4"/>
        <v>3</v>
      </c>
      <c r="G62" s="86">
        <f t="shared" si="5"/>
        <v>0</v>
      </c>
      <c r="H62" s="86">
        <f t="shared" si="6"/>
        <v>0</v>
      </c>
      <c r="I62" s="86">
        <v>0.81147499999999995</v>
      </c>
      <c r="J62" s="87">
        <f t="shared" si="0"/>
        <v>71.170799999999872</v>
      </c>
    </row>
    <row r="63" spans="1:10">
      <c r="A63">
        <v>3895.4964</v>
      </c>
      <c r="B63">
        <v>0.11572</v>
      </c>
      <c r="C63">
        <f t="shared" si="1"/>
        <v>11.572000000000001</v>
      </c>
      <c r="D63" s="91">
        <f t="shared" si="2"/>
        <v>0</v>
      </c>
      <c r="E63" s="91">
        <f t="shared" si="3"/>
        <v>0</v>
      </c>
      <c r="F63" s="91">
        <f t="shared" si="4"/>
        <v>0</v>
      </c>
      <c r="G63" s="91">
        <f t="shared" si="5"/>
        <v>4</v>
      </c>
      <c r="H63" s="91">
        <f t="shared" si="6"/>
        <v>0</v>
      </c>
      <c r="I63" s="91">
        <v>0.54422700000000002</v>
      </c>
      <c r="J63" s="95">
        <f t="shared" si="0"/>
        <v>71.018399999999929</v>
      </c>
    </row>
    <row r="64" spans="1:10">
      <c r="A64">
        <v>3895.6487999999999</v>
      </c>
      <c r="B64">
        <v>0.11827</v>
      </c>
      <c r="C64">
        <f t="shared" si="1"/>
        <v>11.827</v>
      </c>
      <c r="D64" s="91">
        <f t="shared" si="2"/>
        <v>0</v>
      </c>
      <c r="E64" s="91">
        <f t="shared" si="3"/>
        <v>0</v>
      </c>
      <c r="F64" s="91">
        <f t="shared" si="4"/>
        <v>0</v>
      </c>
      <c r="G64" s="91">
        <f t="shared" si="5"/>
        <v>4</v>
      </c>
      <c r="H64" s="91">
        <f t="shared" si="6"/>
        <v>0</v>
      </c>
      <c r="I64" s="91">
        <v>0.53475899999999998</v>
      </c>
      <c r="J64" s="95">
        <f t="shared" si="0"/>
        <v>70.865999999999985</v>
      </c>
    </row>
    <row r="65" spans="1:10">
      <c r="A65">
        <v>3895.8011999999999</v>
      </c>
      <c r="B65">
        <v>0.14097000000000001</v>
      </c>
      <c r="C65">
        <f t="shared" si="1"/>
        <v>14.097000000000001</v>
      </c>
      <c r="D65" s="91">
        <f t="shared" si="2"/>
        <v>0</v>
      </c>
      <c r="E65" s="91">
        <f t="shared" si="3"/>
        <v>0</v>
      </c>
      <c r="F65" s="91">
        <f t="shared" si="4"/>
        <v>0</v>
      </c>
      <c r="G65" s="91">
        <f t="shared" si="5"/>
        <v>4</v>
      </c>
      <c r="H65" s="91">
        <f t="shared" si="6"/>
        <v>0</v>
      </c>
      <c r="I65" s="91">
        <v>0.46883000000000002</v>
      </c>
      <c r="J65" s="95">
        <f t="shared" si="0"/>
        <v>70.713600000000042</v>
      </c>
    </row>
    <row r="66" spans="1:10">
      <c r="A66">
        <v>3895.9535999999998</v>
      </c>
      <c r="B66">
        <v>0.12640999999999999</v>
      </c>
      <c r="C66">
        <f t="shared" si="1"/>
        <v>12.641</v>
      </c>
      <c r="D66" s="91">
        <f t="shared" si="2"/>
        <v>0</v>
      </c>
      <c r="E66" s="91">
        <f t="shared" si="3"/>
        <v>0</v>
      </c>
      <c r="F66" s="91">
        <f t="shared" si="4"/>
        <v>0</v>
      </c>
      <c r="G66" s="91">
        <f t="shared" si="5"/>
        <v>4</v>
      </c>
      <c r="H66" s="91">
        <f t="shared" si="6"/>
        <v>0</v>
      </c>
      <c r="I66" s="91">
        <v>0.56398000000000004</v>
      </c>
      <c r="J66" s="95">
        <f t="shared" ref="J66:J129" si="7">$N$2-A66</f>
        <v>70.561200000000099</v>
      </c>
    </row>
    <row r="67" spans="1:10">
      <c r="A67">
        <v>3896.1060000000002</v>
      </c>
      <c r="B67">
        <v>0.10962</v>
      </c>
      <c r="C67">
        <f t="shared" ref="C67:C130" si="8">B67*100</f>
        <v>10.962</v>
      </c>
      <c r="D67" s="91">
        <f t="shared" ref="D67:D130" si="9">IF(C67&lt;1,1,0)</f>
        <v>0</v>
      </c>
      <c r="E67" s="91">
        <f t="shared" ref="E67:E130" si="10">IF(AND(C67&lt;5, C67&gt;1),2,0)</f>
        <v>0</v>
      </c>
      <c r="F67" s="91">
        <f t="shared" ref="F67:F130" si="11">IF(AND(C67&lt;10, C67&gt;5),3,0)</f>
        <v>0</v>
      </c>
      <c r="G67" s="91">
        <f t="shared" ref="G67:G130" si="12">IF(AND(C67&lt;20, C67&gt;10),4,0)</f>
        <v>4</v>
      </c>
      <c r="H67" s="91">
        <f t="shared" ref="H67:H130" si="13">IF(C67&gt;20,5,0)</f>
        <v>0</v>
      </c>
      <c r="I67" s="91">
        <v>0.66552100000000003</v>
      </c>
      <c r="J67" s="95">
        <f t="shared" si="7"/>
        <v>70.408799999999701</v>
      </c>
    </row>
    <row r="68" spans="1:10">
      <c r="A68">
        <v>3896.2584000000002</v>
      </c>
      <c r="B68">
        <v>9.4600000000000004E-2</v>
      </c>
      <c r="C68">
        <f t="shared" si="8"/>
        <v>9.4600000000000009</v>
      </c>
      <c r="D68" s="86">
        <f t="shared" si="9"/>
        <v>0</v>
      </c>
      <c r="E68" s="86">
        <f t="shared" si="10"/>
        <v>0</v>
      </c>
      <c r="F68" s="86">
        <f t="shared" si="11"/>
        <v>3</v>
      </c>
      <c r="G68" s="86">
        <f t="shared" si="12"/>
        <v>0</v>
      </c>
      <c r="H68" s="86">
        <f t="shared" si="13"/>
        <v>0</v>
      </c>
      <c r="I68" s="86">
        <v>0.68025000000000002</v>
      </c>
      <c r="J68" s="87">
        <f t="shared" si="7"/>
        <v>70.256399999999758</v>
      </c>
    </row>
    <row r="69" spans="1:10">
      <c r="A69">
        <v>3896.4108000000001</v>
      </c>
      <c r="B69">
        <v>7.8689999999999996E-2</v>
      </c>
      <c r="C69">
        <f t="shared" si="8"/>
        <v>7.8689999999999998</v>
      </c>
      <c r="D69" s="86">
        <f t="shared" si="9"/>
        <v>0</v>
      </c>
      <c r="E69" s="86">
        <f t="shared" si="10"/>
        <v>0</v>
      </c>
      <c r="F69" s="86">
        <f t="shared" si="11"/>
        <v>3</v>
      </c>
      <c r="G69" s="86">
        <f t="shared" si="12"/>
        <v>0</v>
      </c>
      <c r="H69" s="86">
        <f t="shared" si="13"/>
        <v>0</v>
      </c>
      <c r="I69" s="86">
        <v>0.69117899999999999</v>
      </c>
      <c r="J69" s="87">
        <f t="shared" si="7"/>
        <v>70.103999999999814</v>
      </c>
    </row>
    <row r="70" spans="1:10">
      <c r="A70">
        <v>3896.5632000000001</v>
      </c>
      <c r="B70">
        <v>4.5400000000000003E-2</v>
      </c>
      <c r="C70">
        <f t="shared" si="8"/>
        <v>4.54</v>
      </c>
      <c r="D70" s="90">
        <f t="shared" si="9"/>
        <v>0</v>
      </c>
      <c r="E70" s="90">
        <f t="shared" si="10"/>
        <v>2</v>
      </c>
      <c r="F70" s="90">
        <f t="shared" si="11"/>
        <v>0</v>
      </c>
      <c r="G70" s="90">
        <f t="shared" si="12"/>
        <v>0</v>
      </c>
      <c r="H70" s="90">
        <f t="shared" si="13"/>
        <v>0</v>
      </c>
      <c r="I70" s="90">
        <v>1</v>
      </c>
      <c r="J70" s="94">
        <f t="shared" si="7"/>
        <v>69.951599999999871</v>
      </c>
    </row>
    <row r="71" spans="1:10">
      <c r="A71">
        <v>3896.7156</v>
      </c>
      <c r="B71">
        <v>6.479E-2</v>
      </c>
      <c r="C71">
        <f t="shared" si="8"/>
        <v>6.4790000000000001</v>
      </c>
      <c r="D71" s="86">
        <f t="shared" si="9"/>
        <v>0</v>
      </c>
      <c r="E71" s="86">
        <f t="shared" si="10"/>
        <v>0</v>
      </c>
      <c r="F71" s="86">
        <f t="shared" si="11"/>
        <v>3</v>
      </c>
      <c r="G71" s="86">
        <f t="shared" si="12"/>
        <v>0</v>
      </c>
      <c r="H71" s="86">
        <f t="shared" si="13"/>
        <v>0</v>
      </c>
      <c r="I71" s="86">
        <v>0.69189000000000001</v>
      </c>
      <c r="J71" s="87">
        <f t="shared" si="7"/>
        <v>69.799199999999928</v>
      </c>
    </row>
    <row r="72" spans="1:10">
      <c r="A72">
        <v>3896.8679999999999</v>
      </c>
      <c r="B72">
        <v>7.4749999999999997E-2</v>
      </c>
      <c r="C72">
        <f t="shared" si="8"/>
        <v>7.4749999999999996</v>
      </c>
      <c r="D72" s="86">
        <f t="shared" si="9"/>
        <v>0</v>
      </c>
      <c r="E72" s="86">
        <f t="shared" si="10"/>
        <v>0</v>
      </c>
      <c r="F72" s="86">
        <f t="shared" si="11"/>
        <v>3</v>
      </c>
      <c r="G72" s="86">
        <f t="shared" si="12"/>
        <v>0</v>
      </c>
      <c r="H72" s="86">
        <f t="shared" si="13"/>
        <v>0</v>
      </c>
      <c r="I72" s="86">
        <v>0.51217100000000004</v>
      </c>
      <c r="J72" s="87">
        <f t="shared" si="7"/>
        <v>69.646799999999985</v>
      </c>
    </row>
    <row r="73" spans="1:10">
      <c r="A73">
        <v>3897.0203999999999</v>
      </c>
      <c r="B73">
        <v>0.10580000000000001</v>
      </c>
      <c r="C73">
        <f t="shared" si="8"/>
        <v>10.58</v>
      </c>
      <c r="D73" s="91">
        <f t="shared" si="9"/>
        <v>0</v>
      </c>
      <c r="E73" s="91">
        <f t="shared" si="10"/>
        <v>0</v>
      </c>
      <c r="F73" s="91">
        <f t="shared" si="11"/>
        <v>0</v>
      </c>
      <c r="G73" s="91">
        <f t="shared" si="12"/>
        <v>4</v>
      </c>
      <c r="H73" s="91">
        <f t="shared" si="13"/>
        <v>0</v>
      </c>
      <c r="I73" s="91">
        <v>0.37591000000000002</v>
      </c>
      <c r="J73" s="95">
        <f t="shared" si="7"/>
        <v>69.494400000000041</v>
      </c>
    </row>
    <row r="74" spans="1:10">
      <c r="A74">
        <v>3897.1727999999998</v>
      </c>
      <c r="B74">
        <v>7.1730000000000002E-2</v>
      </c>
      <c r="C74">
        <f t="shared" si="8"/>
        <v>7.173</v>
      </c>
      <c r="D74" s="86">
        <f t="shared" si="9"/>
        <v>0</v>
      </c>
      <c r="E74" s="86">
        <f t="shared" si="10"/>
        <v>0</v>
      </c>
      <c r="F74" s="86">
        <f t="shared" si="11"/>
        <v>3</v>
      </c>
      <c r="G74" s="86">
        <f t="shared" si="12"/>
        <v>0</v>
      </c>
      <c r="H74" s="86">
        <f t="shared" si="13"/>
        <v>0</v>
      </c>
      <c r="I74" s="86">
        <v>0.61821400000000004</v>
      </c>
      <c r="J74" s="87">
        <f t="shared" si="7"/>
        <v>69.342000000000098</v>
      </c>
    </row>
    <row r="75" spans="1:10">
      <c r="A75">
        <v>3897.3252000000002</v>
      </c>
      <c r="B75">
        <v>5.8380000000000001E-2</v>
      </c>
      <c r="C75">
        <f t="shared" si="8"/>
        <v>5.8380000000000001</v>
      </c>
      <c r="D75" s="86">
        <f t="shared" si="9"/>
        <v>0</v>
      </c>
      <c r="E75" s="86">
        <f t="shared" si="10"/>
        <v>0</v>
      </c>
      <c r="F75" s="86">
        <f t="shared" si="11"/>
        <v>3</v>
      </c>
      <c r="G75" s="86">
        <f t="shared" si="12"/>
        <v>0</v>
      </c>
      <c r="H75" s="86">
        <f t="shared" si="13"/>
        <v>0</v>
      </c>
      <c r="I75" s="86">
        <v>0.68948100000000001</v>
      </c>
      <c r="J75" s="87">
        <f t="shared" si="7"/>
        <v>69.1895999999997</v>
      </c>
    </row>
    <row r="76" spans="1:10">
      <c r="A76">
        <v>3897.4776000000002</v>
      </c>
      <c r="B76">
        <v>9.8890000000000006E-2</v>
      </c>
      <c r="C76">
        <f t="shared" si="8"/>
        <v>9.8890000000000011</v>
      </c>
      <c r="D76" s="86">
        <f t="shared" si="9"/>
        <v>0</v>
      </c>
      <c r="E76" s="86">
        <f t="shared" si="10"/>
        <v>0</v>
      </c>
      <c r="F76" s="86">
        <f t="shared" si="11"/>
        <v>3</v>
      </c>
      <c r="G76" s="86">
        <f t="shared" si="12"/>
        <v>0</v>
      </c>
      <c r="H76" s="86">
        <f t="shared" si="13"/>
        <v>0</v>
      </c>
      <c r="I76" s="86">
        <v>0.53688400000000003</v>
      </c>
      <c r="J76" s="87">
        <f t="shared" si="7"/>
        <v>69.037199999999757</v>
      </c>
    </row>
    <row r="77" spans="1:10">
      <c r="A77">
        <v>3897.63</v>
      </c>
      <c r="B77">
        <v>0.11867</v>
      </c>
      <c r="C77">
        <f t="shared" si="8"/>
        <v>11.866999999999999</v>
      </c>
      <c r="D77" s="91">
        <f t="shared" si="9"/>
        <v>0</v>
      </c>
      <c r="E77" s="91">
        <f t="shared" si="10"/>
        <v>0</v>
      </c>
      <c r="F77" s="91">
        <f t="shared" si="11"/>
        <v>0</v>
      </c>
      <c r="G77" s="91">
        <f t="shared" si="12"/>
        <v>4</v>
      </c>
      <c r="H77" s="91">
        <f t="shared" si="13"/>
        <v>0</v>
      </c>
      <c r="I77" s="91">
        <v>0.90992600000000001</v>
      </c>
      <c r="J77" s="95">
        <f t="shared" si="7"/>
        <v>68.884799999999814</v>
      </c>
    </row>
    <row r="78" spans="1:10">
      <c r="A78">
        <v>3897.7824000000001</v>
      </c>
      <c r="B78">
        <v>0.1159</v>
      </c>
      <c r="C78">
        <f t="shared" si="8"/>
        <v>11.59</v>
      </c>
      <c r="D78" s="91">
        <f t="shared" si="9"/>
        <v>0</v>
      </c>
      <c r="E78" s="91">
        <f t="shared" si="10"/>
        <v>0</v>
      </c>
      <c r="F78" s="91">
        <f t="shared" si="11"/>
        <v>0</v>
      </c>
      <c r="G78" s="91">
        <f t="shared" si="12"/>
        <v>4</v>
      </c>
      <c r="H78" s="91">
        <f t="shared" si="13"/>
        <v>0</v>
      </c>
      <c r="I78" s="91">
        <v>0.99010399999999998</v>
      </c>
      <c r="J78" s="95">
        <f t="shared" si="7"/>
        <v>68.73239999999987</v>
      </c>
    </row>
    <row r="79" spans="1:10">
      <c r="A79">
        <v>3897.9348</v>
      </c>
      <c r="B79">
        <v>0.11989</v>
      </c>
      <c r="C79">
        <f t="shared" si="8"/>
        <v>11.988999999999999</v>
      </c>
      <c r="D79" s="91">
        <f t="shared" si="9"/>
        <v>0</v>
      </c>
      <c r="E79" s="91">
        <f t="shared" si="10"/>
        <v>0</v>
      </c>
      <c r="F79" s="91">
        <f t="shared" si="11"/>
        <v>0</v>
      </c>
      <c r="G79" s="91">
        <f t="shared" si="12"/>
        <v>4</v>
      </c>
      <c r="H79" s="91">
        <f t="shared" si="13"/>
        <v>0</v>
      </c>
      <c r="I79" s="91">
        <v>0.84090100000000001</v>
      </c>
      <c r="J79" s="95">
        <f t="shared" si="7"/>
        <v>68.579999999999927</v>
      </c>
    </row>
    <row r="80" spans="1:10">
      <c r="A80">
        <v>3898.0871999999999</v>
      </c>
      <c r="B80">
        <v>0.18204000000000001</v>
      </c>
      <c r="C80">
        <f t="shared" si="8"/>
        <v>18.204000000000001</v>
      </c>
      <c r="D80" s="91">
        <f t="shared" si="9"/>
        <v>0</v>
      </c>
      <c r="E80" s="91">
        <f t="shared" si="10"/>
        <v>0</v>
      </c>
      <c r="F80" s="91">
        <f t="shared" si="11"/>
        <v>0</v>
      </c>
      <c r="G80" s="91">
        <f t="shared" si="12"/>
        <v>4</v>
      </c>
      <c r="H80" s="91">
        <f t="shared" si="13"/>
        <v>0</v>
      </c>
      <c r="I80" s="91">
        <v>0.54044599999999998</v>
      </c>
      <c r="J80" s="95">
        <f t="shared" si="7"/>
        <v>68.427599999999984</v>
      </c>
    </row>
    <row r="81" spans="1:10">
      <c r="A81">
        <v>3898.2395999999999</v>
      </c>
      <c r="B81">
        <v>9.085E-2</v>
      </c>
      <c r="C81">
        <f t="shared" si="8"/>
        <v>9.0850000000000009</v>
      </c>
      <c r="D81" s="86">
        <f t="shared" si="9"/>
        <v>0</v>
      </c>
      <c r="E81" s="86">
        <f t="shared" si="10"/>
        <v>0</v>
      </c>
      <c r="F81" s="86">
        <f t="shared" si="11"/>
        <v>3</v>
      </c>
      <c r="G81" s="86">
        <f t="shared" si="12"/>
        <v>0</v>
      </c>
      <c r="H81" s="86">
        <f t="shared" si="13"/>
        <v>0</v>
      </c>
      <c r="I81" s="86">
        <v>1</v>
      </c>
      <c r="J81" s="87">
        <f t="shared" si="7"/>
        <v>68.275200000000041</v>
      </c>
    </row>
    <row r="82" spans="1:10">
      <c r="A82">
        <v>3898.3919999999998</v>
      </c>
      <c r="B82">
        <v>9.7446000000000005E-2</v>
      </c>
      <c r="C82">
        <f t="shared" si="8"/>
        <v>9.7446000000000002</v>
      </c>
      <c r="D82" s="86">
        <f t="shared" si="9"/>
        <v>0</v>
      </c>
      <c r="E82" s="86">
        <f t="shared" si="10"/>
        <v>0</v>
      </c>
      <c r="F82" s="86">
        <f t="shared" si="11"/>
        <v>3</v>
      </c>
      <c r="G82" s="86">
        <f t="shared" si="12"/>
        <v>0</v>
      </c>
      <c r="H82" s="86">
        <f t="shared" si="13"/>
        <v>0</v>
      </c>
      <c r="I82" s="86">
        <v>0.93223599999999995</v>
      </c>
      <c r="J82" s="87">
        <f t="shared" si="7"/>
        <v>68.122800000000097</v>
      </c>
    </row>
    <row r="83" spans="1:10">
      <c r="A83">
        <v>3898.5444000000002</v>
      </c>
      <c r="B83">
        <v>9.2243000000000006E-2</v>
      </c>
      <c r="C83">
        <f t="shared" si="8"/>
        <v>9.2243000000000013</v>
      </c>
      <c r="D83" s="86">
        <f t="shared" si="9"/>
        <v>0</v>
      </c>
      <c r="E83" s="86">
        <f t="shared" si="10"/>
        <v>0</v>
      </c>
      <c r="F83" s="86">
        <f t="shared" si="11"/>
        <v>3</v>
      </c>
      <c r="G83" s="86">
        <f t="shared" si="12"/>
        <v>0</v>
      </c>
      <c r="H83" s="86">
        <f t="shared" si="13"/>
        <v>0</v>
      </c>
      <c r="I83" s="86">
        <v>0.48875000000000002</v>
      </c>
      <c r="J83" s="87">
        <f t="shared" si="7"/>
        <v>67.9703999999997</v>
      </c>
    </row>
    <row r="84" spans="1:10">
      <c r="A84">
        <v>3898.6968000000002</v>
      </c>
      <c r="B84">
        <v>8.5214970000000001E-2</v>
      </c>
      <c r="C84">
        <f t="shared" si="8"/>
        <v>8.5214970000000001</v>
      </c>
      <c r="D84" s="86">
        <f t="shared" si="9"/>
        <v>0</v>
      </c>
      <c r="E84" s="86">
        <f t="shared" si="10"/>
        <v>0</v>
      </c>
      <c r="F84" s="86">
        <f t="shared" si="11"/>
        <v>3</v>
      </c>
      <c r="G84" s="86">
        <f t="shared" si="12"/>
        <v>0</v>
      </c>
      <c r="H84" s="86">
        <f t="shared" si="13"/>
        <v>0</v>
      </c>
      <c r="I84" s="86">
        <v>0.41195799999999999</v>
      </c>
      <c r="J84" s="87">
        <f t="shared" si="7"/>
        <v>67.817999999999756</v>
      </c>
    </row>
    <row r="85" spans="1:10">
      <c r="A85">
        <v>3898.8492000000001</v>
      </c>
      <c r="B85">
        <v>5.3925130000000002E-2</v>
      </c>
      <c r="C85">
        <f t="shared" si="8"/>
        <v>5.3925130000000001</v>
      </c>
      <c r="D85" s="86">
        <f t="shared" si="9"/>
        <v>0</v>
      </c>
      <c r="E85" s="86">
        <f t="shared" si="10"/>
        <v>0</v>
      </c>
      <c r="F85" s="86">
        <f t="shared" si="11"/>
        <v>3</v>
      </c>
      <c r="G85" s="86">
        <f t="shared" si="12"/>
        <v>0</v>
      </c>
      <c r="H85" s="86">
        <f t="shared" si="13"/>
        <v>0</v>
      </c>
      <c r="I85" s="86">
        <v>0.5704591</v>
      </c>
      <c r="J85" s="87">
        <f t="shared" si="7"/>
        <v>67.665599999999813</v>
      </c>
    </row>
    <row r="86" spans="1:10">
      <c r="A86">
        <v>3899.0016000000001</v>
      </c>
      <c r="B86">
        <v>5.2225170000000001E-2</v>
      </c>
      <c r="C86">
        <f t="shared" si="8"/>
        <v>5.2225169999999999</v>
      </c>
      <c r="D86" s="86">
        <f t="shared" si="9"/>
        <v>0</v>
      </c>
      <c r="E86" s="86">
        <f t="shared" si="10"/>
        <v>0</v>
      </c>
      <c r="F86" s="86">
        <f t="shared" si="11"/>
        <v>3</v>
      </c>
      <c r="G86" s="86">
        <f t="shared" si="12"/>
        <v>0</v>
      </c>
      <c r="H86" s="86">
        <f t="shared" si="13"/>
        <v>0</v>
      </c>
      <c r="I86" s="86">
        <v>0.55138710000000002</v>
      </c>
      <c r="J86" s="87">
        <f t="shared" si="7"/>
        <v>67.51319999999987</v>
      </c>
    </row>
    <row r="87" spans="1:10">
      <c r="A87">
        <v>3899.154</v>
      </c>
      <c r="B87">
        <v>5.3979220000000001E-2</v>
      </c>
      <c r="C87">
        <f t="shared" si="8"/>
        <v>5.3979220000000003</v>
      </c>
      <c r="D87" s="86">
        <f t="shared" si="9"/>
        <v>0</v>
      </c>
      <c r="E87" s="86">
        <f t="shared" si="10"/>
        <v>0</v>
      </c>
      <c r="F87" s="86">
        <f t="shared" si="11"/>
        <v>3</v>
      </c>
      <c r="G87" s="86">
        <f t="shared" si="12"/>
        <v>0</v>
      </c>
      <c r="H87" s="86">
        <f t="shared" si="13"/>
        <v>0</v>
      </c>
      <c r="I87" s="86">
        <v>0.54610720000000001</v>
      </c>
      <c r="J87" s="87">
        <f t="shared" si="7"/>
        <v>67.360799999999927</v>
      </c>
    </row>
    <row r="88" spans="1:10">
      <c r="A88">
        <v>3899.3063999999999</v>
      </c>
      <c r="B88">
        <v>5.8841360000000002E-2</v>
      </c>
      <c r="C88">
        <f t="shared" si="8"/>
        <v>5.8841359999999998</v>
      </c>
      <c r="D88" s="86">
        <f t="shared" si="9"/>
        <v>0</v>
      </c>
      <c r="E88" s="86">
        <f t="shared" si="10"/>
        <v>0</v>
      </c>
      <c r="F88" s="86">
        <f t="shared" si="11"/>
        <v>3</v>
      </c>
      <c r="G88" s="86">
        <f t="shared" si="12"/>
        <v>0</v>
      </c>
      <c r="H88" s="86">
        <f t="shared" si="13"/>
        <v>0</v>
      </c>
      <c r="I88" s="86">
        <v>0.47190090000000001</v>
      </c>
      <c r="J88" s="87">
        <f t="shared" si="7"/>
        <v>67.208399999999983</v>
      </c>
    </row>
    <row r="89" spans="1:10">
      <c r="A89">
        <v>3899.4587999999999</v>
      </c>
      <c r="B89">
        <v>6.5505300000000002E-2</v>
      </c>
      <c r="C89">
        <f t="shared" si="8"/>
        <v>6.5505300000000002</v>
      </c>
      <c r="D89" s="86">
        <f t="shared" si="9"/>
        <v>0</v>
      </c>
      <c r="E89" s="86">
        <f t="shared" si="10"/>
        <v>0</v>
      </c>
      <c r="F89" s="86">
        <f t="shared" si="11"/>
        <v>3</v>
      </c>
      <c r="G89" s="86">
        <f t="shared" si="12"/>
        <v>0</v>
      </c>
      <c r="H89" s="86">
        <f t="shared" si="13"/>
        <v>0</v>
      </c>
      <c r="I89" s="86">
        <v>0.35534680000000002</v>
      </c>
      <c r="J89" s="87">
        <f t="shared" si="7"/>
        <v>67.05600000000004</v>
      </c>
    </row>
    <row r="90" spans="1:10">
      <c r="A90">
        <v>3899.6111999999998</v>
      </c>
      <c r="B90">
        <v>6.732776E-2</v>
      </c>
      <c r="C90">
        <f t="shared" si="8"/>
        <v>6.7327760000000003</v>
      </c>
      <c r="D90" s="86">
        <f t="shared" si="9"/>
        <v>0</v>
      </c>
      <c r="E90" s="86">
        <f t="shared" si="10"/>
        <v>0</v>
      </c>
      <c r="F90" s="86">
        <f t="shared" si="11"/>
        <v>3</v>
      </c>
      <c r="G90" s="86">
        <f t="shared" si="12"/>
        <v>0</v>
      </c>
      <c r="H90" s="86">
        <f t="shared" si="13"/>
        <v>0</v>
      </c>
      <c r="I90" s="86">
        <v>0.33049030000000001</v>
      </c>
      <c r="J90" s="87">
        <f t="shared" si="7"/>
        <v>66.903600000000097</v>
      </c>
    </row>
    <row r="91" spans="1:10">
      <c r="A91">
        <v>3899.7636000000002</v>
      </c>
      <c r="B91">
        <v>6.8500000000000005E-2</v>
      </c>
      <c r="C91">
        <f t="shared" si="8"/>
        <v>6.8500000000000005</v>
      </c>
      <c r="D91" s="86">
        <f t="shared" si="9"/>
        <v>0</v>
      </c>
      <c r="E91" s="86">
        <f t="shared" si="10"/>
        <v>0</v>
      </c>
      <c r="F91" s="86">
        <f t="shared" si="11"/>
        <v>3</v>
      </c>
      <c r="G91" s="86">
        <f t="shared" si="12"/>
        <v>0</v>
      </c>
      <c r="H91" s="86">
        <f t="shared" si="13"/>
        <v>0</v>
      </c>
      <c r="I91" s="86">
        <v>0.32242300000000002</v>
      </c>
      <c r="J91" s="87">
        <f t="shared" si="7"/>
        <v>66.751199999999699</v>
      </c>
    </row>
    <row r="92" spans="1:10">
      <c r="A92">
        <v>3899.9160000000002</v>
      </c>
      <c r="B92">
        <v>6.3366809999999996E-2</v>
      </c>
      <c r="C92">
        <f t="shared" si="8"/>
        <v>6.3366809999999996</v>
      </c>
      <c r="D92" s="86">
        <f t="shared" si="9"/>
        <v>0</v>
      </c>
      <c r="E92" s="86">
        <f t="shared" si="10"/>
        <v>0</v>
      </c>
      <c r="F92" s="86">
        <f t="shared" si="11"/>
        <v>3</v>
      </c>
      <c r="G92" s="86">
        <f t="shared" si="12"/>
        <v>0</v>
      </c>
      <c r="H92" s="86">
        <f t="shared" si="13"/>
        <v>0</v>
      </c>
      <c r="I92" s="86">
        <v>0.34056940000000002</v>
      </c>
      <c r="J92" s="87">
        <f t="shared" si="7"/>
        <v>66.598799999999756</v>
      </c>
    </row>
    <row r="93" spans="1:10">
      <c r="A93">
        <v>3900.0684000000001</v>
      </c>
      <c r="B93">
        <v>6.1503559999999999E-2</v>
      </c>
      <c r="C93">
        <f t="shared" si="8"/>
        <v>6.1503559999999995</v>
      </c>
      <c r="D93" s="86">
        <f t="shared" si="9"/>
        <v>0</v>
      </c>
      <c r="E93" s="86">
        <f t="shared" si="10"/>
        <v>0</v>
      </c>
      <c r="F93" s="86">
        <f t="shared" si="11"/>
        <v>3</v>
      </c>
      <c r="G93" s="86">
        <f t="shared" si="12"/>
        <v>0</v>
      </c>
      <c r="H93" s="86">
        <f t="shared" si="13"/>
        <v>0</v>
      </c>
      <c r="I93" s="86">
        <v>0.35540769999999999</v>
      </c>
      <c r="J93" s="87">
        <f t="shared" si="7"/>
        <v>66.446399999999812</v>
      </c>
    </row>
    <row r="94" spans="1:10">
      <c r="A94">
        <v>3900.2208000000001</v>
      </c>
      <c r="B94">
        <v>5.805225E-2</v>
      </c>
      <c r="C94">
        <f t="shared" si="8"/>
        <v>5.8052250000000001</v>
      </c>
      <c r="D94" s="86">
        <f t="shared" si="9"/>
        <v>0</v>
      </c>
      <c r="E94" s="86">
        <f t="shared" si="10"/>
        <v>0</v>
      </c>
      <c r="F94" s="86">
        <f t="shared" si="11"/>
        <v>3</v>
      </c>
      <c r="G94" s="86">
        <f t="shared" si="12"/>
        <v>0</v>
      </c>
      <c r="H94" s="86">
        <f t="shared" si="13"/>
        <v>0</v>
      </c>
      <c r="I94" s="86">
        <v>0.36130519999999999</v>
      </c>
      <c r="J94" s="87">
        <f t="shared" si="7"/>
        <v>66.293999999999869</v>
      </c>
    </row>
    <row r="95" spans="1:10">
      <c r="A95">
        <v>3900.3732</v>
      </c>
      <c r="B95">
        <v>5.8340599999999999E-2</v>
      </c>
      <c r="C95">
        <f t="shared" si="8"/>
        <v>5.83406</v>
      </c>
      <c r="D95" s="86">
        <f t="shared" si="9"/>
        <v>0</v>
      </c>
      <c r="E95" s="86">
        <f t="shared" si="10"/>
        <v>0</v>
      </c>
      <c r="F95" s="86">
        <f t="shared" si="11"/>
        <v>3</v>
      </c>
      <c r="G95" s="86">
        <f t="shared" si="12"/>
        <v>0</v>
      </c>
      <c r="H95" s="86">
        <f t="shared" si="13"/>
        <v>0</v>
      </c>
      <c r="I95" s="86">
        <v>0.3664809</v>
      </c>
      <c r="J95" s="87">
        <f t="shared" si="7"/>
        <v>66.141599999999926</v>
      </c>
    </row>
    <row r="96" spans="1:10">
      <c r="A96">
        <v>3900.5255999999999</v>
      </c>
      <c r="B96">
        <v>5.9003119999999999E-2</v>
      </c>
      <c r="C96">
        <f t="shared" si="8"/>
        <v>5.9003119999999996</v>
      </c>
      <c r="D96" s="86">
        <f t="shared" si="9"/>
        <v>0</v>
      </c>
      <c r="E96" s="86">
        <f t="shared" si="10"/>
        <v>0</v>
      </c>
      <c r="F96" s="86">
        <f t="shared" si="11"/>
        <v>3</v>
      </c>
      <c r="G96" s="86">
        <f t="shared" si="12"/>
        <v>0</v>
      </c>
      <c r="H96" s="86">
        <f t="shared" si="13"/>
        <v>0</v>
      </c>
      <c r="I96" s="86">
        <v>0.3655833</v>
      </c>
      <c r="J96" s="87">
        <f t="shared" si="7"/>
        <v>65.989199999999983</v>
      </c>
    </row>
    <row r="97" spans="1:10">
      <c r="A97">
        <v>3900.6779999999999</v>
      </c>
      <c r="B97">
        <v>6.200369E-2</v>
      </c>
      <c r="C97">
        <f t="shared" si="8"/>
        <v>6.2003690000000002</v>
      </c>
      <c r="D97" s="86">
        <f t="shared" si="9"/>
        <v>0</v>
      </c>
      <c r="E97" s="86">
        <f t="shared" si="10"/>
        <v>0</v>
      </c>
      <c r="F97" s="86">
        <f t="shared" si="11"/>
        <v>3</v>
      </c>
      <c r="G97" s="86">
        <f t="shared" si="12"/>
        <v>0</v>
      </c>
      <c r="H97" s="86">
        <f t="shared" si="13"/>
        <v>0</v>
      </c>
      <c r="I97" s="86">
        <v>0.34876000000000001</v>
      </c>
      <c r="J97" s="87">
        <f t="shared" si="7"/>
        <v>65.836800000000039</v>
      </c>
    </row>
    <row r="98" spans="1:10">
      <c r="A98">
        <v>3900.8303999999998</v>
      </c>
      <c r="B98">
        <v>6.4499150000000005E-2</v>
      </c>
      <c r="C98">
        <f t="shared" si="8"/>
        <v>6.4499150000000007</v>
      </c>
      <c r="D98" s="86">
        <f t="shared" si="9"/>
        <v>0</v>
      </c>
      <c r="E98" s="86">
        <f t="shared" si="10"/>
        <v>0</v>
      </c>
      <c r="F98" s="86">
        <f t="shared" si="11"/>
        <v>3</v>
      </c>
      <c r="G98" s="86">
        <f t="shared" si="12"/>
        <v>0</v>
      </c>
      <c r="H98" s="86">
        <f t="shared" si="13"/>
        <v>0</v>
      </c>
      <c r="I98" s="86">
        <v>0.31559609999999999</v>
      </c>
      <c r="J98" s="87">
        <f t="shared" si="7"/>
        <v>65.684400000000096</v>
      </c>
    </row>
    <row r="99" spans="1:10">
      <c r="A99">
        <v>3900.9828000000002</v>
      </c>
      <c r="B99">
        <v>6.8921449999999995E-2</v>
      </c>
      <c r="C99">
        <f t="shared" si="8"/>
        <v>6.8921449999999993</v>
      </c>
      <c r="D99" s="86">
        <f t="shared" si="9"/>
        <v>0</v>
      </c>
      <c r="E99" s="86">
        <f t="shared" si="10"/>
        <v>0</v>
      </c>
      <c r="F99" s="86">
        <f t="shared" si="11"/>
        <v>3</v>
      </c>
      <c r="G99" s="86">
        <f t="shared" si="12"/>
        <v>0</v>
      </c>
      <c r="H99" s="86">
        <f t="shared" si="13"/>
        <v>0</v>
      </c>
      <c r="I99" s="86">
        <v>0.28491119999999998</v>
      </c>
      <c r="J99" s="87">
        <f t="shared" si="7"/>
        <v>65.531999999999698</v>
      </c>
    </row>
    <row r="100" spans="1:10">
      <c r="A100">
        <v>3901.1352000000002</v>
      </c>
      <c r="B100">
        <v>8.3600720000000003E-2</v>
      </c>
      <c r="C100">
        <f t="shared" si="8"/>
        <v>8.3600720000000006</v>
      </c>
      <c r="D100" s="86">
        <f t="shared" si="9"/>
        <v>0</v>
      </c>
      <c r="E100" s="86">
        <f t="shared" si="10"/>
        <v>0</v>
      </c>
      <c r="F100" s="86">
        <f t="shared" si="11"/>
        <v>3</v>
      </c>
      <c r="G100" s="86">
        <f t="shared" si="12"/>
        <v>0</v>
      </c>
      <c r="H100" s="86">
        <f t="shared" si="13"/>
        <v>0</v>
      </c>
      <c r="I100" s="86">
        <v>0.22998740000000001</v>
      </c>
      <c r="J100" s="87">
        <f t="shared" si="7"/>
        <v>65.379599999999755</v>
      </c>
    </row>
    <row r="101" spans="1:10">
      <c r="A101">
        <v>3901.2876000000001</v>
      </c>
      <c r="B101">
        <v>8.7076769999999998E-2</v>
      </c>
      <c r="C101">
        <f t="shared" si="8"/>
        <v>8.7076770000000003</v>
      </c>
      <c r="D101" s="86">
        <f t="shared" si="9"/>
        <v>0</v>
      </c>
      <c r="E101" s="86">
        <f t="shared" si="10"/>
        <v>0</v>
      </c>
      <c r="F101" s="86">
        <f t="shared" si="11"/>
        <v>3</v>
      </c>
      <c r="G101" s="86">
        <f t="shared" si="12"/>
        <v>0</v>
      </c>
      <c r="H101" s="86">
        <f t="shared" si="13"/>
        <v>0</v>
      </c>
      <c r="I101" s="86">
        <v>0.21138789999999999</v>
      </c>
      <c r="J101" s="87">
        <f t="shared" si="7"/>
        <v>65.227199999999812</v>
      </c>
    </row>
    <row r="102" spans="1:10">
      <c r="A102">
        <v>3901.44</v>
      </c>
      <c r="B102">
        <v>0.1164516</v>
      </c>
      <c r="C102">
        <f t="shared" si="8"/>
        <v>11.645160000000001</v>
      </c>
      <c r="D102" s="91">
        <f t="shared" si="9"/>
        <v>0</v>
      </c>
      <c r="E102" s="91">
        <f t="shared" si="10"/>
        <v>0</v>
      </c>
      <c r="F102" s="91">
        <f t="shared" si="11"/>
        <v>0</v>
      </c>
      <c r="G102" s="91">
        <f t="shared" si="12"/>
        <v>4</v>
      </c>
      <c r="H102" s="91">
        <f t="shared" si="13"/>
        <v>0</v>
      </c>
      <c r="I102" s="91">
        <v>0.17039660000000001</v>
      </c>
      <c r="J102" s="95">
        <f t="shared" si="7"/>
        <v>65.074799999999868</v>
      </c>
    </row>
    <row r="103" spans="1:10">
      <c r="A103">
        <v>3901.5924</v>
      </c>
      <c r="B103">
        <v>0.14237430000000001</v>
      </c>
      <c r="C103">
        <f t="shared" si="8"/>
        <v>14.237430000000002</v>
      </c>
      <c r="D103" s="91">
        <f t="shared" si="9"/>
        <v>0</v>
      </c>
      <c r="E103" s="91">
        <f t="shared" si="10"/>
        <v>0</v>
      </c>
      <c r="F103" s="91">
        <f t="shared" si="11"/>
        <v>0</v>
      </c>
      <c r="G103" s="91">
        <f t="shared" si="12"/>
        <v>4</v>
      </c>
      <c r="H103" s="91">
        <f t="shared" si="13"/>
        <v>0</v>
      </c>
      <c r="I103" s="91">
        <v>0.2291436</v>
      </c>
      <c r="J103" s="95">
        <f t="shared" si="7"/>
        <v>64.922399999999925</v>
      </c>
    </row>
    <row r="104" spans="1:10">
      <c r="A104">
        <v>3901.7447999999999</v>
      </c>
      <c r="B104">
        <v>0.14873629999999999</v>
      </c>
      <c r="C104">
        <f t="shared" si="8"/>
        <v>14.873629999999999</v>
      </c>
      <c r="D104" s="91">
        <f t="shared" si="9"/>
        <v>0</v>
      </c>
      <c r="E104" s="91">
        <f t="shared" si="10"/>
        <v>0</v>
      </c>
      <c r="F104" s="91">
        <f t="shared" si="11"/>
        <v>0</v>
      </c>
      <c r="G104" s="91">
        <f t="shared" si="12"/>
        <v>4</v>
      </c>
      <c r="H104" s="91">
        <f t="shared" si="13"/>
        <v>0</v>
      </c>
      <c r="I104" s="91">
        <v>0.28041850000000001</v>
      </c>
      <c r="J104" s="95">
        <f t="shared" si="7"/>
        <v>64.769999999999982</v>
      </c>
    </row>
    <row r="105" spans="1:10">
      <c r="A105">
        <v>3901.8971999999999</v>
      </c>
      <c r="B105">
        <v>0.1522782</v>
      </c>
      <c r="C105">
        <f t="shared" si="8"/>
        <v>15.227819999999999</v>
      </c>
      <c r="D105" s="91">
        <f t="shared" si="9"/>
        <v>0</v>
      </c>
      <c r="E105" s="91">
        <f t="shared" si="10"/>
        <v>0</v>
      </c>
      <c r="F105" s="91">
        <f t="shared" si="11"/>
        <v>0</v>
      </c>
      <c r="G105" s="91">
        <f t="shared" si="12"/>
        <v>4</v>
      </c>
      <c r="H105" s="91">
        <f t="shared" si="13"/>
        <v>0</v>
      </c>
      <c r="I105" s="91">
        <v>0.27663559999999998</v>
      </c>
      <c r="J105" s="95">
        <f t="shared" si="7"/>
        <v>64.617600000000039</v>
      </c>
    </row>
    <row r="106" spans="1:10">
      <c r="A106">
        <v>3902.0495999999998</v>
      </c>
      <c r="B106">
        <v>0.1595982</v>
      </c>
      <c r="C106">
        <f t="shared" si="8"/>
        <v>15.959819999999999</v>
      </c>
      <c r="D106" s="91">
        <f t="shared" si="9"/>
        <v>0</v>
      </c>
      <c r="E106" s="91">
        <f t="shared" si="10"/>
        <v>0</v>
      </c>
      <c r="F106" s="91">
        <f t="shared" si="11"/>
        <v>0</v>
      </c>
      <c r="G106" s="91">
        <f t="shared" si="12"/>
        <v>4</v>
      </c>
      <c r="H106" s="91">
        <f t="shared" si="13"/>
        <v>0</v>
      </c>
      <c r="I106" s="91">
        <v>0.32984659999999999</v>
      </c>
      <c r="J106" s="95">
        <f t="shared" si="7"/>
        <v>64.465200000000095</v>
      </c>
    </row>
    <row r="107" spans="1:10">
      <c r="A107">
        <v>3902.2020000000002</v>
      </c>
      <c r="B107">
        <v>0.1600963</v>
      </c>
      <c r="C107">
        <f t="shared" si="8"/>
        <v>16.009630000000001</v>
      </c>
      <c r="D107" s="91">
        <f t="shared" si="9"/>
        <v>0</v>
      </c>
      <c r="E107" s="91">
        <f t="shared" si="10"/>
        <v>0</v>
      </c>
      <c r="F107" s="91">
        <f t="shared" si="11"/>
        <v>0</v>
      </c>
      <c r="G107" s="91">
        <f t="shared" si="12"/>
        <v>4</v>
      </c>
      <c r="H107" s="91">
        <f t="shared" si="13"/>
        <v>0</v>
      </c>
      <c r="I107" s="91">
        <v>0.36231720000000001</v>
      </c>
      <c r="J107" s="95">
        <f t="shared" si="7"/>
        <v>64.312799999999697</v>
      </c>
    </row>
    <row r="108" spans="1:10">
      <c r="A108">
        <v>3902.3544000000002</v>
      </c>
      <c r="B108">
        <v>0.1622441</v>
      </c>
      <c r="C108">
        <f t="shared" si="8"/>
        <v>16.224409999999999</v>
      </c>
      <c r="D108" s="91">
        <f t="shared" si="9"/>
        <v>0</v>
      </c>
      <c r="E108" s="91">
        <f t="shared" si="10"/>
        <v>0</v>
      </c>
      <c r="F108" s="91">
        <f t="shared" si="11"/>
        <v>0</v>
      </c>
      <c r="G108" s="91">
        <f t="shared" si="12"/>
        <v>4</v>
      </c>
      <c r="H108" s="91">
        <f t="shared" si="13"/>
        <v>0</v>
      </c>
      <c r="I108" s="91">
        <v>0.3191254</v>
      </c>
      <c r="J108" s="95">
        <f t="shared" si="7"/>
        <v>64.160399999999754</v>
      </c>
    </row>
    <row r="109" spans="1:10">
      <c r="A109">
        <v>3902.5068000000001</v>
      </c>
      <c r="B109">
        <v>0.15748200000000001</v>
      </c>
      <c r="C109">
        <f t="shared" si="8"/>
        <v>15.748200000000001</v>
      </c>
      <c r="D109" s="91">
        <f t="shared" si="9"/>
        <v>0</v>
      </c>
      <c r="E109" s="91">
        <f t="shared" si="10"/>
        <v>0</v>
      </c>
      <c r="F109" s="91">
        <f t="shared" si="11"/>
        <v>0</v>
      </c>
      <c r="G109" s="91">
        <f t="shared" si="12"/>
        <v>4</v>
      </c>
      <c r="H109" s="91">
        <f t="shared" si="13"/>
        <v>0</v>
      </c>
      <c r="I109" s="91">
        <v>0.29711739999999998</v>
      </c>
      <c r="J109" s="95">
        <f t="shared" si="7"/>
        <v>64.007999999999811</v>
      </c>
    </row>
    <row r="110" spans="1:10">
      <c r="A110">
        <v>3902.6592000000001</v>
      </c>
      <c r="B110">
        <v>0.15736990000000001</v>
      </c>
      <c r="C110">
        <f t="shared" si="8"/>
        <v>15.73699</v>
      </c>
      <c r="D110" s="91">
        <f t="shared" si="9"/>
        <v>0</v>
      </c>
      <c r="E110" s="91">
        <f t="shared" si="10"/>
        <v>0</v>
      </c>
      <c r="F110" s="91">
        <f t="shared" si="11"/>
        <v>0</v>
      </c>
      <c r="G110" s="91">
        <f t="shared" si="12"/>
        <v>4</v>
      </c>
      <c r="H110" s="91">
        <f t="shared" si="13"/>
        <v>0</v>
      </c>
      <c r="I110" s="91">
        <v>0.32067600000000002</v>
      </c>
      <c r="J110" s="95">
        <f t="shared" si="7"/>
        <v>63.855599999999868</v>
      </c>
    </row>
    <row r="111" spans="1:10">
      <c r="A111">
        <v>3902.8116</v>
      </c>
      <c r="B111">
        <v>0.16777539999999999</v>
      </c>
      <c r="C111">
        <f t="shared" si="8"/>
        <v>16.777539999999998</v>
      </c>
      <c r="D111" s="91">
        <f t="shared" si="9"/>
        <v>0</v>
      </c>
      <c r="E111" s="91">
        <f t="shared" si="10"/>
        <v>0</v>
      </c>
      <c r="F111" s="91">
        <f t="shared" si="11"/>
        <v>0</v>
      </c>
      <c r="G111" s="91">
        <f t="shared" si="12"/>
        <v>4</v>
      </c>
      <c r="H111" s="91">
        <f t="shared" si="13"/>
        <v>0</v>
      </c>
      <c r="I111" s="91">
        <v>0.36970960000000003</v>
      </c>
      <c r="J111" s="95">
        <f t="shared" si="7"/>
        <v>63.703199999999924</v>
      </c>
    </row>
    <row r="112" spans="1:10">
      <c r="A112">
        <v>3902.9639999999999</v>
      </c>
      <c r="B112">
        <v>0.17498540000000001</v>
      </c>
      <c r="C112">
        <f t="shared" si="8"/>
        <v>17.498540000000002</v>
      </c>
      <c r="D112" s="91">
        <f t="shared" si="9"/>
        <v>0</v>
      </c>
      <c r="E112" s="91">
        <f t="shared" si="10"/>
        <v>0</v>
      </c>
      <c r="F112" s="91">
        <f t="shared" si="11"/>
        <v>0</v>
      </c>
      <c r="G112" s="91">
        <f t="shared" si="12"/>
        <v>4</v>
      </c>
      <c r="H112" s="91">
        <f t="shared" si="13"/>
        <v>0</v>
      </c>
      <c r="I112" s="91">
        <v>0.40531810000000001</v>
      </c>
      <c r="J112" s="95">
        <f t="shared" si="7"/>
        <v>63.550799999999981</v>
      </c>
    </row>
    <row r="113" spans="1:10">
      <c r="A113">
        <v>3903.1163999999999</v>
      </c>
      <c r="B113">
        <v>0.16270789999999999</v>
      </c>
      <c r="C113">
        <f t="shared" si="8"/>
        <v>16.270789999999998</v>
      </c>
      <c r="D113" s="91">
        <f t="shared" si="9"/>
        <v>0</v>
      </c>
      <c r="E113" s="91">
        <f t="shared" si="10"/>
        <v>0</v>
      </c>
      <c r="F113" s="91">
        <f t="shared" si="11"/>
        <v>0</v>
      </c>
      <c r="G113" s="91">
        <f t="shared" si="12"/>
        <v>4</v>
      </c>
      <c r="H113" s="91">
        <f t="shared" si="13"/>
        <v>0</v>
      </c>
      <c r="I113" s="91">
        <v>0.46382109999999999</v>
      </c>
      <c r="J113" s="95">
        <f t="shared" si="7"/>
        <v>63.398400000000038</v>
      </c>
    </row>
    <row r="114" spans="1:10">
      <c r="A114">
        <v>3903.2687999999998</v>
      </c>
      <c r="B114">
        <v>0.16186020000000001</v>
      </c>
      <c r="C114">
        <f t="shared" si="8"/>
        <v>16.186019999999999</v>
      </c>
      <c r="D114" s="91">
        <f t="shared" si="9"/>
        <v>0</v>
      </c>
      <c r="E114" s="91">
        <f t="shared" si="10"/>
        <v>0</v>
      </c>
      <c r="F114" s="91">
        <f t="shared" si="11"/>
        <v>0</v>
      </c>
      <c r="G114" s="91">
        <f t="shared" si="12"/>
        <v>4</v>
      </c>
      <c r="H114" s="91">
        <f t="shared" si="13"/>
        <v>0</v>
      </c>
      <c r="I114" s="91">
        <v>0.35269050000000002</v>
      </c>
      <c r="J114" s="95">
        <f t="shared" si="7"/>
        <v>63.246000000000095</v>
      </c>
    </row>
    <row r="115" spans="1:10">
      <c r="A115">
        <v>3903.4212000000002</v>
      </c>
      <c r="B115">
        <v>0.16008359999999999</v>
      </c>
      <c r="C115">
        <f t="shared" si="8"/>
        <v>16.00836</v>
      </c>
      <c r="D115" s="91">
        <f t="shared" si="9"/>
        <v>0</v>
      </c>
      <c r="E115" s="91">
        <f t="shared" si="10"/>
        <v>0</v>
      </c>
      <c r="F115" s="91">
        <f t="shared" si="11"/>
        <v>0</v>
      </c>
      <c r="G115" s="91">
        <f t="shared" si="12"/>
        <v>4</v>
      </c>
      <c r="H115" s="91">
        <f t="shared" si="13"/>
        <v>0</v>
      </c>
      <c r="I115" s="91">
        <v>0.2473679</v>
      </c>
      <c r="J115" s="95">
        <f t="shared" si="7"/>
        <v>63.093599999999697</v>
      </c>
    </row>
    <row r="116" spans="1:10">
      <c r="A116">
        <v>3903.5736000000002</v>
      </c>
      <c r="B116">
        <v>0.15753790000000001</v>
      </c>
      <c r="C116">
        <f t="shared" si="8"/>
        <v>15.75379</v>
      </c>
      <c r="D116" s="91">
        <f t="shared" si="9"/>
        <v>0</v>
      </c>
      <c r="E116" s="91">
        <f t="shared" si="10"/>
        <v>0</v>
      </c>
      <c r="F116" s="91">
        <f t="shared" si="11"/>
        <v>0</v>
      </c>
      <c r="G116" s="91">
        <f t="shared" si="12"/>
        <v>4</v>
      </c>
      <c r="H116" s="91">
        <f t="shared" si="13"/>
        <v>0</v>
      </c>
      <c r="I116" s="91">
        <v>0.36182140000000002</v>
      </c>
      <c r="J116" s="95">
        <f t="shared" si="7"/>
        <v>62.941199999999753</v>
      </c>
    </row>
    <row r="117" spans="1:10">
      <c r="A117">
        <v>3903.7260000000001</v>
      </c>
      <c r="B117">
        <v>0.14978630000000001</v>
      </c>
      <c r="C117">
        <f t="shared" si="8"/>
        <v>14.978630000000001</v>
      </c>
      <c r="D117" s="91">
        <f t="shared" si="9"/>
        <v>0</v>
      </c>
      <c r="E117" s="91">
        <f t="shared" si="10"/>
        <v>0</v>
      </c>
      <c r="F117" s="91">
        <f t="shared" si="11"/>
        <v>0</v>
      </c>
      <c r="G117" s="91">
        <f t="shared" si="12"/>
        <v>4</v>
      </c>
      <c r="H117" s="91">
        <f t="shared" si="13"/>
        <v>0</v>
      </c>
      <c r="I117" s="91">
        <v>0.42613299999999998</v>
      </c>
      <c r="J117" s="95">
        <f t="shared" si="7"/>
        <v>62.78879999999981</v>
      </c>
    </row>
    <row r="118" spans="1:10">
      <c r="A118">
        <v>3903.8784000000001</v>
      </c>
      <c r="B118">
        <v>0.15049399999999999</v>
      </c>
      <c r="C118">
        <f t="shared" si="8"/>
        <v>15.049399999999999</v>
      </c>
      <c r="D118" s="91">
        <f t="shared" si="9"/>
        <v>0</v>
      </c>
      <c r="E118" s="91">
        <f t="shared" si="10"/>
        <v>0</v>
      </c>
      <c r="F118" s="91">
        <f t="shared" si="11"/>
        <v>0</v>
      </c>
      <c r="G118" s="91">
        <f t="shared" si="12"/>
        <v>4</v>
      </c>
      <c r="H118" s="91">
        <f t="shared" si="13"/>
        <v>0</v>
      </c>
      <c r="I118" s="91">
        <v>0.38786910000000002</v>
      </c>
      <c r="J118" s="95">
        <f t="shared" si="7"/>
        <v>62.636399999999867</v>
      </c>
    </row>
    <row r="119" spans="1:10">
      <c r="A119">
        <v>3904.0308</v>
      </c>
      <c r="B119">
        <v>0.16045290000000001</v>
      </c>
      <c r="C119">
        <f t="shared" si="8"/>
        <v>16.045290000000001</v>
      </c>
      <c r="D119" s="91">
        <f t="shared" si="9"/>
        <v>0</v>
      </c>
      <c r="E119" s="91">
        <f t="shared" si="10"/>
        <v>0</v>
      </c>
      <c r="F119" s="91">
        <f t="shared" si="11"/>
        <v>0</v>
      </c>
      <c r="G119" s="91">
        <f t="shared" si="12"/>
        <v>4</v>
      </c>
      <c r="H119" s="91">
        <f t="shared" si="13"/>
        <v>0</v>
      </c>
      <c r="I119" s="91">
        <v>0.41406720000000002</v>
      </c>
      <c r="J119" s="95">
        <f t="shared" si="7"/>
        <v>62.483999999999924</v>
      </c>
    </row>
    <row r="120" spans="1:10">
      <c r="A120">
        <v>3904.1831999999999</v>
      </c>
      <c r="B120">
        <v>0.17125580000000001</v>
      </c>
      <c r="C120">
        <f t="shared" si="8"/>
        <v>17.125580000000003</v>
      </c>
      <c r="D120" s="91">
        <f t="shared" si="9"/>
        <v>0</v>
      </c>
      <c r="E120" s="91">
        <f t="shared" si="10"/>
        <v>0</v>
      </c>
      <c r="F120" s="91">
        <f t="shared" si="11"/>
        <v>0</v>
      </c>
      <c r="G120" s="91">
        <f t="shared" si="12"/>
        <v>4</v>
      </c>
      <c r="H120" s="91">
        <f t="shared" si="13"/>
        <v>0</v>
      </c>
      <c r="I120" s="91">
        <v>0.44751229999999997</v>
      </c>
      <c r="J120" s="95">
        <f t="shared" si="7"/>
        <v>62.33159999999998</v>
      </c>
    </row>
    <row r="121" spans="1:10">
      <c r="A121">
        <v>3904.3355999999999</v>
      </c>
      <c r="B121">
        <v>0.17281089999999999</v>
      </c>
      <c r="C121">
        <f t="shared" si="8"/>
        <v>17.281089999999999</v>
      </c>
      <c r="D121" s="91">
        <f t="shared" si="9"/>
        <v>0</v>
      </c>
      <c r="E121" s="91">
        <f t="shared" si="10"/>
        <v>0</v>
      </c>
      <c r="F121" s="91">
        <f t="shared" si="11"/>
        <v>0</v>
      </c>
      <c r="G121" s="91">
        <f t="shared" si="12"/>
        <v>4</v>
      </c>
      <c r="H121" s="91">
        <f t="shared" si="13"/>
        <v>0</v>
      </c>
      <c r="I121" s="91">
        <v>0.45504159999999999</v>
      </c>
      <c r="J121" s="95">
        <f t="shared" si="7"/>
        <v>62.179200000000037</v>
      </c>
    </row>
    <row r="122" spans="1:10">
      <c r="A122">
        <v>3904.4879999999998</v>
      </c>
      <c r="B122">
        <v>0.1859576</v>
      </c>
      <c r="C122">
        <f t="shared" si="8"/>
        <v>18.595759999999999</v>
      </c>
      <c r="D122" s="91">
        <f t="shared" si="9"/>
        <v>0</v>
      </c>
      <c r="E122" s="91">
        <f t="shared" si="10"/>
        <v>0</v>
      </c>
      <c r="F122" s="91">
        <f t="shared" si="11"/>
        <v>0</v>
      </c>
      <c r="G122" s="91">
        <f t="shared" si="12"/>
        <v>4</v>
      </c>
      <c r="H122" s="91">
        <f t="shared" si="13"/>
        <v>0</v>
      </c>
      <c r="I122" s="91">
        <v>0.36977910000000003</v>
      </c>
      <c r="J122" s="95">
        <f t="shared" si="7"/>
        <v>62.026800000000094</v>
      </c>
    </row>
    <row r="123" spans="1:10">
      <c r="A123">
        <v>3904.6404000000002</v>
      </c>
      <c r="B123">
        <v>0.18569289999999999</v>
      </c>
      <c r="C123">
        <f t="shared" si="8"/>
        <v>18.569289999999999</v>
      </c>
      <c r="D123" s="91">
        <f t="shared" si="9"/>
        <v>0</v>
      </c>
      <c r="E123" s="91">
        <f t="shared" si="10"/>
        <v>0</v>
      </c>
      <c r="F123" s="91">
        <f t="shared" si="11"/>
        <v>0</v>
      </c>
      <c r="G123" s="91">
        <f t="shared" si="12"/>
        <v>4</v>
      </c>
      <c r="H123" s="91">
        <f t="shared" si="13"/>
        <v>0</v>
      </c>
      <c r="I123" s="91">
        <v>0.26825179999999998</v>
      </c>
      <c r="J123" s="95">
        <f t="shared" si="7"/>
        <v>61.874399999999696</v>
      </c>
    </row>
    <row r="124" spans="1:10">
      <c r="A124">
        <v>3904.7928000000002</v>
      </c>
      <c r="B124">
        <v>0.17352989999999999</v>
      </c>
      <c r="C124">
        <f t="shared" si="8"/>
        <v>17.352989999999998</v>
      </c>
      <c r="D124" s="91">
        <f t="shared" si="9"/>
        <v>0</v>
      </c>
      <c r="E124" s="91">
        <f t="shared" si="10"/>
        <v>0</v>
      </c>
      <c r="F124" s="91">
        <f t="shared" si="11"/>
        <v>0</v>
      </c>
      <c r="G124" s="91">
        <f t="shared" si="12"/>
        <v>4</v>
      </c>
      <c r="H124" s="91">
        <f t="shared" si="13"/>
        <v>0</v>
      </c>
      <c r="I124" s="91">
        <v>0.20146829999999999</v>
      </c>
      <c r="J124" s="95">
        <f t="shared" si="7"/>
        <v>61.721999999999753</v>
      </c>
    </row>
    <row r="125" spans="1:10">
      <c r="A125">
        <v>3904.9452000000001</v>
      </c>
      <c r="B125">
        <v>0.14970829999999999</v>
      </c>
      <c r="C125">
        <f t="shared" si="8"/>
        <v>14.970829999999999</v>
      </c>
      <c r="D125" s="91">
        <f t="shared" si="9"/>
        <v>0</v>
      </c>
      <c r="E125" s="91">
        <f t="shared" si="10"/>
        <v>0</v>
      </c>
      <c r="F125" s="91">
        <f t="shared" si="11"/>
        <v>0</v>
      </c>
      <c r="G125" s="91">
        <f t="shared" si="12"/>
        <v>4</v>
      </c>
      <c r="H125" s="91">
        <f t="shared" si="13"/>
        <v>0</v>
      </c>
      <c r="I125" s="91">
        <v>0.26291300000000001</v>
      </c>
      <c r="J125" s="95">
        <f t="shared" si="7"/>
        <v>61.569599999999809</v>
      </c>
    </row>
    <row r="126" spans="1:10">
      <c r="A126">
        <v>3905.0976000000001</v>
      </c>
      <c r="B126">
        <v>0.13102169999999999</v>
      </c>
      <c r="C126">
        <f t="shared" si="8"/>
        <v>13.102169999999999</v>
      </c>
      <c r="D126" s="91">
        <f t="shared" si="9"/>
        <v>0</v>
      </c>
      <c r="E126" s="91">
        <f t="shared" si="10"/>
        <v>0</v>
      </c>
      <c r="F126" s="91">
        <f t="shared" si="11"/>
        <v>0</v>
      </c>
      <c r="G126" s="91">
        <f t="shared" si="12"/>
        <v>4</v>
      </c>
      <c r="H126" s="91">
        <f t="shared" si="13"/>
        <v>0</v>
      </c>
      <c r="I126" s="91">
        <v>0.29574250000000002</v>
      </c>
      <c r="J126" s="95">
        <f t="shared" si="7"/>
        <v>61.417199999999866</v>
      </c>
    </row>
    <row r="127" spans="1:10">
      <c r="A127">
        <v>3905.25</v>
      </c>
      <c r="B127">
        <v>0.1185259</v>
      </c>
      <c r="C127">
        <f t="shared" si="8"/>
        <v>11.852590000000001</v>
      </c>
      <c r="D127" s="91">
        <f t="shared" si="9"/>
        <v>0</v>
      </c>
      <c r="E127" s="91">
        <f t="shared" si="10"/>
        <v>0</v>
      </c>
      <c r="F127" s="91">
        <f t="shared" si="11"/>
        <v>0</v>
      </c>
      <c r="G127" s="91">
        <f t="shared" si="12"/>
        <v>4</v>
      </c>
      <c r="H127" s="91">
        <f t="shared" si="13"/>
        <v>0</v>
      </c>
      <c r="I127" s="91">
        <v>0.25475700000000001</v>
      </c>
      <c r="J127" s="95">
        <f t="shared" si="7"/>
        <v>61.264799999999923</v>
      </c>
    </row>
    <row r="128" spans="1:10">
      <c r="A128">
        <v>3905.4023999999999</v>
      </c>
      <c r="B128">
        <v>0.1128801</v>
      </c>
      <c r="C128">
        <f t="shared" si="8"/>
        <v>11.28801</v>
      </c>
      <c r="D128" s="91">
        <f t="shared" si="9"/>
        <v>0</v>
      </c>
      <c r="E128" s="91">
        <f t="shared" si="10"/>
        <v>0</v>
      </c>
      <c r="F128" s="91">
        <f t="shared" si="11"/>
        <v>0</v>
      </c>
      <c r="G128" s="91">
        <f t="shared" si="12"/>
        <v>4</v>
      </c>
      <c r="H128" s="91">
        <f t="shared" si="13"/>
        <v>0</v>
      </c>
      <c r="I128" s="91">
        <v>0.26045639999999998</v>
      </c>
      <c r="J128" s="95">
        <f t="shared" si="7"/>
        <v>61.11239999999998</v>
      </c>
    </row>
    <row r="129" spans="1:10">
      <c r="A129">
        <v>3905.5547999999999</v>
      </c>
      <c r="B129">
        <v>0.1080305</v>
      </c>
      <c r="C129">
        <f t="shared" si="8"/>
        <v>10.803050000000001</v>
      </c>
      <c r="D129" s="91">
        <f t="shared" si="9"/>
        <v>0</v>
      </c>
      <c r="E129" s="91">
        <f t="shared" si="10"/>
        <v>0</v>
      </c>
      <c r="F129" s="91">
        <f t="shared" si="11"/>
        <v>0</v>
      </c>
      <c r="G129" s="91">
        <f t="shared" si="12"/>
        <v>4</v>
      </c>
      <c r="H129" s="91">
        <f t="shared" si="13"/>
        <v>0</v>
      </c>
      <c r="I129" s="91">
        <v>0.2443709</v>
      </c>
      <c r="J129" s="95">
        <f t="shared" si="7"/>
        <v>60.960000000000036</v>
      </c>
    </row>
    <row r="130" spans="1:10">
      <c r="A130">
        <v>3905.7071999999998</v>
      </c>
      <c r="B130">
        <v>0.1002724</v>
      </c>
      <c r="C130">
        <f t="shared" si="8"/>
        <v>10.027239999999999</v>
      </c>
      <c r="D130" s="91">
        <f t="shared" si="9"/>
        <v>0</v>
      </c>
      <c r="E130" s="91">
        <f t="shared" si="10"/>
        <v>0</v>
      </c>
      <c r="F130" s="91">
        <f t="shared" si="11"/>
        <v>0</v>
      </c>
      <c r="G130" s="91">
        <f t="shared" si="12"/>
        <v>4</v>
      </c>
      <c r="H130" s="91">
        <f t="shared" si="13"/>
        <v>0</v>
      </c>
      <c r="I130" s="91">
        <v>0.2686016</v>
      </c>
      <c r="J130" s="95">
        <f t="shared" ref="J130:J193" si="14">$N$2-A130</f>
        <v>60.807600000000093</v>
      </c>
    </row>
    <row r="131" spans="1:10">
      <c r="A131">
        <v>3905.8595999999998</v>
      </c>
      <c r="B131">
        <v>9.0710680000000002E-2</v>
      </c>
      <c r="C131">
        <f t="shared" ref="C131:C194" si="15">B131*100</f>
        <v>9.0710680000000004</v>
      </c>
      <c r="D131" s="86">
        <f t="shared" ref="D131:D194" si="16">IF(C131&lt;1,1,0)</f>
        <v>0</v>
      </c>
      <c r="E131" s="86">
        <f t="shared" ref="E131:E194" si="17">IF(AND(C131&lt;5, C131&gt;1),2,0)</f>
        <v>0</v>
      </c>
      <c r="F131" s="86">
        <f t="shared" ref="F131:F194" si="18">IF(AND(C131&lt;10, C131&gt;5),3,0)</f>
        <v>3</v>
      </c>
      <c r="G131" s="86">
        <f t="shared" ref="G131:G194" si="19">IF(AND(C131&lt;20, C131&gt;10),4,0)</f>
        <v>0</v>
      </c>
      <c r="H131" s="86">
        <f t="shared" ref="H131:H194" si="20">IF(C131&gt;20,5,0)</f>
        <v>0</v>
      </c>
      <c r="I131" s="86">
        <v>0.25237999999999999</v>
      </c>
      <c r="J131" s="87">
        <f t="shared" si="14"/>
        <v>60.65520000000015</v>
      </c>
    </row>
    <row r="132" spans="1:10">
      <c r="A132">
        <v>3906.0120000000002</v>
      </c>
      <c r="B132">
        <v>7.9797190000000004E-2</v>
      </c>
      <c r="C132">
        <f t="shared" si="15"/>
        <v>7.9797190000000002</v>
      </c>
      <c r="D132" s="86">
        <f t="shared" si="16"/>
        <v>0</v>
      </c>
      <c r="E132" s="86">
        <f t="shared" si="17"/>
        <v>0</v>
      </c>
      <c r="F132" s="86">
        <f t="shared" si="18"/>
        <v>3</v>
      </c>
      <c r="G132" s="86">
        <f t="shared" si="19"/>
        <v>0</v>
      </c>
      <c r="H132" s="86">
        <f t="shared" si="20"/>
        <v>0</v>
      </c>
      <c r="I132" s="86">
        <v>0.32401479999999999</v>
      </c>
      <c r="J132" s="87">
        <f t="shared" si="14"/>
        <v>60.502799999999752</v>
      </c>
    </row>
    <row r="133" spans="1:10">
      <c r="A133">
        <v>3906.1644000000001</v>
      </c>
      <c r="B133">
        <v>6.8352899999999994E-2</v>
      </c>
      <c r="C133">
        <f t="shared" si="15"/>
        <v>6.8352899999999996</v>
      </c>
      <c r="D133" s="86">
        <f t="shared" si="16"/>
        <v>0</v>
      </c>
      <c r="E133" s="86">
        <f t="shared" si="17"/>
        <v>0</v>
      </c>
      <c r="F133" s="86">
        <f t="shared" si="18"/>
        <v>3</v>
      </c>
      <c r="G133" s="86">
        <f t="shared" si="19"/>
        <v>0</v>
      </c>
      <c r="H133" s="86">
        <f t="shared" si="20"/>
        <v>0</v>
      </c>
      <c r="I133" s="86">
        <v>0.5496084</v>
      </c>
      <c r="J133" s="87">
        <f t="shared" si="14"/>
        <v>60.350399999999809</v>
      </c>
    </row>
    <row r="134" spans="1:10">
      <c r="A134">
        <v>3906.3168000000001</v>
      </c>
      <c r="B134">
        <v>5.8335089999999999E-2</v>
      </c>
      <c r="C134">
        <f t="shared" si="15"/>
        <v>5.8335090000000003</v>
      </c>
      <c r="D134" s="86">
        <f t="shared" si="16"/>
        <v>0</v>
      </c>
      <c r="E134" s="86">
        <f t="shared" si="17"/>
        <v>0</v>
      </c>
      <c r="F134" s="86">
        <f t="shared" si="18"/>
        <v>3</v>
      </c>
      <c r="G134" s="86">
        <f t="shared" si="19"/>
        <v>0</v>
      </c>
      <c r="H134" s="86">
        <f t="shared" si="20"/>
        <v>0</v>
      </c>
      <c r="I134" s="86">
        <v>0.79609439999999998</v>
      </c>
      <c r="J134" s="87">
        <f t="shared" si="14"/>
        <v>60.197999999999865</v>
      </c>
    </row>
    <row r="135" spans="1:10">
      <c r="A135">
        <v>3906.4692</v>
      </c>
      <c r="B135">
        <v>6.1317150000000001E-2</v>
      </c>
      <c r="C135">
        <f t="shared" si="15"/>
        <v>6.1317149999999998</v>
      </c>
      <c r="D135" s="86">
        <f t="shared" si="16"/>
        <v>0</v>
      </c>
      <c r="E135" s="86">
        <f t="shared" si="17"/>
        <v>0</v>
      </c>
      <c r="F135" s="86">
        <f t="shared" si="18"/>
        <v>3</v>
      </c>
      <c r="G135" s="86">
        <f t="shared" si="19"/>
        <v>0</v>
      </c>
      <c r="H135" s="86">
        <f t="shared" si="20"/>
        <v>0</v>
      </c>
      <c r="I135" s="86">
        <v>0.83215980000000001</v>
      </c>
      <c r="J135" s="87">
        <f t="shared" si="14"/>
        <v>60.045599999999922</v>
      </c>
    </row>
    <row r="136" spans="1:10">
      <c r="A136">
        <v>3906.6215999999999</v>
      </c>
      <c r="B136">
        <v>7.3734099999999997E-2</v>
      </c>
      <c r="C136">
        <f t="shared" si="15"/>
        <v>7.3734099999999998</v>
      </c>
      <c r="D136" s="86">
        <f t="shared" si="16"/>
        <v>0</v>
      </c>
      <c r="E136" s="86">
        <f t="shared" si="17"/>
        <v>0</v>
      </c>
      <c r="F136" s="86">
        <f t="shared" si="18"/>
        <v>3</v>
      </c>
      <c r="G136" s="86">
        <f t="shared" si="19"/>
        <v>0</v>
      </c>
      <c r="H136" s="86">
        <f t="shared" si="20"/>
        <v>0</v>
      </c>
      <c r="I136" s="86">
        <v>0.76273489999999999</v>
      </c>
      <c r="J136" s="87">
        <f t="shared" si="14"/>
        <v>59.893199999999979</v>
      </c>
    </row>
    <row r="137" spans="1:10">
      <c r="A137">
        <v>3906.7739999999999</v>
      </c>
      <c r="B137">
        <v>9.1394980000000001E-2</v>
      </c>
      <c r="C137">
        <f t="shared" si="15"/>
        <v>9.1394979999999997</v>
      </c>
      <c r="D137" s="86">
        <f t="shared" si="16"/>
        <v>0</v>
      </c>
      <c r="E137" s="86">
        <f t="shared" si="17"/>
        <v>0</v>
      </c>
      <c r="F137" s="86">
        <f t="shared" si="18"/>
        <v>3</v>
      </c>
      <c r="G137" s="86">
        <f t="shared" si="19"/>
        <v>0</v>
      </c>
      <c r="H137" s="86">
        <f t="shared" si="20"/>
        <v>0</v>
      </c>
      <c r="I137" s="86">
        <v>0.62974640000000004</v>
      </c>
      <c r="J137" s="87">
        <f t="shared" si="14"/>
        <v>59.740800000000036</v>
      </c>
    </row>
    <row r="138" spans="1:10">
      <c r="A138">
        <v>3906.9263999999998</v>
      </c>
      <c r="B138">
        <v>0.10106179999999999</v>
      </c>
      <c r="C138">
        <f t="shared" si="15"/>
        <v>10.10618</v>
      </c>
      <c r="D138" s="91">
        <f t="shared" si="16"/>
        <v>0</v>
      </c>
      <c r="E138" s="91">
        <f t="shared" si="17"/>
        <v>0</v>
      </c>
      <c r="F138" s="91">
        <f t="shared" si="18"/>
        <v>0</v>
      </c>
      <c r="G138" s="91">
        <f t="shared" si="19"/>
        <v>4</v>
      </c>
      <c r="H138" s="91">
        <f t="shared" si="20"/>
        <v>0</v>
      </c>
      <c r="I138" s="91">
        <v>0.56510970000000005</v>
      </c>
      <c r="J138" s="95">
        <f t="shared" si="14"/>
        <v>59.588400000000092</v>
      </c>
    </row>
    <row r="139" spans="1:10">
      <c r="A139">
        <v>3907.0787999999998</v>
      </c>
      <c r="B139">
        <v>0.1132238</v>
      </c>
      <c r="C139">
        <f t="shared" si="15"/>
        <v>11.322380000000001</v>
      </c>
      <c r="D139" s="91">
        <f t="shared" si="16"/>
        <v>0</v>
      </c>
      <c r="E139" s="91">
        <f t="shared" si="17"/>
        <v>0</v>
      </c>
      <c r="F139" s="91">
        <f t="shared" si="18"/>
        <v>0</v>
      </c>
      <c r="G139" s="91">
        <f t="shared" si="19"/>
        <v>4</v>
      </c>
      <c r="H139" s="91">
        <f t="shared" si="20"/>
        <v>0</v>
      </c>
      <c r="I139" s="91">
        <v>0.51440900000000001</v>
      </c>
      <c r="J139" s="95">
        <f t="shared" si="14"/>
        <v>59.436000000000149</v>
      </c>
    </row>
    <row r="140" spans="1:10">
      <c r="A140">
        <v>3907.2312000000002</v>
      </c>
      <c r="B140">
        <v>0.11882760000000001</v>
      </c>
      <c r="C140">
        <f t="shared" si="15"/>
        <v>11.882760000000001</v>
      </c>
      <c r="D140" s="91">
        <f t="shared" si="16"/>
        <v>0</v>
      </c>
      <c r="E140" s="91">
        <f t="shared" si="17"/>
        <v>0</v>
      </c>
      <c r="F140" s="91">
        <f t="shared" si="18"/>
        <v>0</v>
      </c>
      <c r="G140" s="91">
        <f t="shared" si="19"/>
        <v>4</v>
      </c>
      <c r="H140" s="91">
        <f t="shared" si="20"/>
        <v>0</v>
      </c>
      <c r="I140" s="91">
        <v>0.46552939999999998</v>
      </c>
      <c r="J140" s="95">
        <f t="shared" si="14"/>
        <v>59.283599999999751</v>
      </c>
    </row>
    <row r="141" spans="1:10">
      <c r="A141">
        <v>3907.3836000000001</v>
      </c>
      <c r="B141">
        <v>0.1219905</v>
      </c>
      <c r="C141">
        <f t="shared" si="15"/>
        <v>12.19905</v>
      </c>
      <c r="D141" s="91">
        <f t="shared" si="16"/>
        <v>0</v>
      </c>
      <c r="E141" s="91">
        <f t="shared" si="17"/>
        <v>0</v>
      </c>
      <c r="F141" s="91">
        <f t="shared" si="18"/>
        <v>0</v>
      </c>
      <c r="G141" s="91">
        <f t="shared" si="19"/>
        <v>4</v>
      </c>
      <c r="H141" s="91">
        <f t="shared" si="20"/>
        <v>0</v>
      </c>
      <c r="I141" s="91">
        <v>0.43862830000000003</v>
      </c>
      <c r="J141" s="95">
        <f t="shared" si="14"/>
        <v>59.131199999999808</v>
      </c>
    </row>
    <row r="142" spans="1:10">
      <c r="A142">
        <v>3907.5360000000001</v>
      </c>
      <c r="B142">
        <v>0.12136719999999999</v>
      </c>
      <c r="C142">
        <f t="shared" si="15"/>
        <v>12.136719999999999</v>
      </c>
      <c r="D142" s="91">
        <f t="shared" si="16"/>
        <v>0</v>
      </c>
      <c r="E142" s="91">
        <f t="shared" si="17"/>
        <v>0</v>
      </c>
      <c r="F142" s="91">
        <f t="shared" si="18"/>
        <v>0</v>
      </c>
      <c r="G142" s="91">
        <f t="shared" si="19"/>
        <v>4</v>
      </c>
      <c r="H142" s="91">
        <f t="shared" si="20"/>
        <v>0</v>
      </c>
      <c r="I142" s="91">
        <v>0.40415590000000001</v>
      </c>
      <c r="J142" s="95">
        <f t="shared" si="14"/>
        <v>58.978799999999865</v>
      </c>
    </row>
    <row r="143" spans="1:10">
      <c r="A143">
        <v>3907.6884</v>
      </c>
      <c r="B143">
        <v>0.11980349999999999</v>
      </c>
      <c r="C143">
        <f t="shared" si="15"/>
        <v>11.98035</v>
      </c>
      <c r="D143" s="91">
        <f t="shared" si="16"/>
        <v>0</v>
      </c>
      <c r="E143" s="91">
        <f t="shared" si="17"/>
        <v>0</v>
      </c>
      <c r="F143" s="91">
        <f t="shared" si="18"/>
        <v>0</v>
      </c>
      <c r="G143" s="91">
        <f t="shared" si="19"/>
        <v>4</v>
      </c>
      <c r="H143" s="91">
        <f t="shared" si="20"/>
        <v>0</v>
      </c>
      <c r="I143" s="91">
        <v>0.36924639999999997</v>
      </c>
      <c r="J143" s="95">
        <f t="shared" si="14"/>
        <v>58.826399999999921</v>
      </c>
    </row>
    <row r="144" spans="1:10">
      <c r="A144">
        <v>3907.8407999999999</v>
      </c>
      <c r="B144">
        <v>0.1038625</v>
      </c>
      <c r="C144">
        <f t="shared" si="15"/>
        <v>10.38625</v>
      </c>
      <c r="D144" s="91">
        <f t="shared" si="16"/>
        <v>0</v>
      </c>
      <c r="E144" s="91">
        <f t="shared" si="17"/>
        <v>0</v>
      </c>
      <c r="F144" s="91">
        <f t="shared" si="18"/>
        <v>0</v>
      </c>
      <c r="G144" s="91">
        <f t="shared" si="19"/>
        <v>4</v>
      </c>
      <c r="H144" s="91">
        <f t="shared" si="20"/>
        <v>0</v>
      </c>
      <c r="I144" s="91">
        <v>0.41717569999999998</v>
      </c>
      <c r="J144" s="95">
        <f t="shared" si="14"/>
        <v>58.673999999999978</v>
      </c>
    </row>
    <row r="145" spans="1:10">
      <c r="A145">
        <v>3907.9931999999999</v>
      </c>
      <c r="B145">
        <v>9.186656E-2</v>
      </c>
      <c r="C145">
        <f t="shared" si="15"/>
        <v>9.1866559999999993</v>
      </c>
      <c r="D145" s="86">
        <f t="shared" si="16"/>
        <v>0</v>
      </c>
      <c r="E145" s="86">
        <f t="shared" si="17"/>
        <v>0</v>
      </c>
      <c r="F145" s="86">
        <f t="shared" si="18"/>
        <v>3</v>
      </c>
      <c r="G145" s="86">
        <f t="shared" si="19"/>
        <v>0</v>
      </c>
      <c r="H145" s="86">
        <f t="shared" si="20"/>
        <v>0</v>
      </c>
      <c r="I145" s="86">
        <v>0.46130840000000001</v>
      </c>
      <c r="J145" s="87">
        <f t="shared" si="14"/>
        <v>58.521600000000035</v>
      </c>
    </row>
    <row r="146" spans="1:10">
      <c r="A146">
        <v>3908.1455999999998</v>
      </c>
      <c r="B146">
        <v>8.3571210000000007E-2</v>
      </c>
      <c r="C146">
        <f t="shared" si="15"/>
        <v>8.3571210000000011</v>
      </c>
      <c r="D146" s="86">
        <f t="shared" si="16"/>
        <v>0</v>
      </c>
      <c r="E146" s="86">
        <f t="shared" si="17"/>
        <v>0</v>
      </c>
      <c r="F146" s="86">
        <f t="shared" si="18"/>
        <v>3</v>
      </c>
      <c r="G146" s="86">
        <f t="shared" si="19"/>
        <v>0</v>
      </c>
      <c r="H146" s="86">
        <f t="shared" si="20"/>
        <v>0</v>
      </c>
      <c r="I146" s="86">
        <v>0.4417529</v>
      </c>
      <c r="J146" s="87">
        <f t="shared" si="14"/>
        <v>58.369200000000092</v>
      </c>
    </row>
    <row r="147" spans="1:10">
      <c r="A147">
        <v>3908.2979999999998</v>
      </c>
      <c r="B147">
        <v>7.9250829999999994E-2</v>
      </c>
      <c r="C147">
        <f t="shared" si="15"/>
        <v>7.925082999999999</v>
      </c>
      <c r="D147" s="86">
        <f t="shared" si="16"/>
        <v>0</v>
      </c>
      <c r="E147" s="86">
        <f t="shared" si="17"/>
        <v>0</v>
      </c>
      <c r="F147" s="86">
        <f t="shared" si="18"/>
        <v>3</v>
      </c>
      <c r="G147" s="86">
        <f t="shared" si="19"/>
        <v>0</v>
      </c>
      <c r="H147" s="86">
        <f t="shared" si="20"/>
        <v>0</v>
      </c>
      <c r="I147" s="86">
        <v>0.39936749999999999</v>
      </c>
      <c r="J147" s="87">
        <f t="shared" si="14"/>
        <v>58.216800000000148</v>
      </c>
    </row>
    <row r="148" spans="1:10">
      <c r="A148">
        <v>3908.4504000000002</v>
      </c>
      <c r="B148">
        <v>7.322004E-2</v>
      </c>
      <c r="C148">
        <f t="shared" si="15"/>
        <v>7.3220039999999997</v>
      </c>
      <c r="D148" s="86">
        <f t="shared" si="16"/>
        <v>0</v>
      </c>
      <c r="E148" s="86">
        <f t="shared" si="17"/>
        <v>0</v>
      </c>
      <c r="F148" s="86">
        <f t="shared" si="18"/>
        <v>3</v>
      </c>
      <c r="G148" s="86">
        <f t="shared" si="19"/>
        <v>0</v>
      </c>
      <c r="H148" s="86">
        <f t="shared" si="20"/>
        <v>0</v>
      </c>
      <c r="I148" s="86">
        <v>0.44226660000000001</v>
      </c>
      <c r="J148" s="87">
        <f t="shared" si="14"/>
        <v>58.06439999999975</v>
      </c>
    </row>
    <row r="149" spans="1:10">
      <c r="A149">
        <v>3908.6028000000001</v>
      </c>
      <c r="B149">
        <v>7.2495420000000005E-2</v>
      </c>
      <c r="C149">
        <f t="shared" si="15"/>
        <v>7.2495420000000008</v>
      </c>
      <c r="D149" s="86">
        <f t="shared" si="16"/>
        <v>0</v>
      </c>
      <c r="E149" s="86">
        <f t="shared" si="17"/>
        <v>0</v>
      </c>
      <c r="F149" s="86">
        <f t="shared" si="18"/>
        <v>3</v>
      </c>
      <c r="G149" s="86">
        <f t="shared" si="19"/>
        <v>0</v>
      </c>
      <c r="H149" s="86">
        <f t="shared" si="20"/>
        <v>0</v>
      </c>
      <c r="I149" s="86">
        <v>0.40992279999999998</v>
      </c>
      <c r="J149" s="87">
        <f t="shared" si="14"/>
        <v>57.911999999999807</v>
      </c>
    </row>
    <row r="150" spans="1:10">
      <c r="A150">
        <v>3908.7552000000001</v>
      </c>
      <c r="B150">
        <v>7.3590900000000001E-2</v>
      </c>
      <c r="C150">
        <f t="shared" si="15"/>
        <v>7.3590900000000001</v>
      </c>
      <c r="D150" s="86">
        <f t="shared" si="16"/>
        <v>0</v>
      </c>
      <c r="E150" s="86">
        <f t="shared" si="17"/>
        <v>0</v>
      </c>
      <c r="F150" s="86">
        <f t="shared" si="18"/>
        <v>3</v>
      </c>
      <c r="G150" s="86">
        <f t="shared" si="19"/>
        <v>0</v>
      </c>
      <c r="H150" s="86">
        <f t="shared" si="20"/>
        <v>0</v>
      </c>
      <c r="I150" s="86">
        <v>0.41905789999999998</v>
      </c>
      <c r="J150" s="87">
        <f t="shared" si="14"/>
        <v>57.759599999999864</v>
      </c>
    </row>
    <row r="151" spans="1:10">
      <c r="A151">
        <v>3908.9076</v>
      </c>
      <c r="B151">
        <v>6.6942940000000006E-2</v>
      </c>
      <c r="C151">
        <f t="shared" si="15"/>
        <v>6.6942940000000011</v>
      </c>
      <c r="D151" s="86">
        <f t="shared" si="16"/>
        <v>0</v>
      </c>
      <c r="E151" s="86">
        <f t="shared" si="17"/>
        <v>0</v>
      </c>
      <c r="F151" s="86">
        <f t="shared" si="18"/>
        <v>3</v>
      </c>
      <c r="G151" s="86">
        <f t="shared" si="19"/>
        <v>0</v>
      </c>
      <c r="H151" s="86">
        <f t="shared" si="20"/>
        <v>0</v>
      </c>
      <c r="I151" s="86">
        <v>0.46568540000000003</v>
      </c>
      <c r="J151" s="87">
        <f t="shared" si="14"/>
        <v>57.607199999999921</v>
      </c>
    </row>
    <row r="152" spans="1:10">
      <c r="A152">
        <v>3909.06</v>
      </c>
      <c r="B152">
        <v>5.347499E-2</v>
      </c>
      <c r="C152">
        <f t="shared" si="15"/>
        <v>5.347499</v>
      </c>
      <c r="D152" s="86">
        <f t="shared" si="16"/>
        <v>0</v>
      </c>
      <c r="E152" s="86">
        <f t="shared" si="17"/>
        <v>0</v>
      </c>
      <c r="F152" s="86">
        <f t="shared" si="18"/>
        <v>3</v>
      </c>
      <c r="G152" s="86">
        <f t="shared" si="19"/>
        <v>0</v>
      </c>
      <c r="H152" s="86">
        <f t="shared" si="20"/>
        <v>0</v>
      </c>
      <c r="I152" s="86">
        <v>0.56637360000000003</v>
      </c>
      <c r="J152" s="87">
        <f t="shared" si="14"/>
        <v>57.454799999999977</v>
      </c>
    </row>
    <row r="153" spans="1:10">
      <c r="A153">
        <v>3909.2123999999999</v>
      </c>
      <c r="B153">
        <v>3.9491140000000001E-2</v>
      </c>
      <c r="C153">
        <f t="shared" si="15"/>
        <v>3.9491140000000002</v>
      </c>
      <c r="D153" s="90">
        <f t="shared" si="16"/>
        <v>0</v>
      </c>
      <c r="E153" s="90">
        <f t="shared" si="17"/>
        <v>2</v>
      </c>
      <c r="F153" s="90">
        <f t="shared" si="18"/>
        <v>0</v>
      </c>
      <c r="G153" s="90">
        <f t="shared" si="19"/>
        <v>0</v>
      </c>
      <c r="H153" s="90">
        <f t="shared" si="20"/>
        <v>0</v>
      </c>
      <c r="I153" s="90">
        <v>0.62189879999999997</v>
      </c>
      <c r="J153" s="94">
        <f t="shared" si="14"/>
        <v>57.302400000000034</v>
      </c>
    </row>
    <row r="154" spans="1:10">
      <c r="A154">
        <v>3909.3647999999998</v>
      </c>
      <c r="B154">
        <v>3.1021969999999999E-2</v>
      </c>
      <c r="C154">
        <f t="shared" si="15"/>
        <v>3.1021969999999999</v>
      </c>
      <c r="D154" s="90">
        <f t="shared" si="16"/>
        <v>0</v>
      </c>
      <c r="E154" s="90">
        <f t="shared" si="17"/>
        <v>2</v>
      </c>
      <c r="F154" s="90">
        <f t="shared" si="18"/>
        <v>0</v>
      </c>
      <c r="G154" s="90">
        <f t="shared" si="19"/>
        <v>0</v>
      </c>
      <c r="H154" s="90">
        <f t="shared" si="20"/>
        <v>0</v>
      </c>
      <c r="I154" s="90">
        <v>0.73649450000000005</v>
      </c>
      <c r="J154" s="94">
        <f t="shared" si="14"/>
        <v>57.150000000000091</v>
      </c>
    </row>
    <row r="155" spans="1:10">
      <c r="A155">
        <v>3909.5171999999998</v>
      </c>
      <c r="B155">
        <v>3.053057E-2</v>
      </c>
      <c r="C155">
        <f t="shared" si="15"/>
        <v>3.0530569999999999</v>
      </c>
      <c r="D155" s="90">
        <f t="shared" si="16"/>
        <v>0</v>
      </c>
      <c r="E155" s="90">
        <f t="shared" si="17"/>
        <v>2</v>
      </c>
      <c r="F155" s="90">
        <f t="shared" si="18"/>
        <v>0</v>
      </c>
      <c r="G155" s="90">
        <f t="shared" si="19"/>
        <v>0</v>
      </c>
      <c r="H155" s="90">
        <f t="shared" si="20"/>
        <v>0</v>
      </c>
      <c r="I155" s="90">
        <v>0.8048556</v>
      </c>
      <c r="J155" s="94">
        <f t="shared" si="14"/>
        <v>56.997600000000148</v>
      </c>
    </row>
    <row r="156" spans="1:10">
      <c r="A156">
        <v>3909.6696000000002</v>
      </c>
      <c r="B156">
        <v>3.4131130000000003E-2</v>
      </c>
      <c r="C156">
        <f t="shared" si="15"/>
        <v>3.4131130000000001</v>
      </c>
      <c r="D156" s="90">
        <f t="shared" si="16"/>
        <v>0</v>
      </c>
      <c r="E156" s="90">
        <f t="shared" si="17"/>
        <v>2</v>
      </c>
      <c r="F156" s="90">
        <f t="shared" si="18"/>
        <v>0</v>
      </c>
      <c r="G156" s="90">
        <f t="shared" si="19"/>
        <v>0</v>
      </c>
      <c r="H156" s="90">
        <f t="shared" si="20"/>
        <v>0</v>
      </c>
      <c r="I156" s="90">
        <v>0.79931439999999998</v>
      </c>
      <c r="J156" s="94">
        <f t="shared" si="14"/>
        <v>56.84519999999975</v>
      </c>
    </row>
    <row r="157" spans="1:10">
      <c r="A157">
        <v>3909.8220000000001</v>
      </c>
      <c r="B157">
        <v>3.7320260000000001E-2</v>
      </c>
      <c r="C157">
        <f t="shared" si="15"/>
        <v>3.7320260000000003</v>
      </c>
      <c r="D157" s="90">
        <f t="shared" si="16"/>
        <v>0</v>
      </c>
      <c r="E157" s="90">
        <f t="shared" si="17"/>
        <v>2</v>
      </c>
      <c r="F157" s="90">
        <f t="shared" si="18"/>
        <v>0</v>
      </c>
      <c r="G157" s="90">
        <f t="shared" si="19"/>
        <v>0</v>
      </c>
      <c r="H157" s="90">
        <f t="shared" si="20"/>
        <v>0</v>
      </c>
      <c r="I157" s="90">
        <v>0.82061519999999999</v>
      </c>
      <c r="J157" s="94">
        <f t="shared" si="14"/>
        <v>56.692799999999806</v>
      </c>
    </row>
    <row r="158" spans="1:10">
      <c r="A158">
        <v>3909.9744000000001</v>
      </c>
      <c r="B158">
        <v>4.8759629999999998E-2</v>
      </c>
      <c r="C158">
        <f t="shared" si="15"/>
        <v>4.8759629999999996</v>
      </c>
      <c r="D158" s="90">
        <f t="shared" si="16"/>
        <v>0</v>
      </c>
      <c r="E158" s="90">
        <f t="shared" si="17"/>
        <v>2</v>
      </c>
      <c r="F158" s="90">
        <f t="shared" si="18"/>
        <v>0</v>
      </c>
      <c r="G158" s="90">
        <f t="shared" si="19"/>
        <v>0</v>
      </c>
      <c r="H158" s="90">
        <f t="shared" si="20"/>
        <v>0</v>
      </c>
      <c r="I158" s="90">
        <v>0.79825440000000003</v>
      </c>
      <c r="J158" s="94">
        <f t="shared" si="14"/>
        <v>56.540399999999863</v>
      </c>
    </row>
    <row r="159" spans="1:10">
      <c r="A159">
        <v>3910.1268</v>
      </c>
      <c r="B159">
        <v>6.003853E-2</v>
      </c>
      <c r="C159">
        <f t="shared" si="15"/>
        <v>6.0038530000000003</v>
      </c>
      <c r="D159" s="86">
        <f t="shared" si="16"/>
        <v>0</v>
      </c>
      <c r="E159" s="86">
        <f t="shared" si="17"/>
        <v>0</v>
      </c>
      <c r="F159" s="86">
        <f t="shared" si="18"/>
        <v>3</v>
      </c>
      <c r="G159" s="86">
        <f t="shared" si="19"/>
        <v>0</v>
      </c>
      <c r="H159" s="86">
        <f t="shared" si="20"/>
        <v>0</v>
      </c>
      <c r="I159" s="86">
        <v>0.76536320000000002</v>
      </c>
      <c r="J159" s="87">
        <f t="shared" si="14"/>
        <v>56.38799999999992</v>
      </c>
    </row>
    <row r="160" spans="1:10">
      <c r="A160">
        <v>3910.2791999999999</v>
      </c>
      <c r="B160">
        <v>6.9801639999999998E-2</v>
      </c>
      <c r="C160">
        <f t="shared" si="15"/>
        <v>6.9801640000000003</v>
      </c>
      <c r="D160" s="86">
        <f t="shared" si="16"/>
        <v>0</v>
      </c>
      <c r="E160" s="86">
        <f t="shared" si="17"/>
        <v>0</v>
      </c>
      <c r="F160" s="86">
        <f t="shared" si="18"/>
        <v>3</v>
      </c>
      <c r="G160" s="86">
        <f t="shared" si="19"/>
        <v>0</v>
      </c>
      <c r="H160" s="86">
        <f t="shared" si="20"/>
        <v>0</v>
      </c>
      <c r="I160" s="86">
        <v>0.66933419999999999</v>
      </c>
      <c r="J160" s="87">
        <f t="shared" si="14"/>
        <v>56.235599999999977</v>
      </c>
    </row>
    <row r="161" spans="1:10">
      <c r="A161">
        <v>3910.4315999999999</v>
      </c>
      <c r="B161">
        <v>7.9869369999999995E-2</v>
      </c>
      <c r="C161">
        <f t="shared" si="15"/>
        <v>7.9869369999999993</v>
      </c>
      <c r="D161" s="86">
        <f t="shared" si="16"/>
        <v>0</v>
      </c>
      <c r="E161" s="86">
        <f t="shared" si="17"/>
        <v>0</v>
      </c>
      <c r="F161" s="86">
        <f t="shared" si="18"/>
        <v>3</v>
      </c>
      <c r="G161" s="86">
        <f t="shared" si="19"/>
        <v>0</v>
      </c>
      <c r="H161" s="86">
        <f t="shared" si="20"/>
        <v>0</v>
      </c>
      <c r="I161" s="86">
        <v>0.56886360000000002</v>
      </c>
      <c r="J161" s="87">
        <f t="shared" si="14"/>
        <v>56.083200000000033</v>
      </c>
    </row>
    <row r="162" spans="1:10">
      <c r="A162">
        <v>3910.5839999999998</v>
      </c>
      <c r="B162">
        <v>7.7951779999999998E-2</v>
      </c>
      <c r="C162">
        <f t="shared" si="15"/>
        <v>7.7951779999999999</v>
      </c>
      <c r="D162" s="86">
        <f t="shared" si="16"/>
        <v>0</v>
      </c>
      <c r="E162" s="86">
        <f t="shared" si="17"/>
        <v>0</v>
      </c>
      <c r="F162" s="86">
        <f t="shared" si="18"/>
        <v>3</v>
      </c>
      <c r="G162" s="86">
        <f t="shared" si="19"/>
        <v>0</v>
      </c>
      <c r="H162" s="86">
        <f t="shared" si="20"/>
        <v>0</v>
      </c>
      <c r="I162" s="86">
        <v>0.55630080000000004</v>
      </c>
      <c r="J162" s="87">
        <f t="shared" si="14"/>
        <v>55.93080000000009</v>
      </c>
    </row>
    <row r="163" spans="1:10">
      <c r="A163">
        <v>3910.7363999999998</v>
      </c>
      <c r="B163">
        <v>6.6154870000000005E-2</v>
      </c>
      <c r="C163">
        <f t="shared" si="15"/>
        <v>6.6154870000000008</v>
      </c>
      <c r="D163" s="86">
        <f t="shared" si="16"/>
        <v>0</v>
      </c>
      <c r="E163" s="86">
        <f t="shared" si="17"/>
        <v>0</v>
      </c>
      <c r="F163" s="86">
        <f t="shared" si="18"/>
        <v>3</v>
      </c>
      <c r="G163" s="86">
        <f t="shared" si="19"/>
        <v>0</v>
      </c>
      <c r="H163" s="86">
        <f t="shared" si="20"/>
        <v>0</v>
      </c>
      <c r="I163" s="86">
        <v>0.54160949999999997</v>
      </c>
      <c r="J163" s="87">
        <f t="shared" si="14"/>
        <v>55.778400000000147</v>
      </c>
    </row>
    <row r="164" spans="1:10">
      <c r="A164">
        <v>3910.8888000000002</v>
      </c>
      <c r="B164">
        <v>5.1447260000000002E-2</v>
      </c>
      <c r="C164">
        <f t="shared" si="15"/>
        <v>5.1447260000000004</v>
      </c>
      <c r="D164" s="86">
        <f t="shared" si="16"/>
        <v>0</v>
      </c>
      <c r="E164" s="86">
        <f t="shared" si="17"/>
        <v>0</v>
      </c>
      <c r="F164" s="86">
        <f t="shared" si="18"/>
        <v>3</v>
      </c>
      <c r="G164" s="86">
        <f t="shared" si="19"/>
        <v>0</v>
      </c>
      <c r="H164" s="86">
        <f t="shared" si="20"/>
        <v>0</v>
      </c>
      <c r="I164" s="86">
        <v>0.60186870000000003</v>
      </c>
      <c r="J164" s="87">
        <f t="shared" si="14"/>
        <v>55.625999999999749</v>
      </c>
    </row>
    <row r="165" spans="1:10">
      <c r="A165">
        <v>3911.0412000000001</v>
      </c>
      <c r="B165">
        <v>5.256864E-2</v>
      </c>
      <c r="C165">
        <f t="shared" si="15"/>
        <v>5.2568640000000002</v>
      </c>
      <c r="D165" s="86">
        <f t="shared" si="16"/>
        <v>0</v>
      </c>
      <c r="E165" s="86">
        <f t="shared" si="17"/>
        <v>0</v>
      </c>
      <c r="F165" s="86">
        <f t="shared" si="18"/>
        <v>3</v>
      </c>
      <c r="G165" s="86">
        <f t="shared" si="19"/>
        <v>0</v>
      </c>
      <c r="H165" s="86">
        <f t="shared" si="20"/>
        <v>0</v>
      </c>
      <c r="I165" s="86">
        <v>0.53607199999999999</v>
      </c>
      <c r="J165" s="87">
        <f t="shared" si="14"/>
        <v>55.473599999999806</v>
      </c>
    </row>
    <row r="166" spans="1:10">
      <c r="A166">
        <v>3911.1936000000001</v>
      </c>
      <c r="B166">
        <v>6.1763770000000003E-2</v>
      </c>
      <c r="C166">
        <f t="shared" si="15"/>
        <v>6.1763770000000005</v>
      </c>
      <c r="D166" s="86">
        <f t="shared" si="16"/>
        <v>0</v>
      </c>
      <c r="E166" s="86">
        <f t="shared" si="17"/>
        <v>0</v>
      </c>
      <c r="F166" s="86">
        <f t="shared" si="18"/>
        <v>3</v>
      </c>
      <c r="G166" s="86">
        <f t="shared" si="19"/>
        <v>0</v>
      </c>
      <c r="H166" s="86">
        <f t="shared" si="20"/>
        <v>0</v>
      </c>
      <c r="I166" s="86">
        <v>0.3898799</v>
      </c>
      <c r="J166" s="87">
        <f t="shared" si="14"/>
        <v>55.321199999999862</v>
      </c>
    </row>
    <row r="167" spans="1:10">
      <c r="A167">
        <v>3911.346</v>
      </c>
      <c r="B167">
        <v>7.7624109999999996E-2</v>
      </c>
      <c r="C167">
        <f t="shared" si="15"/>
        <v>7.7624109999999993</v>
      </c>
      <c r="D167" s="86">
        <f t="shared" si="16"/>
        <v>0</v>
      </c>
      <c r="E167" s="86">
        <f t="shared" si="17"/>
        <v>0</v>
      </c>
      <c r="F167" s="86">
        <f t="shared" si="18"/>
        <v>3</v>
      </c>
      <c r="G167" s="86">
        <f t="shared" si="19"/>
        <v>0</v>
      </c>
      <c r="H167" s="86">
        <f t="shared" si="20"/>
        <v>0</v>
      </c>
      <c r="I167" s="86">
        <v>0.2813676</v>
      </c>
      <c r="J167" s="87">
        <f t="shared" si="14"/>
        <v>55.168799999999919</v>
      </c>
    </row>
    <row r="168" spans="1:10">
      <c r="A168">
        <v>3911.4983999999999</v>
      </c>
      <c r="B168">
        <v>0.10625850000000001</v>
      </c>
      <c r="C168">
        <f t="shared" si="15"/>
        <v>10.62585</v>
      </c>
      <c r="D168" s="91">
        <f t="shared" si="16"/>
        <v>0</v>
      </c>
      <c r="E168" s="91">
        <f t="shared" si="17"/>
        <v>0</v>
      </c>
      <c r="F168" s="91">
        <f t="shared" si="18"/>
        <v>0</v>
      </c>
      <c r="G168" s="91">
        <f t="shared" si="19"/>
        <v>4</v>
      </c>
      <c r="H168" s="91">
        <f t="shared" si="20"/>
        <v>0</v>
      </c>
      <c r="I168" s="91">
        <v>0.27876459999999997</v>
      </c>
      <c r="J168" s="95">
        <f t="shared" si="14"/>
        <v>55.016399999999976</v>
      </c>
    </row>
    <row r="169" spans="1:10">
      <c r="A169">
        <v>3911.6507999999999</v>
      </c>
      <c r="B169">
        <v>0.1299807</v>
      </c>
      <c r="C169">
        <f t="shared" si="15"/>
        <v>12.99807</v>
      </c>
      <c r="D169" s="91">
        <f t="shared" si="16"/>
        <v>0</v>
      </c>
      <c r="E169" s="91">
        <f t="shared" si="17"/>
        <v>0</v>
      </c>
      <c r="F169" s="91">
        <f t="shared" si="18"/>
        <v>0</v>
      </c>
      <c r="G169" s="91">
        <f t="shared" si="19"/>
        <v>4</v>
      </c>
      <c r="H169" s="91">
        <f t="shared" si="20"/>
        <v>0</v>
      </c>
      <c r="I169" s="91">
        <v>0.32994760000000001</v>
      </c>
      <c r="J169" s="95">
        <f t="shared" si="14"/>
        <v>54.864000000000033</v>
      </c>
    </row>
    <row r="170" spans="1:10">
      <c r="A170">
        <v>3911.8031999999998</v>
      </c>
      <c r="B170">
        <v>0.14216570000000001</v>
      </c>
      <c r="C170">
        <f t="shared" si="15"/>
        <v>14.216570000000001</v>
      </c>
      <c r="D170" s="91">
        <f t="shared" si="16"/>
        <v>0</v>
      </c>
      <c r="E170" s="91">
        <f t="shared" si="17"/>
        <v>0</v>
      </c>
      <c r="F170" s="91">
        <f t="shared" si="18"/>
        <v>0</v>
      </c>
      <c r="G170" s="91">
        <f t="shared" si="19"/>
        <v>4</v>
      </c>
      <c r="H170" s="91">
        <f t="shared" si="20"/>
        <v>0</v>
      </c>
      <c r="I170" s="91">
        <v>0.40550700000000001</v>
      </c>
      <c r="J170" s="95">
        <f t="shared" si="14"/>
        <v>54.711600000000089</v>
      </c>
    </row>
    <row r="171" spans="1:10">
      <c r="A171">
        <v>3911.9555999999998</v>
      </c>
      <c r="B171">
        <v>0.14899660000000001</v>
      </c>
      <c r="C171">
        <f t="shared" si="15"/>
        <v>14.899660000000001</v>
      </c>
      <c r="D171" s="91">
        <f t="shared" si="16"/>
        <v>0</v>
      </c>
      <c r="E171" s="91">
        <f t="shared" si="17"/>
        <v>0</v>
      </c>
      <c r="F171" s="91">
        <f t="shared" si="18"/>
        <v>0</v>
      </c>
      <c r="G171" s="91">
        <f t="shared" si="19"/>
        <v>4</v>
      </c>
      <c r="H171" s="91">
        <f t="shared" si="20"/>
        <v>0</v>
      </c>
      <c r="I171" s="91">
        <v>0.47451520000000003</v>
      </c>
      <c r="J171" s="95">
        <f t="shared" si="14"/>
        <v>54.559200000000146</v>
      </c>
    </row>
    <row r="172" spans="1:10">
      <c r="A172">
        <v>3912.1080000000002</v>
      </c>
      <c r="B172">
        <v>0.15842039999999999</v>
      </c>
      <c r="C172">
        <f t="shared" si="15"/>
        <v>15.842039999999999</v>
      </c>
      <c r="D172" s="91">
        <f t="shared" si="16"/>
        <v>0</v>
      </c>
      <c r="E172" s="91">
        <f t="shared" si="17"/>
        <v>0</v>
      </c>
      <c r="F172" s="91">
        <f t="shared" si="18"/>
        <v>0</v>
      </c>
      <c r="G172" s="91">
        <f t="shared" si="19"/>
        <v>4</v>
      </c>
      <c r="H172" s="91">
        <f t="shared" si="20"/>
        <v>0</v>
      </c>
      <c r="I172" s="91">
        <v>0.49227860000000001</v>
      </c>
      <c r="J172" s="95">
        <f t="shared" si="14"/>
        <v>54.406799999999748</v>
      </c>
    </row>
    <row r="173" spans="1:10">
      <c r="A173">
        <v>3912.2604000000001</v>
      </c>
      <c r="B173">
        <v>0.16020529999999999</v>
      </c>
      <c r="C173">
        <f t="shared" si="15"/>
        <v>16.020530000000001</v>
      </c>
      <c r="D173" s="91">
        <f t="shared" si="16"/>
        <v>0</v>
      </c>
      <c r="E173" s="91">
        <f t="shared" si="17"/>
        <v>0</v>
      </c>
      <c r="F173" s="91">
        <f t="shared" si="18"/>
        <v>0</v>
      </c>
      <c r="G173" s="91">
        <f t="shared" si="19"/>
        <v>4</v>
      </c>
      <c r="H173" s="91">
        <f t="shared" si="20"/>
        <v>0</v>
      </c>
      <c r="I173" s="91">
        <v>0.51451720000000001</v>
      </c>
      <c r="J173" s="95">
        <f t="shared" si="14"/>
        <v>54.254399999999805</v>
      </c>
    </row>
    <row r="174" spans="1:10">
      <c r="A174">
        <v>3912.4128000000001</v>
      </c>
      <c r="B174">
        <v>0.1571497</v>
      </c>
      <c r="C174">
        <f t="shared" si="15"/>
        <v>15.714970000000001</v>
      </c>
      <c r="D174" s="91">
        <f t="shared" si="16"/>
        <v>0</v>
      </c>
      <c r="E174" s="91">
        <f t="shared" si="17"/>
        <v>0</v>
      </c>
      <c r="F174" s="91">
        <f t="shared" si="18"/>
        <v>0</v>
      </c>
      <c r="G174" s="91">
        <f t="shared" si="19"/>
        <v>4</v>
      </c>
      <c r="H174" s="91">
        <f t="shared" si="20"/>
        <v>0</v>
      </c>
      <c r="I174" s="91">
        <v>0.51902599999999999</v>
      </c>
      <c r="J174" s="95">
        <f t="shared" si="14"/>
        <v>54.101999999999862</v>
      </c>
    </row>
    <row r="175" spans="1:10">
      <c r="A175">
        <v>3912.5652</v>
      </c>
      <c r="B175">
        <v>0.14663789999999999</v>
      </c>
      <c r="C175">
        <f t="shared" si="15"/>
        <v>14.663789999999999</v>
      </c>
      <c r="D175" s="91">
        <f t="shared" si="16"/>
        <v>0</v>
      </c>
      <c r="E175" s="91">
        <f t="shared" si="17"/>
        <v>0</v>
      </c>
      <c r="F175" s="91">
        <f t="shared" si="18"/>
        <v>0</v>
      </c>
      <c r="G175" s="91">
        <f t="shared" si="19"/>
        <v>4</v>
      </c>
      <c r="H175" s="91">
        <f t="shared" si="20"/>
        <v>0</v>
      </c>
      <c r="I175" s="91">
        <v>0.54418840000000002</v>
      </c>
      <c r="J175" s="95">
        <f t="shared" si="14"/>
        <v>53.949599999999919</v>
      </c>
    </row>
    <row r="176" spans="1:10">
      <c r="A176">
        <v>3912.7175999999999</v>
      </c>
      <c r="B176">
        <v>0.1376018</v>
      </c>
      <c r="C176">
        <f t="shared" si="15"/>
        <v>13.76018</v>
      </c>
      <c r="D176" s="91">
        <f t="shared" si="16"/>
        <v>0</v>
      </c>
      <c r="E176" s="91">
        <f t="shared" si="17"/>
        <v>0</v>
      </c>
      <c r="F176" s="91">
        <f t="shared" si="18"/>
        <v>0</v>
      </c>
      <c r="G176" s="91">
        <f t="shared" si="19"/>
        <v>4</v>
      </c>
      <c r="H176" s="91">
        <f t="shared" si="20"/>
        <v>0</v>
      </c>
      <c r="I176" s="91">
        <v>0.49793349999999997</v>
      </c>
      <c r="J176" s="95">
        <f t="shared" si="14"/>
        <v>53.797199999999975</v>
      </c>
    </row>
    <row r="177" spans="1:10">
      <c r="A177">
        <v>3912.87</v>
      </c>
      <c r="B177">
        <v>0.13183420000000001</v>
      </c>
      <c r="C177">
        <f t="shared" si="15"/>
        <v>13.183420000000002</v>
      </c>
      <c r="D177" s="91">
        <f t="shared" si="16"/>
        <v>0</v>
      </c>
      <c r="E177" s="91">
        <f t="shared" si="17"/>
        <v>0</v>
      </c>
      <c r="F177" s="91">
        <f t="shared" si="18"/>
        <v>0</v>
      </c>
      <c r="G177" s="91">
        <f t="shared" si="19"/>
        <v>4</v>
      </c>
      <c r="H177" s="91">
        <f t="shared" si="20"/>
        <v>0</v>
      </c>
      <c r="I177" s="91">
        <v>0.46472439999999998</v>
      </c>
      <c r="J177" s="95">
        <f t="shared" si="14"/>
        <v>53.644800000000032</v>
      </c>
    </row>
    <row r="178" spans="1:10">
      <c r="A178">
        <v>3913.0223999999998</v>
      </c>
      <c r="B178">
        <v>0.1265926</v>
      </c>
      <c r="C178">
        <f t="shared" si="15"/>
        <v>12.65926</v>
      </c>
      <c r="D178" s="91">
        <f t="shared" si="16"/>
        <v>0</v>
      </c>
      <c r="E178" s="91">
        <f t="shared" si="17"/>
        <v>0</v>
      </c>
      <c r="F178" s="91">
        <f t="shared" si="18"/>
        <v>0</v>
      </c>
      <c r="G178" s="91">
        <f t="shared" si="19"/>
        <v>4</v>
      </c>
      <c r="H178" s="91">
        <f t="shared" si="20"/>
        <v>0</v>
      </c>
      <c r="I178" s="91">
        <v>0.50030870000000005</v>
      </c>
      <c r="J178" s="95">
        <f t="shared" si="14"/>
        <v>53.492400000000089</v>
      </c>
    </row>
    <row r="179" spans="1:10">
      <c r="A179">
        <v>3913.1747999999998</v>
      </c>
      <c r="B179">
        <v>0.1241834</v>
      </c>
      <c r="C179">
        <f t="shared" si="15"/>
        <v>12.418340000000001</v>
      </c>
      <c r="D179" s="91">
        <f t="shared" si="16"/>
        <v>0</v>
      </c>
      <c r="E179" s="91">
        <f t="shared" si="17"/>
        <v>0</v>
      </c>
      <c r="F179" s="91">
        <f t="shared" si="18"/>
        <v>0</v>
      </c>
      <c r="G179" s="91">
        <f t="shared" si="19"/>
        <v>4</v>
      </c>
      <c r="H179" s="91">
        <f t="shared" si="20"/>
        <v>0</v>
      </c>
      <c r="I179" s="91">
        <v>0.43815349999999997</v>
      </c>
      <c r="J179" s="95">
        <f t="shared" si="14"/>
        <v>53.340000000000146</v>
      </c>
    </row>
    <row r="180" spans="1:10">
      <c r="A180">
        <v>3913.3272000000002</v>
      </c>
      <c r="B180">
        <v>0.11835329999999999</v>
      </c>
      <c r="C180">
        <f t="shared" si="15"/>
        <v>11.835329999999999</v>
      </c>
      <c r="D180" s="91">
        <f t="shared" si="16"/>
        <v>0</v>
      </c>
      <c r="E180" s="91">
        <f t="shared" si="17"/>
        <v>0</v>
      </c>
      <c r="F180" s="91">
        <f t="shared" si="18"/>
        <v>0</v>
      </c>
      <c r="G180" s="91">
        <f t="shared" si="19"/>
        <v>4</v>
      </c>
      <c r="H180" s="91">
        <f t="shared" si="20"/>
        <v>0</v>
      </c>
      <c r="I180" s="91">
        <v>0.4106495</v>
      </c>
      <c r="J180" s="95">
        <f t="shared" si="14"/>
        <v>53.187599999999748</v>
      </c>
    </row>
    <row r="181" spans="1:10">
      <c r="A181">
        <v>3913.4796000000001</v>
      </c>
      <c r="B181">
        <v>0.1129146</v>
      </c>
      <c r="C181">
        <f t="shared" si="15"/>
        <v>11.291460000000001</v>
      </c>
      <c r="D181" s="91">
        <f t="shared" si="16"/>
        <v>0</v>
      </c>
      <c r="E181" s="91">
        <f t="shared" si="17"/>
        <v>0</v>
      </c>
      <c r="F181" s="91">
        <f t="shared" si="18"/>
        <v>0</v>
      </c>
      <c r="G181" s="91">
        <f t="shared" si="19"/>
        <v>4</v>
      </c>
      <c r="H181" s="91">
        <f t="shared" si="20"/>
        <v>0</v>
      </c>
      <c r="I181" s="91">
        <v>0.49223939999999999</v>
      </c>
      <c r="J181" s="95">
        <f t="shared" si="14"/>
        <v>53.035199999999804</v>
      </c>
    </row>
    <row r="182" spans="1:10">
      <c r="A182">
        <v>3913.6320000000001</v>
      </c>
      <c r="B182">
        <v>0.1070831</v>
      </c>
      <c r="C182">
        <f t="shared" si="15"/>
        <v>10.708310000000001</v>
      </c>
      <c r="D182" s="91">
        <f t="shared" si="16"/>
        <v>0</v>
      </c>
      <c r="E182" s="91">
        <f t="shared" si="17"/>
        <v>0</v>
      </c>
      <c r="F182" s="91">
        <f t="shared" si="18"/>
        <v>0</v>
      </c>
      <c r="G182" s="91">
        <f t="shared" si="19"/>
        <v>4</v>
      </c>
      <c r="H182" s="91">
        <f t="shared" si="20"/>
        <v>0</v>
      </c>
      <c r="I182" s="91">
        <v>0.59652669999999997</v>
      </c>
      <c r="J182" s="95">
        <f t="shared" si="14"/>
        <v>52.882799999999861</v>
      </c>
    </row>
    <row r="183" spans="1:10">
      <c r="A183">
        <v>3913.7844</v>
      </c>
      <c r="B183">
        <v>9.4325969999999995E-2</v>
      </c>
      <c r="C183">
        <f t="shared" si="15"/>
        <v>9.4325969999999995</v>
      </c>
      <c r="D183" s="86">
        <f t="shared" si="16"/>
        <v>0</v>
      </c>
      <c r="E183" s="86">
        <f t="shared" si="17"/>
        <v>0</v>
      </c>
      <c r="F183" s="86">
        <f t="shared" si="18"/>
        <v>3</v>
      </c>
      <c r="G183" s="86">
        <f t="shared" si="19"/>
        <v>0</v>
      </c>
      <c r="H183" s="86">
        <f t="shared" si="20"/>
        <v>0</v>
      </c>
      <c r="I183" s="86">
        <v>0.58574269999999995</v>
      </c>
      <c r="J183" s="87">
        <f t="shared" si="14"/>
        <v>52.730399999999918</v>
      </c>
    </row>
    <row r="184" spans="1:10">
      <c r="A184">
        <v>3913.9367999999999</v>
      </c>
      <c r="B184">
        <v>7.4537370000000006E-2</v>
      </c>
      <c r="C184">
        <f t="shared" si="15"/>
        <v>7.4537370000000003</v>
      </c>
      <c r="D184" s="86">
        <f t="shared" si="16"/>
        <v>0</v>
      </c>
      <c r="E184" s="86">
        <f t="shared" si="17"/>
        <v>0</v>
      </c>
      <c r="F184" s="86">
        <f t="shared" si="18"/>
        <v>3</v>
      </c>
      <c r="G184" s="86">
        <f t="shared" si="19"/>
        <v>0</v>
      </c>
      <c r="H184" s="86">
        <f t="shared" si="20"/>
        <v>0</v>
      </c>
      <c r="I184" s="86">
        <v>0.4601286</v>
      </c>
      <c r="J184" s="87">
        <f t="shared" si="14"/>
        <v>52.577999999999975</v>
      </c>
    </row>
    <row r="185" spans="1:10">
      <c r="A185">
        <v>3914.0891999999999</v>
      </c>
      <c r="B185">
        <v>6.5841750000000004E-2</v>
      </c>
      <c r="C185">
        <f t="shared" si="15"/>
        <v>6.5841750000000001</v>
      </c>
      <c r="D185" s="86">
        <f t="shared" si="16"/>
        <v>0</v>
      </c>
      <c r="E185" s="86">
        <f t="shared" si="17"/>
        <v>0</v>
      </c>
      <c r="F185" s="86">
        <f t="shared" si="18"/>
        <v>3</v>
      </c>
      <c r="G185" s="86">
        <f t="shared" si="19"/>
        <v>0</v>
      </c>
      <c r="H185" s="86">
        <f t="shared" si="20"/>
        <v>0</v>
      </c>
      <c r="I185" s="86">
        <v>0.42730240000000003</v>
      </c>
      <c r="J185" s="87">
        <f t="shared" si="14"/>
        <v>52.425600000000031</v>
      </c>
    </row>
    <row r="186" spans="1:10">
      <c r="A186">
        <v>3914.2415999999998</v>
      </c>
      <c r="B186">
        <v>5.6841080000000002E-2</v>
      </c>
      <c r="C186">
        <f t="shared" si="15"/>
        <v>5.6841080000000002</v>
      </c>
      <c r="D186" s="86">
        <f t="shared" si="16"/>
        <v>0</v>
      </c>
      <c r="E186" s="86">
        <f t="shared" si="17"/>
        <v>0</v>
      </c>
      <c r="F186" s="86">
        <f t="shared" si="18"/>
        <v>3</v>
      </c>
      <c r="G186" s="86">
        <f t="shared" si="19"/>
        <v>0</v>
      </c>
      <c r="H186" s="86">
        <f t="shared" si="20"/>
        <v>0</v>
      </c>
      <c r="I186" s="86">
        <v>0.44713130000000001</v>
      </c>
      <c r="J186" s="87">
        <f t="shared" si="14"/>
        <v>52.273200000000088</v>
      </c>
    </row>
    <row r="187" spans="1:10">
      <c r="A187">
        <v>3914.3939999999998</v>
      </c>
      <c r="B187">
        <v>5.1598339999999999E-2</v>
      </c>
      <c r="C187">
        <f t="shared" si="15"/>
        <v>5.159834</v>
      </c>
      <c r="D187" s="86">
        <f t="shared" si="16"/>
        <v>0</v>
      </c>
      <c r="E187" s="86">
        <f t="shared" si="17"/>
        <v>0</v>
      </c>
      <c r="F187" s="86">
        <f t="shared" si="18"/>
        <v>3</v>
      </c>
      <c r="G187" s="86">
        <f t="shared" si="19"/>
        <v>0</v>
      </c>
      <c r="H187" s="86">
        <f t="shared" si="20"/>
        <v>0</v>
      </c>
      <c r="I187" s="86">
        <v>0.46635460000000001</v>
      </c>
      <c r="J187" s="87">
        <f t="shared" si="14"/>
        <v>52.120800000000145</v>
      </c>
    </row>
    <row r="188" spans="1:10">
      <c r="A188">
        <v>3914.5464000000002</v>
      </c>
      <c r="B188">
        <v>5.558374E-2</v>
      </c>
      <c r="C188">
        <f t="shared" si="15"/>
        <v>5.5583739999999997</v>
      </c>
      <c r="D188" s="86">
        <f t="shared" si="16"/>
        <v>0</v>
      </c>
      <c r="E188" s="86">
        <f t="shared" si="17"/>
        <v>0</v>
      </c>
      <c r="F188" s="86">
        <f t="shared" si="18"/>
        <v>3</v>
      </c>
      <c r="G188" s="86">
        <f t="shared" si="19"/>
        <v>0</v>
      </c>
      <c r="H188" s="86">
        <f t="shared" si="20"/>
        <v>0</v>
      </c>
      <c r="I188" s="86">
        <v>0.4843886</v>
      </c>
      <c r="J188" s="87">
        <f t="shared" si="14"/>
        <v>51.968399999999747</v>
      </c>
    </row>
    <row r="189" spans="1:10">
      <c r="A189">
        <v>3914.6988000000001</v>
      </c>
      <c r="B189">
        <v>7.4883870000000005E-2</v>
      </c>
      <c r="C189">
        <f t="shared" si="15"/>
        <v>7.4883870000000003</v>
      </c>
      <c r="D189" s="86">
        <f t="shared" si="16"/>
        <v>0</v>
      </c>
      <c r="E189" s="86">
        <f t="shared" si="17"/>
        <v>0</v>
      </c>
      <c r="F189" s="86">
        <f t="shared" si="18"/>
        <v>3</v>
      </c>
      <c r="G189" s="86">
        <f t="shared" si="19"/>
        <v>0</v>
      </c>
      <c r="H189" s="86">
        <f t="shared" si="20"/>
        <v>0</v>
      </c>
      <c r="I189" s="86">
        <v>0.38828990000000002</v>
      </c>
      <c r="J189" s="87">
        <f t="shared" si="14"/>
        <v>51.815999999999804</v>
      </c>
    </row>
    <row r="190" spans="1:10">
      <c r="A190">
        <v>3914.8512000000001</v>
      </c>
      <c r="B190">
        <v>9.5307219999999998E-2</v>
      </c>
      <c r="C190">
        <f t="shared" si="15"/>
        <v>9.530721999999999</v>
      </c>
      <c r="D190" s="86">
        <f t="shared" si="16"/>
        <v>0</v>
      </c>
      <c r="E190" s="86">
        <f t="shared" si="17"/>
        <v>0</v>
      </c>
      <c r="F190" s="86">
        <f t="shared" si="18"/>
        <v>3</v>
      </c>
      <c r="G190" s="86">
        <f t="shared" si="19"/>
        <v>0</v>
      </c>
      <c r="H190" s="86">
        <f t="shared" si="20"/>
        <v>0</v>
      </c>
      <c r="I190" s="86">
        <v>0.29801450000000002</v>
      </c>
      <c r="J190" s="87">
        <f t="shared" si="14"/>
        <v>51.66359999999986</v>
      </c>
    </row>
    <row r="191" spans="1:10">
      <c r="A191">
        <v>3915.0036</v>
      </c>
      <c r="B191">
        <v>0.1063935</v>
      </c>
      <c r="C191">
        <f t="shared" si="15"/>
        <v>10.63935</v>
      </c>
      <c r="D191" s="91">
        <f t="shared" si="16"/>
        <v>0</v>
      </c>
      <c r="E191" s="91">
        <f t="shared" si="17"/>
        <v>0</v>
      </c>
      <c r="F191" s="91">
        <f t="shared" si="18"/>
        <v>0</v>
      </c>
      <c r="G191" s="91">
        <f t="shared" si="19"/>
        <v>4</v>
      </c>
      <c r="H191" s="91">
        <f t="shared" si="20"/>
        <v>0</v>
      </c>
      <c r="I191" s="91">
        <v>0.27906609999999998</v>
      </c>
      <c r="J191" s="95">
        <f t="shared" si="14"/>
        <v>51.511199999999917</v>
      </c>
    </row>
    <row r="192" spans="1:10">
      <c r="A192">
        <v>3915.1559999999999</v>
      </c>
      <c r="B192">
        <v>0.110219</v>
      </c>
      <c r="C192">
        <f t="shared" si="15"/>
        <v>11.0219</v>
      </c>
      <c r="D192" s="91">
        <f t="shared" si="16"/>
        <v>0</v>
      </c>
      <c r="E192" s="91">
        <f t="shared" si="17"/>
        <v>0</v>
      </c>
      <c r="F192" s="91">
        <f t="shared" si="18"/>
        <v>0</v>
      </c>
      <c r="G192" s="91">
        <f t="shared" si="19"/>
        <v>4</v>
      </c>
      <c r="H192" s="91">
        <f t="shared" si="20"/>
        <v>0</v>
      </c>
      <c r="I192" s="91">
        <v>0.3278008</v>
      </c>
      <c r="J192" s="95">
        <f t="shared" si="14"/>
        <v>51.358799999999974</v>
      </c>
    </row>
    <row r="193" spans="1:10">
      <c r="A193">
        <v>3915.3083999999999</v>
      </c>
      <c r="B193">
        <v>0.1131928</v>
      </c>
      <c r="C193">
        <f t="shared" si="15"/>
        <v>11.319279999999999</v>
      </c>
      <c r="D193" s="91">
        <f t="shared" si="16"/>
        <v>0</v>
      </c>
      <c r="E193" s="91">
        <f t="shared" si="17"/>
        <v>0</v>
      </c>
      <c r="F193" s="91">
        <f t="shared" si="18"/>
        <v>0</v>
      </c>
      <c r="G193" s="91">
        <f t="shared" si="19"/>
        <v>4</v>
      </c>
      <c r="H193" s="91">
        <f t="shared" si="20"/>
        <v>0</v>
      </c>
      <c r="I193" s="91">
        <v>0.40338170000000001</v>
      </c>
      <c r="J193" s="95">
        <f t="shared" si="14"/>
        <v>51.206400000000031</v>
      </c>
    </row>
    <row r="194" spans="1:10">
      <c r="A194">
        <v>3915.4607999999998</v>
      </c>
      <c r="B194">
        <v>0.1132302</v>
      </c>
      <c r="C194">
        <f t="shared" si="15"/>
        <v>11.32302</v>
      </c>
      <c r="D194" s="91">
        <f t="shared" si="16"/>
        <v>0</v>
      </c>
      <c r="E194" s="91">
        <f t="shared" si="17"/>
        <v>0</v>
      </c>
      <c r="F194" s="91">
        <f t="shared" si="18"/>
        <v>0</v>
      </c>
      <c r="G194" s="91">
        <f t="shared" si="19"/>
        <v>4</v>
      </c>
      <c r="H194" s="91">
        <f t="shared" si="20"/>
        <v>0</v>
      </c>
      <c r="I194" s="91">
        <v>0.40525339999999999</v>
      </c>
      <c r="J194" s="95">
        <f t="shared" ref="J194:J257" si="21">$N$2-A194</f>
        <v>51.054000000000087</v>
      </c>
    </row>
    <row r="195" spans="1:10">
      <c r="A195">
        <v>3915.6131999999998</v>
      </c>
      <c r="B195">
        <v>0.1092991</v>
      </c>
      <c r="C195">
        <f t="shared" ref="C195:C258" si="22">B195*100</f>
        <v>10.92991</v>
      </c>
      <c r="D195" s="91">
        <f t="shared" ref="D195:D258" si="23">IF(C195&lt;1,1,0)</f>
        <v>0</v>
      </c>
      <c r="E195" s="91">
        <f t="shared" ref="E195:E258" si="24">IF(AND(C195&lt;5, C195&gt;1),2,0)</f>
        <v>0</v>
      </c>
      <c r="F195" s="91">
        <f t="shared" ref="F195:F258" si="25">IF(AND(C195&lt;10, C195&gt;5),3,0)</f>
        <v>0</v>
      </c>
      <c r="G195" s="91">
        <f t="shared" ref="G195:G258" si="26">IF(AND(C195&lt;20, C195&gt;10),4,0)</f>
        <v>4</v>
      </c>
      <c r="H195" s="91">
        <f t="shared" ref="H195:H258" si="27">IF(C195&gt;20,5,0)</f>
        <v>0</v>
      </c>
      <c r="I195" s="91">
        <v>0.36719279999999999</v>
      </c>
      <c r="J195" s="95">
        <f t="shared" si="21"/>
        <v>50.901600000000144</v>
      </c>
    </row>
    <row r="196" spans="1:10">
      <c r="A196">
        <v>3915.7656000000002</v>
      </c>
      <c r="B196">
        <v>0.1044525</v>
      </c>
      <c r="C196">
        <f t="shared" si="22"/>
        <v>10.44525</v>
      </c>
      <c r="D196" s="91">
        <f t="shared" si="23"/>
        <v>0</v>
      </c>
      <c r="E196" s="91">
        <f t="shared" si="24"/>
        <v>0</v>
      </c>
      <c r="F196" s="91">
        <f t="shared" si="25"/>
        <v>0</v>
      </c>
      <c r="G196" s="91">
        <f t="shared" si="26"/>
        <v>4</v>
      </c>
      <c r="H196" s="91">
        <f t="shared" si="27"/>
        <v>0</v>
      </c>
      <c r="I196" s="91">
        <v>0.3953082</v>
      </c>
      <c r="J196" s="95">
        <f t="shared" si="21"/>
        <v>50.749199999999746</v>
      </c>
    </row>
    <row r="197" spans="1:10">
      <c r="A197">
        <v>3915.9180000000001</v>
      </c>
      <c r="B197">
        <v>9.4818079999999999E-2</v>
      </c>
      <c r="C197">
        <f t="shared" si="22"/>
        <v>9.4818079999999991</v>
      </c>
      <c r="D197" s="86">
        <f t="shared" si="23"/>
        <v>0</v>
      </c>
      <c r="E197" s="86">
        <f t="shared" si="24"/>
        <v>0</v>
      </c>
      <c r="F197" s="86">
        <f t="shared" si="25"/>
        <v>3</v>
      </c>
      <c r="G197" s="86">
        <f t="shared" si="26"/>
        <v>0</v>
      </c>
      <c r="H197" s="86">
        <f t="shared" si="27"/>
        <v>0</v>
      </c>
      <c r="I197" s="86">
        <v>0.54061979999999998</v>
      </c>
      <c r="J197" s="87">
        <f t="shared" si="21"/>
        <v>50.596799999999803</v>
      </c>
    </row>
    <row r="198" spans="1:10">
      <c r="A198">
        <v>3916.0704000000001</v>
      </c>
      <c r="B198">
        <v>9.0327710000000005E-2</v>
      </c>
      <c r="C198">
        <f t="shared" si="22"/>
        <v>9.0327710000000003</v>
      </c>
      <c r="D198" s="86">
        <f t="shared" si="23"/>
        <v>0</v>
      </c>
      <c r="E198" s="86">
        <f t="shared" si="24"/>
        <v>0</v>
      </c>
      <c r="F198" s="86">
        <f t="shared" si="25"/>
        <v>3</v>
      </c>
      <c r="G198" s="86">
        <f t="shared" si="26"/>
        <v>0</v>
      </c>
      <c r="H198" s="86">
        <f t="shared" si="27"/>
        <v>0</v>
      </c>
      <c r="I198" s="86">
        <v>0.59573609999999999</v>
      </c>
      <c r="J198" s="87">
        <f t="shared" si="21"/>
        <v>50.44439999999986</v>
      </c>
    </row>
    <row r="199" spans="1:10">
      <c r="A199">
        <v>3916.2228</v>
      </c>
      <c r="B199">
        <v>8.6869619999999995E-2</v>
      </c>
      <c r="C199">
        <f t="shared" si="22"/>
        <v>8.6869619999999994</v>
      </c>
      <c r="D199" s="86">
        <f t="shared" si="23"/>
        <v>0</v>
      </c>
      <c r="E199" s="86">
        <f t="shared" si="24"/>
        <v>0</v>
      </c>
      <c r="F199" s="86">
        <f t="shared" si="25"/>
        <v>3</v>
      </c>
      <c r="G199" s="86">
        <f t="shared" si="26"/>
        <v>0</v>
      </c>
      <c r="H199" s="86">
        <f t="shared" si="27"/>
        <v>0</v>
      </c>
      <c r="I199" s="86">
        <v>0.60782559999999997</v>
      </c>
      <c r="J199" s="87">
        <f t="shared" si="21"/>
        <v>50.291999999999916</v>
      </c>
    </row>
    <row r="200" spans="1:10">
      <c r="A200">
        <v>3916.3751999999999</v>
      </c>
      <c r="B200">
        <v>5.4611170000000001E-2</v>
      </c>
      <c r="C200">
        <f t="shared" si="22"/>
        <v>5.4611169999999998</v>
      </c>
      <c r="D200" s="86">
        <f t="shared" si="23"/>
        <v>0</v>
      </c>
      <c r="E200" s="86">
        <f t="shared" si="24"/>
        <v>0</v>
      </c>
      <c r="F200" s="86">
        <f t="shared" si="25"/>
        <v>3</v>
      </c>
      <c r="G200" s="86">
        <f t="shared" si="26"/>
        <v>0</v>
      </c>
      <c r="H200" s="86">
        <f t="shared" si="27"/>
        <v>0</v>
      </c>
      <c r="I200" s="86">
        <v>0.67382540000000002</v>
      </c>
      <c r="J200" s="87">
        <f t="shared" si="21"/>
        <v>50.139599999999973</v>
      </c>
    </row>
    <row r="201" spans="1:10">
      <c r="A201">
        <v>3916.5275999999999</v>
      </c>
      <c r="B201">
        <v>2.2964849999999998E-2</v>
      </c>
      <c r="C201">
        <f t="shared" si="22"/>
        <v>2.2964849999999997</v>
      </c>
      <c r="D201" s="90">
        <f t="shared" si="23"/>
        <v>0</v>
      </c>
      <c r="E201" s="90">
        <f t="shared" si="24"/>
        <v>2</v>
      </c>
      <c r="F201" s="90">
        <f t="shared" si="25"/>
        <v>0</v>
      </c>
      <c r="G201" s="90">
        <f t="shared" si="26"/>
        <v>0</v>
      </c>
      <c r="H201" s="90">
        <f t="shared" si="27"/>
        <v>0</v>
      </c>
      <c r="I201" s="90">
        <v>0.92296069999999997</v>
      </c>
      <c r="J201" s="94">
        <f t="shared" si="21"/>
        <v>49.98720000000003</v>
      </c>
    </row>
    <row r="202" spans="1:10">
      <c r="A202">
        <v>3916.68</v>
      </c>
      <c r="B202">
        <v>2.619821E-2</v>
      </c>
      <c r="C202">
        <f t="shared" si="22"/>
        <v>2.619821</v>
      </c>
      <c r="D202" s="90">
        <f t="shared" si="23"/>
        <v>0</v>
      </c>
      <c r="E202" s="90">
        <f t="shared" si="24"/>
        <v>2</v>
      </c>
      <c r="F202" s="90">
        <f t="shared" si="25"/>
        <v>0</v>
      </c>
      <c r="G202" s="90">
        <f t="shared" si="26"/>
        <v>0</v>
      </c>
      <c r="H202" s="90">
        <f t="shared" si="27"/>
        <v>0</v>
      </c>
      <c r="I202" s="90">
        <v>0.87383719999999998</v>
      </c>
      <c r="J202" s="94">
        <f t="shared" si="21"/>
        <v>49.834800000000087</v>
      </c>
    </row>
    <row r="203" spans="1:10">
      <c r="A203">
        <v>3916.8323999999998</v>
      </c>
      <c r="B203">
        <v>3.6061379999999997E-2</v>
      </c>
      <c r="C203">
        <f t="shared" si="22"/>
        <v>3.6061379999999996</v>
      </c>
      <c r="D203" s="90">
        <f t="shared" si="23"/>
        <v>0</v>
      </c>
      <c r="E203" s="90">
        <f t="shared" si="24"/>
        <v>2</v>
      </c>
      <c r="F203" s="90">
        <f t="shared" si="25"/>
        <v>0</v>
      </c>
      <c r="G203" s="90">
        <f t="shared" si="26"/>
        <v>0</v>
      </c>
      <c r="H203" s="90">
        <f t="shared" si="27"/>
        <v>0</v>
      </c>
      <c r="I203" s="90">
        <v>0.81683110000000003</v>
      </c>
      <c r="J203" s="94">
        <f t="shared" si="21"/>
        <v>49.682400000000143</v>
      </c>
    </row>
    <row r="204" spans="1:10">
      <c r="A204">
        <v>3916.9848000000002</v>
      </c>
      <c r="B204">
        <v>3.9754570000000003E-2</v>
      </c>
      <c r="C204">
        <f t="shared" si="22"/>
        <v>3.9754570000000005</v>
      </c>
      <c r="D204" s="90">
        <f t="shared" si="23"/>
        <v>0</v>
      </c>
      <c r="E204" s="90">
        <f t="shared" si="24"/>
        <v>2</v>
      </c>
      <c r="F204" s="90">
        <f t="shared" si="25"/>
        <v>0</v>
      </c>
      <c r="G204" s="90">
        <f t="shared" si="26"/>
        <v>0</v>
      </c>
      <c r="H204" s="90">
        <f t="shared" si="27"/>
        <v>0</v>
      </c>
      <c r="I204" s="90">
        <v>1</v>
      </c>
      <c r="J204" s="94">
        <f t="shared" si="21"/>
        <v>49.529999999999745</v>
      </c>
    </row>
    <row r="205" spans="1:10">
      <c r="A205">
        <v>3917.1372000000001</v>
      </c>
      <c r="B205">
        <v>3.8625029999999998E-2</v>
      </c>
      <c r="C205">
        <f t="shared" si="22"/>
        <v>3.8625029999999998</v>
      </c>
      <c r="D205" s="90">
        <f t="shared" si="23"/>
        <v>0</v>
      </c>
      <c r="E205" s="90">
        <f t="shared" si="24"/>
        <v>2</v>
      </c>
      <c r="F205" s="90">
        <f t="shared" si="25"/>
        <v>0</v>
      </c>
      <c r="G205" s="90">
        <f t="shared" si="26"/>
        <v>0</v>
      </c>
      <c r="H205" s="90">
        <f t="shared" si="27"/>
        <v>0</v>
      </c>
      <c r="I205" s="90">
        <v>0.81074710000000005</v>
      </c>
      <c r="J205" s="94">
        <f t="shared" si="21"/>
        <v>49.377599999999802</v>
      </c>
    </row>
    <row r="206" spans="1:10">
      <c r="A206">
        <v>3917.2896000000001</v>
      </c>
      <c r="B206">
        <v>5.2065309999999997E-2</v>
      </c>
      <c r="C206">
        <f t="shared" si="22"/>
        <v>5.206531</v>
      </c>
      <c r="D206" s="86">
        <f t="shared" si="23"/>
        <v>0</v>
      </c>
      <c r="E206" s="86">
        <f t="shared" si="24"/>
        <v>0</v>
      </c>
      <c r="F206" s="86">
        <f t="shared" si="25"/>
        <v>3</v>
      </c>
      <c r="G206" s="86">
        <f t="shared" si="26"/>
        <v>0</v>
      </c>
      <c r="H206" s="86">
        <f t="shared" si="27"/>
        <v>0</v>
      </c>
      <c r="I206" s="86">
        <v>0.58311550000000001</v>
      </c>
      <c r="J206" s="87">
        <f t="shared" si="21"/>
        <v>49.225199999999859</v>
      </c>
    </row>
    <row r="207" spans="1:10">
      <c r="A207">
        <v>3917.442</v>
      </c>
      <c r="B207">
        <v>8.449487E-2</v>
      </c>
      <c r="C207">
        <f t="shared" si="22"/>
        <v>8.4494869999999995</v>
      </c>
      <c r="D207" s="86">
        <f t="shared" si="23"/>
        <v>0</v>
      </c>
      <c r="E207" s="86">
        <f t="shared" si="24"/>
        <v>0</v>
      </c>
      <c r="F207" s="86">
        <f t="shared" si="25"/>
        <v>3</v>
      </c>
      <c r="G207" s="86">
        <f t="shared" si="26"/>
        <v>0</v>
      </c>
      <c r="H207" s="86">
        <f t="shared" si="27"/>
        <v>0</v>
      </c>
      <c r="I207" s="86">
        <v>0.40252579999999999</v>
      </c>
      <c r="J207" s="87">
        <f t="shared" si="21"/>
        <v>49.072799999999916</v>
      </c>
    </row>
    <row r="208" spans="1:10">
      <c r="A208">
        <v>3917.5944</v>
      </c>
      <c r="B208">
        <v>0.10669960000000001</v>
      </c>
      <c r="C208">
        <f t="shared" si="22"/>
        <v>10.66996</v>
      </c>
      <c r="D208" s="91">
        <f t="shared" si="23"/>
        <v>0</v>
      </c>
      <c r="E208" s="91">
        <f t="shared" si="24"/>
        <v>0</v>
      </c>
      <c r="F208" s="91">
        <f t="shared" si="25"/>
        <v>0</v>
      </c>
      <c r="G208" s="91">
        <f t="shared" si="26"/>
        <v>4</v>
      </c>
      <c r="H208" s="91">
        <f t="shared" si="27"/>
        <v>0</v>
      </c>
      <c r="I208" s="91">
        <v>0.3965053</v>
      </c>
      <c r="J208" s="95">
        <f t="shared" si="21"/>
        <v>48.920399999999972</v>
      </c>
    </row>
    <row r="209" spans="1:10">
      <c r="A209">
        <v>3917.7467999999999</v>
      </c>
      <c r="B209">
        <v>0.1127329</v>
      </c>
      <c r="C209">
        <f t="shared" si="22"/>
        <v>11.273289999999999</v>
      </c>
      <c r="D209" s="91">
        <f t="shared" si="23"/>
        <v>0</v>
      </c>
      <c r="E209" s="91">
        <f t="shared" si="24"/>
        <v>0</v>
      </c>
      <c r="F209" s="91">
        <f t="shared" si="25"/>
        <v>0</v>
      </c>
      <c r="G209" s="91">
        <f t="shared" si="26"/>
        <v>4</v>
      </c>
      <c r="H209" s="91">
        <f t="shared" si="27"/>
        <v>0</v>
      </c>
      <c r="I209" s="91">
        <v>0.45127669999999998</v>
      </c>
      <c r="J209" s="95">
        <f t="shared" si="21"/>
        <v>48.768000000000029</v>
      </c>
    </row>
    <row r="210" spans="1:10">
      <c r="A210">
        <v>3917.8991999999998</v>
      </c>
      <c r="B210">
        <v>0.1087192</v>
      </c>
      <c r="C210">
        <f t="shared" si="22"/>
        <v>10.871919999999999</v>
      </c>
      <c r="D210" s="91">
        <f t="shared" si="23"/>
        <v>0</v>
      </c>
      <c r="E210" s="91">
        <f t="shared" si="24"/>
        <v>0</v>
      </c>
      <c r="F210" s="91">
        <f t="shared" si="25"/>
        <v>0</v>
      </c>
      <c r="G210" s="91">
        <f t="shared" si="26"/>
        <v>4</v>
      </c>
      <c r="H210" s="91">
        <f t="shared" si="27"/>
        <v>0</v>
      </c>
      <c r="I210" s="91">
        <v>0.48185040000000001</v>
      </c>
      <c r="J210" s="95">
        <f t="shared" si="21"/>
        <v>48.615600000000086</v>
      </c>
    </row>
    <row r="211" spans="1:10">
      <c r="A211">
        <v>3918.0515999999998</v>
      </c>
      <c r="B211">
        <v>9.7020480000000006E-2</v>
      </c>
      <c r="C211">
        <f t="shared" si="22"/>
        <v>9.7020480000000013</v>
      </c>
      <c r="D211" s="86">
        <f t="shared" si="23"/>
        <v>0</v>
      </c>
      <c r="E211" s="86">
        <f t="shared" si="24"/>
        <v>0</v>
      </c>
      <c r="F211" s="86">
        <f t="shared" si="25"/>
        <v>3</v>
      </c>
      <c r="G211" s="86">
        <f t="shared" si="26"/>
        <v>0</v>
      </c>
      <c r="H211" s="86">
        <f t="shared" si="27"/>
        <v>0</v>
      </c>
      <c r="I211" s="86">
        <v>0.5277461</v>
      </c>
      <c r="J211" s="87">
        <f t="shared" si="21"/>
        <v>48.463200000000143</v>
      </c>
    </row>
    <row r="212" spans="1:10">
      <c r="A212">
        <v>3918.2040000000002</v>
      </c>
      <c r="B212">
        <v>6.6304970000000005E-2</v>
      </c>
      <c r="C212">
        <f t="shared" si="22"/>
        <v>6.6304970000000001</v>
      </c>
      <c r="D212" s="86">
        <f t="shared" si="23"/>
        <v>0</v>
      </c>
      <c r="E212" s="86">
        <f t="shared" si="24"/>
        <v>0</v>
      </c>
      <c r="F212" s="86">
        <f t="shared" si="25"/>
        <v>3</v>
      </c>
      <c r="G212" s="86">
        <f t="shared" si="26"/>
        <v>0</v>
      </c>
      <c r="H212" s="86">
        <f t="shared" si="27"/>
        <v>0</v>
      </c>
      <c r="I212" s="86">
        <v>0.73512920000000004</v>
      </c>
      <c r="J212" s="87">
        <f t="shared" si="21"/>
        <v>48.310799999999745</v>
      </c>
    </row>
    <row r="213" spans="1:10">
      <c r="A213">
        <v>3918.3564000000001</v>
      </c>
      <c r="B213">
        <v>4.3126310000000001E-2</v>
      </c>
      <c r="C213">
        <f t="shared" si="22"/>
        <v>4.3126309999999997</v>
      </c>
      <c r="D213" s="90">
        <f t="shared" si="23"/>
        <v>0</v>
      </c>
      <c r="E213" s="90">
        <f t="shared" si="24"/>
        <v>2</v>
      </c>
      <c r="F213" s="90">
        <f t="shared" si="25"/>
        <v>0</v>
      </c>
      <c r="G213" s="90">
        <f t="shared" si="26"/>
        <v>0</v>
      </c>
      <c r="H213" s="90">
        <f t="shared" si="27"/>
        <v>0</v>
      </c>
      <c r="I213" s="90">
        <v>1</v>
      </c>
      <c r="J213" s="94">
        <f t="shared" si="21"/>
        <v>48.158399999999801</v>
      </c>
    </row>
    <row r="214" spans="1:10">
      <c r="A214">
        <v>3918.5088000000001</v>
      </c>
      <c r="B214">
        <v>3.5942880000000003E-2</v>
      </c>
      <c r="C214">
        <f t="shared" si="22"/>
        <v>3.5942880000000001</v>
      </c>
      <c r="D214" s="90">
        <f t="shared" si="23"/>
        <v>0</v>
      </c>
      <c r="E214" s="90">
        <f t="shared" si="24"/>
        <v>2</v>
      </c>
      <c r="F214" s="90">
        <f t="shared" si="25"/>
        <v>0</v>
      </c>
      <c r="G214" s="90">
        <f t="shared" si="26"/>
        <v>0</v>
      </c>
      <c r="H214" s="90">
        <f t="shared" si="27"/>
        <v>0</v>
      </c>
      <c r="I214" s="90">
        <v>1</v>
      </c>
      <c r="J214" s="94">
        <f t="shared" si="21"/>
        <v>48.005999999999858</v>
      </c>
    </row>
    <row r="215" spans="1:10">
      <c r="A215">
        <v>3918.6612</v>
      </c>
      <c r="B215">
        <v>2.6332899999999999E-2</v>
      </c>
      <c r="C215">
        <f t="shared" si="22"/>
        <v>2.6332900000000001</v>
      </c>
      <c r="D215" s="90">
        <f t="shared" si="23"/>
        <v>0</v>
      </c>
      <c r="E215" s="90">
        <f t="shared" si="24"/>
        <v>2</v>
      </c>
      <c r="F215" s="90">
        <f t="shared" si="25"/>
        <v>0</v>
      </c>
      <c r="G215" s="90">
        <f t="shared" si="26"/>
        <v>0</v>
      </c>
      <c r="H215" s="90">
        <f t="shared" si="27"/>
        <v>0</v>
      </c>
      <c r="I215" s="90">
        <v>1</v>
      </c>
      <c r="J215" s="94">
        <f t="shared" si="21"/>
        <v>47.853599999999915</v>
      </c>
    </row>
    <row r="216" spans="1:10">
      <c r="A216">
        <v>3918.8136</v>
      </c>
      <c r="B216">
        <v>2.7860630000000001E-2</v>
      </c>
      <c r="C216">
        <f t="shared" si="22"/>
        <v>2.786063</v>
      </c>
      <c r="D216" s="90">
        <f t="shared" si="23"/>
        <v>0</v>
      </c>
      <c r="E216" s="90">
        <f t="shared" si="24"/>
        <v>2</v>
      </c>
      <c r="F216" s="90">
        <f t="shared" si="25"/>
        <v>0</v>
      </c>
      <c r="G216" s="90">
        <f t="shared" si="26"/>
        <v>0</v>
      </c>
      <c r="H216" s="90">
        <f t="shared" si="27"/>
        <v>0</v>
      </c>
      <c r="I216" s="90">
        <v>0.48375119999999999</v>
      </c>
      <c r="J216" s="94">
        <f t="shared" si="21"/>
        <v>47.701199999999972</v>
      </c>
    </row>
    <row r="217" spans="1:10">
      <c r="A217">
        <v>3918.9659999999999</v>
      </c>
      <c r="B217">
        <v>4.7981139999999999E-2</v>
      </c>
      <c r="C217">
        <f t="shared" si="22"/>
        <v>4.798114</v>
      </c>
      <c r="D217" s="90">
        <f t="shared" si="23"/>
        <v>0</v>
      </c>
      <c r="E217" s="90">
        <f t="shared" si="24"/>
        <v>2</v>
      </c>
      <c r="F217" s="90">
        <f t="shared" si="25"/>
        <v>0</v>
      </c>
      <c r="G217" s="90">
        <f t="shared" si="26"/>
        <v>0</v>
      </c>
      <c r="H217" s="90">
        <f t="shared" si="27"/>
        <v>0</v>
      </c>
      <c r="I217" s="90">
        <v>0.31848660000000001</v>
      </c>
      <c r="J217" s="94">
        <f t="shared" si="21"/>
        <v>47.548800000000028</v>
      </c>
    </row>
    <row r="218" spans="1:10">
      <c r="A218">
        <v>3919.1183999999998</v>
      </c>
      <c r="B218">
        <v>6.0270039999999997E-2</v>
      </c>
      <c r="C218">
        <f t="shared" si="22"/>
        <v>6.0270039999999998</v>
      </c>
      <c r="D218" s="86">
        <f t="shared" si="23"/>
        <v>0</v>
      </c>
      <c r="E218" s="86">
        <f t="shared" si="24"/>
        <v>0</v>
      </c>
      <c r="F218" s="86">
        <f t="shared" si="25"/>
        <v>3</v>
      </c>
      <c r="G218" s="86">
        <f t="shared" si="26"/>
        <v>0</v>
      </c>
      <c r="H218" s="86">
        <f t="shared" si="27"/>
        <v>0</v>
      </c>
      <c r="I218" s="86">
        <v>0.35306569999999998</v>
      </c>
      <c r="J218" s="87">
        <f t="shared" si="21"/>
        <v>47.396400000000085</v>
      </c>
    </row>
    <row r="219" spans="1:10">
      <c r="A219">
        <v>3919.2707999999998</v>
      </c>
      <c r="B219">
        <v>7.6279029999999998E-2</v>
      </c>
      <c r="C219">
        <f t="shared" si="22"/>
        <v>7.6279029999999999</v>
      </c>
      <c r="D219" s="86">
        <f t="shared" si="23"/>
        <v>0</v>
      </c>
      <c r="E219" s="86">
        <f t="shared" si="24"/>
        <v>0</v>
      </c>
      <c r="F219" s="86">
        <f t="shared" si="25"/>
        <v>3</v>
      </c>
      <c r="G219" s="86">
        <f t="shared" si="26"/>
        <v>0</v>
      </c>
      <c r="H219" s="86">
        <f t="shared" si="27"/>
        <v>0</v>
      </c>
      <c r="I219" s="86">
        <v>0.4313245</v>
      </c>
      <c r="J219" s="87">
        <f t="shared" si="21"/>
        <v>47.244000000000142</v>
      </c>
    </row>
    <row r="220" spans="1:10">
      <c r="A220">
        <v>3919.4232000000002</v>
      </c>
      <c r="B220">
        <v>0.11797439999999999</v>
      </c>
      <c r="C220">
        <f t="shared" si="22"/>
        <v>11.79744</v>
      </c>
      <c r="D220" s="91">
        <f t="shared" si="23"/>
        <v>0</v>
      </c>
      <c r="E220" s="91">
        <f t="shared" si="24"/>
        <v>0</v>
      </c>
      <c r="F220" s="91">
        <f t="shared" si="25"/>
        <v>0</v>
      </c>
      <c r="G220" s="91">
        <f t="shared" si="26"/>
        <v>4</v>
      </c>
      <c r="H220" s="91">
        <f t="shared" si="27"/>
        <v>0</v>
      </c>
      <c r="I220" s="91">
        <v>0.41095900000000002</v>
      </c>
      <c r="J220" s="95">
        <f t="shared" si="21"/>
        <v>47.091599999999744</v>
      </c>
    </row>
    <row r="221" spans="1:10">
      <c r="A221">
        <v>3919.5756000000001</v>
      </c>
      <c r="B221">
        <v>0.1431307</v>
      </c>
      <c r="C221">
        <f t="shared" si="22"/>
        <v>14.31307</v>
      </c>
      <c r="D221" s="91">
        <f t="shared" si="23"/>
        <v>0</v>
      </c>
      <c r="E221" s="91">
        <f t="shared" si="24"/>
        <v>0</v>
      </c>
      <c r="F221" s="91">
        <f t="shared" si="25"/>
        <v>0</v>
      </c>
      <c r="G221" s="91">
        <f t="shared" si="26"/>
        <v>4</v>
      </c>
      <c r="H221" s="91">
        <f t="shared" si="27"/>
        <v>0</v>
      </c>
      <c r="I221" s="91">
        <v>0.4353223</v>
      </c>
      <c r="J221" s="95">
        <f t="shared" si="21"/>
        <v>46.939199999999801</v>
      </c>
    </row>
    <row r="222" spans="1:10">
      <c r="A222">
        <v>3919.7280000000001</v>
      </c>
      <c r="B222">
        <v>0.15940289999999999</v>
      </c>
      <c r="C222">
        <f t="shared" si="22"/>
        <v>15.940289999999999</v>
      </c>
      <c r="D222" s="91">
        <f t="shared" si="23"/>
        <v>0</v>
      </c>
      <c r="E222" s="91">
        <f t="shared" si="24"/>
        <v>0</v>
      </c>
      <c r="F222" s="91">
        <f t="shared" si="25"/>
        <v>0</v>
      </c>
      <c r="G222" s="91">
        <f t="shared" si="26"/>
        <v>4</v>
      </c>
      <c r="H222" s="91">
        <f t="shared" si="27"/>
        <v>0</v>
      </c>
      <c r="I222" s="91">
        <v>0.39783560000000001</v>
      </c>
      <c r="J222" s="95">
        <f t="shared" si="21"/>
        <v>46.786799999999857</v>
      </c>
    </row>
    <row r="223" spans="1:10">
      <c r="A223">
        <v>3919.8804</v>
      </c>
      <c r="B223">
        <v>0.1654023</v>
      </c>
      <c r="C223">
        <f t="shared" si="22"/>
        <v>16.540230000000001</v>
      </c>
      <c r="D223" s="91">
        <f t="shared" si="23"/>
        <v>0</v>
      </c>
      <c r="E223" s="91">
        <f t="shared" si="24"/>
        <v>0</v>
      </c>
      <c r="F223" s="91">
        <f t="shared" si="25"/>
        <v>0</v>
      </c>
      <c r="G223" s="91">
        <f t="shared" si="26"/>
        <v>4</v>
      </c>
      <c r="H223" s="91">
        <f t="shared" si="27"/>
        <v>0</v>
      </c>
      <c r="I223" s="91">
        <v>0.44371319999999997</v>
      </c>
      <c r="J223" s="95">
        <f t="shared" si="21"/>
        <v>46.634399999999914</v>
      </c>
    </row>
    <row r="224" spans="1:10">
      <c r="A224">
        <v>3920.0328</v>
      </c>
      <c r="B224">
        <v>0.1477049</v>
      </c>
      <c r="C224">
        <f t="shared" si="22"/>
        <v>14.770490000000001</v>
      </c>
      <c r="D224" s="91">
        <f t="shared" si="23"/>
        <v>0</v>
      </c>
      <c r="E224" s="91">
        <f t="shared" si="24"/>
        <v>0</v>
      </c>
      <c r="F224" s="91">
        <f t="shared" si="25"/>
        <v>0</v>
      </c>
      <c r="G224" s="91">
        <f t="shared" si="26"/>
        <v>4</v>
      </c>
      <c r="H224" s="91">
        <f t="shared" si="27"/>
        <v>0</v>
      </c>
      <c r="I224" s="91">
        <v>0.57842979999999999</v>
      </c>
      <c r="J224" s="95">
        <f t="shared" si="21"/>
        <v>46.481999999999971</v>
      </c>
    </row>
    <row r="225" spans="1:10">
      <c r="A225">
        <v>3920.1851999999999</v>
      </c>
      <c r="B225">
        <v>0.12780910000000001</v>
      </c>
      <c r="C225">
        <f t="shared" si="22"/>
        <v>12.78091</v>
      </c>
      <c r="D225" s="91">
        <f t="shared" si="23"/>
        <v>0</v>
      </c>
      <c r="E225" s="91">
        <f t="shared" si="24"/>
        <v>0</v>
      </c>
      <c r="F225" s="91">
        <f t="shared" si="25"/>
        <v>0</v>
      </c>
      <c r="G225" s="91">
        <f t="shared" si="26"/>
        <v>4</v>
      </c>
      <c r="H225" s="91">
        <f t="shared" si="27"/>
        <v>0</v>
      </c>
      <c r="I225" s="91">
        <v>0.65016589999999996</v>
      </c>
      <c r="J225" s="95">
        <f t="shared" si="21"/>
        <v>46.329600000000028</v>
      </c>
    </row>
    <row r="226" spans="1:10">
      <c r="A226">
        <v>3920.3375999999998</v>
      </c>
      <c r="B226">
        <v>0.1145157</v>
      </c>
      <c r="C226">
        <f t="shared" si="22"/>
        <v>11.45157</v>
      </c>
      <c r="D226" s="91">
        <f t="shared" si="23"/>
        <v>0</v>
      </c>
      <c r="E226" s="91">
        <f t="shared" si="24"/>
        <v>0</v>
      </c>
      <c r="F226" s="91">
        <f t="shared" si="25"/>
        <v>0</v>
      </c>
      <c r="G226" s="91">
        <f t="shared" si="26"/>
        <v>4</v>
      </c>
      <c r="H226" s="91">
        <f t="shared" si="27"/>
        <v>0</v>
      </c>
      <c r="I226" s="91">
        <v>0.61203600000000002</v>
      </c>
      <c r="J226" s="95">
        <f t="shared" si="21"/>
        <v>46.177200000000084</v>
      </c>
    </row>
    <row r="227" spans="1:10">
      <c r="A227">
        <v>3920.49</v>
      </c>
      <c r="B227">
        <v>7.6165880000000005E-2</v>
      </c>
      <c r="C227">
        <f t="shared" si="22"/>
        <v>7.6165880000000001</v>
      </c>
      <c r="D227" s="86">
        <f t="shared" si="23"/>
        <v>0</v>
      </c>
      <c r="E227" s="86">
        <f t="shared" si="24"/>
        <v>0</v>
      </c>
      <c r="F227" s="86">
        <f t="shared" si="25"/>
        <v>3</v>
      </c>
      <c r="G227" s="86">
        <f t="shared" si="26"/>
        <v>0</v>
      </c>
      <c r="H227" s="86">
        <f t="shared" si="27"/>
        <v>0</v>
      </c>
      <c r="I227" s="86">
        <v>0.60057430000000001</v>
      </c>
      <c r="J227" s="87">
        <f t="shared" si="21"/>
        <v>46.024800000000141</v>
      </c>
    </row>
    <row r="228" spans="1:10">
      <c r="A228">
        <v>3920.6424000000002</v>
      </c>
      <c r="B228">
        <v>3.9153199999999999E-2</v>
      </c>
      <c r="C228">
        <f t="shared" si="22"/>
        <v>3.9153199999999999</v>
      </c>
      <c r="D228" s="90">
        <f t="shared" si="23"/>
        <v>0</v>
      </c>
      <c r="E228" s="90">
        <f t="shared" si="24"/>
        <v>2</v>
      </c>
      <c r="F228" s="90">
        <f t="shared" si="25"/>
        <v>0</v>
      </c>
      <c r="G228" s="90">
        <f t="shared" si="26"/>
        <v>0</v>
      </c>
      <c r="H228" s="90">
        <f t="shared" si="27"/>
        <v>0</v>
      </c>
      <c r="I228" s="90">
        <v>0.65619039999999995</v>
      </c>
      <c r="J228" s="94">
        <f t="shared" si="21"/>
        <v>45.872399999999743</v>
      </c>
    </row>
    <row r="229" spans="1:10">
      <c r="A229">
        <v>3920.7948000000001</v>
      </c>
      <c r="B229">
        <v>2.9157539999999999E-2</v>
      </c>
      <c r="C229">
        <f t="shared" si="22"/>
        <v>2.9157539999999997</v>
      </c>
      <c r="D229" s="90">
        <f t="shared" si="23"/>
        <v>0</v>
      </c>
      <c r="E229" s="90">
        <f t="shared" si="24"/>
        <v>2</v>
      </c>
      <c r="F229" s="90">
        <f t="shared" si="25"/>
        <v>0</v>
      </c>
      <c r="G229" s="90">
        <f t="shared" si="26"/>
        <v>0</v>
      </c>
      <c r="H229" s="90">
        <f t="shared" si="27"/>
        <v>0</v>
      </c>
      <c r="I229" s="90">
        <v>0.74170000000000003</v>
      </c>
      <c r="J229" s="94">
        <f t="shared" si="21"/>
        <v>45.7199999999998</v>
      </c>
    </row>
    <row r="230" spans="1:10">
      <c r="A230">
        <v>3920.9472000000001</v>
      </c>
      <c r="B230">
        <v>2.1416839999999999E-2</v>
      </c>
      <c r="C230">
        <f t="shared" si="22"/>
        <v>2.1416840000000001</v>
      </c>
      <c r="D230" s="90">
        <f t="shared" si="23"/>
        <v>0</v>
      </c>
      <c r="E230" s="90">
        <f t="shared" si="24"/>
        <v>2</v>
      </c>
      <c r="F230" s="90">
        <f t="shared" si="25"/>
        <v>0</v>
      </c>
      <c r="G230" s="90">
        <f t="shared" si="26"/>
        <v>0</v>
      </c>
      <c r="H230" s="90">
        <f t="shared" si="27"/>
        <v>0</v>
      </c>
      <c r="I230" s="90">
        <v>0.9734893</v>
      </c>
      <c r="J230" s="94">
        <f t="shared" si="21"/>
        <v>45.567599999999857</v>
      </c>
    </row>
    <row r="231" spans="1:10">
      <c r="A231">
        <v>3921.0996</v>
      </c>
      <c r="B231">
        <v>2.763931E-2</v>
      </c>
      <c r="C231">
        <f t="shared" si="22"/>
        <v>2.7639309999999999</v>
      </c>
      <c r="D231" s="90">
        <f t="shared" si="23"/>
        <v>0</v>
      </c>
      <c r="E231" s="90">
        <f t="shared" si="24"/>
        <v>2</v>
      </c>
      <c r="F231" s="90">
        <f t="shared" si="25"/>
        <v>0</v>
      </c>
      <c r="G231" s="90">
        <f t="shared" si="26"/>
        <v>0</v>
      </c>
      <c r="H231" s="90">
        <f t="shared" si="27"/>
        <v>0</v>
      </c>
      <c r="I231" s="90">
        <v>0.78637330000000005</v>
      </c>
      <c r="J231" s="94">
        <f t="shared" si="21"/>
        <v>45.415199999999913</v>
      </c>
    </row>
    <row r="232" spans="1:10">
      <c r="A232">
        <v>3921.252</v>
      </c>
      <c r="B232">
        <v>5.9661760000000001E-2</v>
      </c>
      <c r="C232">
        <f t="shared" si="22"/>
        <v>5.9661759999999999</v>
      </c>
      <c r="D232" s="86">
        <f t="shared" si="23"/>
        <v>0</v>
      </c>
      <c r="E232" s="86">
        <f t="shared" si="24"/>
        <v>0</v>
      </c>
      <c r="F232" s="86">
        <f t="shared" si="25"/>
        <v>3</v>
      </c>
      <c r="G232" s="86">
        <f t="shared" si="26"/>
        <v>0</v>
      </c>
      <c r="H232" s="86">
        <f t="shared" si="27"/>
        <v>0</v>
      </c>
      <c r="I232" s="86">
        <v>0.41829169999999999</v>
      </c>
      <c r="J232" s="87">
        <f t="shared" si="21"/>
        <v>45.26279999999997</v>
      </c>
    </row>
    <row r="233" spans="1:10">
      <c r="A233">
        <v>3921.4043999999999</v>
      </c>
      <c r="B233">
        <v>9.2210650000000005E-2</v>
      </c>
      <c r="C233">
        <f t="shared" si="22"/>
        <v>9.2210650000000012</v>
      </c>
      <c r="D233" s="86">
        <f t="shared" si="23"/>
        <v>0</v>
      </c>
      <c r="E233" s="86">
        <f t="shared" si="24"/>
        <v>0</v>
      </c>
      <c r="F233" s="86">
        <f t="shared" si="25"/>
        <v>3</v>
      </c>
      <c r="G233" s="86">
        <f t="shared" si="26"/>
        <v>0</v>
      </c>
      <c r="H233" s="86">
        <f t="shared" si="27"/>
        <v>0</v>
      </c>
      <c r="I233" s="86">
        <v>0.3626431</v>
      </c>
      <c r="J233" s="87">
        <f t="shared" si="21"/>
        <v>45.110400000000027</v>
      </c>
    </row>
    <row r="234" spans="1:10">
      <c r="A234">
        <v>3921.5567999999998</v>
      </c>
      <c r="B234">
        <v>0.12769420000000001</v>
      </c>
      <c r="C234">
        <f t="shared" si="22"/>
        <v>12.76942</v>
      </c>
      <c r="D234" s="91">
        <f t="shared" si="23"/>
        <v>0</v>
      </c>
      <c r="E234" s="91">
        <f t="shared" si="24"/>
        <v>0</v>
      </c>
      <c r="F234" s="91">
        <f t="shared" si="25"/>
        <v>0</v>
      </c>
      <c r="G234" s="91">
        <f t="shared" si="26"/>
        <v>4</v>
      </c>
      <c r="H234" s="91">
        <f t="shared" si="27"/>
        <v>0</v>
      </c>
      <c r="I234" s="91">
        <v>0.45518950000000002</v>
      </c>
      <c r="J234" s="95">
        <f t="shared" si="21"/>
        <v>44.958000000000084</v>
      </c>
    </row>
    <row r="235" spans="1:10">
      <c r="A235">
        <v>3921.7091999999998</v>
      </c>
      <c r="B235">
        <v>0.1303898</v>
      </c>
      <c r="C235">
        <f t="shared" si="22"/>
        <v>13.03898</v>
      </c>
      <c r="D235" s="91">
        <f t="shared" si="23"/>
        <v>0</v>
      </c>
      <c r="E235" s="91">
        <f t="shared" si="24"/>
        <v>0</v>
      </c>
      <c r="F235" s="91">
        <f t="shared" si="25"/>
        <v>0</v>
      </c>
      <c r="G235" s="91">
        <f t="shared" si="26"/>
        <v>4</v>
      </c>
      <c r="H235" s="91">
        <f t="shared" si="27"/>
        <v>0</v>
      </c>
      <c r="I235" s="91">
        <v>0.55913469999999998</v>
      </c>
      <c r="J235" s="95">
        <f t="shared" si="21"/>
        <v>44.80560000000014</v>
      </c>
    </row>
    <row r="236" spans="1:10">
      <c r="A236">
        <v>3921.8616000000002</v>
      </c>
      <c r="B236">
        <v>0.1201209</v>
      </c>
      <c r="C236">
        <f t="shared" si="22"/>
        <v>12.012090000000001</v>
      </c>
      <c r="D236" s="91">
        <f t="shared" si="23"/>
        <v>0</v>
      </c>
      <c r="E236" s="91">
        <f t="shared" si="24"/>
        <v>0</v>
      </c>
      <c r="F236" s="91">
        <f t="shared" si="25"/>
        <v>0</v>
      </c>
      <c r="G236" s="91">
        <f t="shared" si="26"/>
        <v>4</v>
      </c>
      <c r="H236" s="91">
        <f t="shared" si="27"/>
        <v>0</v>
      </c>
      <c r="I236" s="91">
        <v>0.75278590000000001</v>
      </c>
      <c r="J236" s="95">
        <f t="shared" si="21"/>
        <v>44.653199999999742</v>
      </c>
    </row>
    <row r="237" spans="1:10">
      <c r="A237">
        <v>3922.0140000000001</v>
      </c>
      <c r="B237">
        <v>9.3713610000000003E-2</v>
      </c>
      <c r="C237">
        <f t="shared" si="22"/>
        <v>9.3713610000000003</v>
      </c>
      <c r="D237" s="86">
        <f t="shared" si="23"/>
        <v>0</v>
      </c>
      <c r="E237" s="86">
        <f t="shared" si="24"/>
        <v>0</v>
      </c>
      <c r="F237" s="86">
        <f t="shared" si="25"/>
        <v>3</v>
      </c>
      <c r="G237" s="86">
        <f t="shared" si="26"/>
        <v>0</v>
      </c>
      <c r="H237" s="86">
        <f t="shared" si="27"/>
        <v>0</v>
      </c>
      <c r="I237" s="86">
        <v>0.89267240000000003</v>
      </c>
      <c r="J237" s="87">
        <f t="shared" si="21"/>
        <v>44.500799999999799</v>
      </c>
    </row>
    <row r="238" spans="1:10">
      <c r="A238">
        <v>3922.1664000000001</v>
      </c>
      <c r="B238">
        <v>8.5264210000000007E-2</v>
      </c>
      <c r="C238">
        <f t="shared" si="22"/>
        <v>8.5264210000000009</v>
      </c>
      <c r="D238" s="86">
        <f t="shared" si="23"/>
        <v>0</v>
      </c>
      <c r="E238" s="86">
        <f t="shared" si="24"/>
        <v>0</v>
      </c>
      <c r="F238" s="86">
        <f t="shared" si="25"/>
        <v>3</v>
      </c>
      <c r="G238" s="86">
        <f t="shared" si="26"/>
        <v>0</v>
      </c>
      <c r="H238" s="86">
        <f t="shared" si="27"/>
        <v>0</v>
      </c>
      <c r="I238" s="86">
        <v>0.6075566</v>
      </c>
      <c r="J238" s="87">
        <f t="shared" si="21"/>
        <v>44.348399999999856</v>
      </c>
    </row>
    <row r="239" spans="1:10">
      <c r="A239">
        <v>3922.3188</v>
      </c>
      <c r="B239">
        <v>7.1662290000000003E-2</v>
      </c>
      <c r="C239">
        <f t="shared" si="22"/>
        <v>7.1662290000000004</v>
      </c>
      <c r="D239" s="86">
        <f t="shared" si="23"/>
        <v>0</v>
      </c>
      <c r="E239" s="86">
        <f t="shared" si="24"/>
        <v>0</v>
      </c>
      <c r="F239" s="86">
        <f t="shared" si="25"/>
        <v>3</v>
      </c>
      <c r="G239" s="86">
        <f t="shared" si="26"/>
        <v>0</v>
      </c>
      <c r="H239" s="86">
        <f t="shared" si="27"/>
        <v>0</v>
      </c>
      <c r="I239" s="86">
        <v>0.53175410000000001</v>
      </c>
      <c r="J239" s="87">
        <f t="shared" si="21"/>
        <v>44.195999999999913</v>
      </c>
    </row>
    <row r="240" spans="1:10">
      <c r="A240">
        <v>3922.4712</v>
      </c>
      <c r="B240">
        <v>6.7835000000000006E-2</v>
      </c>
      <c r="C240">
        <f t="shared" si="22"/>
        <v>6.783500000000001</v>
      </c>
      <c r="D240" s="86">
        <f t="shared" si="23"/>
        <v>0</v>
      </c>
      <c r="E240" s="86">
        <f t="shared" si="24"/>
        <v>0</v>
      </c>
      <c r="F240" s="86">
        <f t="shared" si="25"/>
        <v>3</v>
      </c>
      <c r="G240" s="86">
        <f t="shared" si="26"/>
        <v>0</v>
      </c>
      <c r="H240" s="86">
        <f t="shared" si="27"/>
        <v>0</v>
      </c>
      <c r="I240" s="86">
        <v>0.4343322</v>
      </c>
      <c r="J240" s="87">
        <f t="shared" si="21"/>
        <v>44.043599999999969</v>
      </c>
    </row>
    <row r="241" spans="1:10">
      <c r="A241">
        <v>3922.6235999999999</v>
      </c>
      <c r="B241">
        <v>7.1211410000000003E-2</v>
      </c>
      <c r="C241">
        <f t="shared" si="22"/>
        <v>7.1211410000000006</v>
      </c>
      <c r="D241" s="86">
        <f t="shared" si="23"/>
        <v>0</v>
      </c>
      <c r="E241" s="86">
        <f t="shared" si="24"/>
        <v>0</v>
      </c>
      <c r="F241" s="86">
        <f t="shared" si="25"/>
        <v>3</v>
      </c>
      <c r="G241" s="86">
        <f t="shared" si="26"/>
        <v>0</v>
      </c>
      <c r="H241" s="86">
        <f t="shared" si="27"/>
        <v>0</v>
      </c>
      <c r="I241" s="86">
        <v>0.36922470000000002</v>
      </c>
      <c r="J241" s="87">
        <f t="shared" si="21"/>
        <v>43.891200000000026</v>
      </c>
    </row>
    <row r="242" spans="1:10">
      <c r="A242">
        <v>3922.7759999999998</v>
      </c>
      <c r="B242">
        <v>8.953005E-2</v>
      </c>
      <c r="C242">
        <f t="shared" si="22"/>
        <v>8.9530049999999992</v>
      </c>
      <c r="D242" s="86">
        <f t="shared" si="23"/>
        <v>0</v>
      </c>
      <c r="E242" s="86">
        <f t="shared" si="24"/>
        <v>0</v>
      </c>
      <c r="F242" s="86">
        <f t="shared" si="25"/>
        <v>3</v>
      </c>
      <c r="G242" s="86">
        <f t="shared" si="26"/>
        <v>0</v>
      </c>
      <c r="H242" s="86">
        <f t="shared" si="27"/>
        <v>0</v>
      </c>
      <c r="I242" s="86">
        <v>0.44376500000000002</v>
      </c>
      <c r="J242" s="87">
        <f t="shared" si="21"/>
        <v>43.738800000000083</v>
      </c>
    </row>
    <row r="243" spans="1:10">
      <c r="A243">
        <v>3922.9283999999998</v>
      </c>
      <c r="B243">
        <v>0.1190625</v>
      </c>
      <c r="C243">
        <f t="shared" si="22"/>
        <v>11.90625</v>
      </c>
      <c r="D243" s="91">
        <f t="shared" si="23"/>
        <v>0</v>
      </c>
      <c r="E243" s="91">
        <f t="shared" si="24"/>
        <v>0</v>
      </c>
      <c r="F243" s="91">
        <f t="shared" si="25"/>
        <v>0</v>
      </c>
      <c r="G243" s="91">
        <f t="shared" si="26"/>
        <v>4</v>
      </c>
      <c r="H243" s="91">
        <f t="shared" si="27"/>
        <v>0</v>
      </c>
      <c r="I243" s="91">
        <v>0.52614030000000001</v>
      </c>
      <c r="J243" s="95">
        <f t="shared" si="21"/>
        <v>43.58640000000014</v>
      </c>
    </row>
    <row r="244" spans="1:10">
      <c r="A244">
        <v>3923.0808000000002</v>
      </c>
      <c r="B244">
        <v>0.15029000000000001</v>
      </c>
      <c r="C244">
        <f t="shared" si="22"/>
        <v>15.029</v>
      </c>
      <c r="D244" s="91">
        <f t="shared" si="23"/>
        <v>0</v>
      </c>
      <c r="E244" s="91">
        <f t="shared" si="24"/>
        <v>0</v>
      </c>
      <c r="F244" s="91">
        <f t="shared" si="25"/>
        <v>0</v>
      </c>
      <c r="G244" s="91">
        <f t="shared" si="26"/>
        <v>4</v>
      </c>
      <c r="H244" s="91">
        <f t="shared" si="27"/>
        <v>0</v>
      </c>
      <c r="I244" s="91">
        <v>0.48051349999999998</v>
      </c>
      <c r="J244" s="95">
        <f t="shared" si="21"/>
        <v>43.433999999999742</v>
      </c>
    </row>
    <row r="245" spans="1:10">
      <c r="A245">
        <v>3923.2332000000001</v>
      </c>
      <c r="B245">
        <v>0.17207410000000001</v>
      </c>
      <c r="C245">
        <f t="shared" si="22"/>
        <v>17.207409999999999</v>
      </c>
      <c r="D245" s="91">
        <f t="shared" si="23"/>
        <v>0</v>
      </c>
      <c r="E245" s="91">
        <f t="shared" si="24"/>
        <v>0</v>
      </c>
      <c r="F245" s="91">
        <f t="shared" si="25"/>
        <v>0</v>
      </c>
      <c r="G245" s="91">
        <f t="shared" si="26"/>
        <v>4</v>
      </c>
      <c r="H245" s="91">
        <f t="shared" si="27"/>
        <v>0</v>
      </c>
      <c r="I245" s="91">
        <v>0.36427379999999998</v>
      </c>
      <c r="J245" s="95">
        <f t="shared" si="21"/>
        <v>43.281599999999798</v>
      </c>
    </row>
    <row r="246" spans="1:10">
      <c r="A246">
        <v>3923.3856000000001</v>
      </c>
      <c r="B246">
        <v>0.18880189999999999</v>
      </c>
      <c r="C246">
        <f t="shared" si="22"/>
        <v>18.880189999999999</v>
      </c>
      <c r="D246" s="91">
        <f t="shared" si="23"/>
        <v>0</v>
      </c>
      <c r="E246" s="91">
        <f t="shared" si="24"/>
        <v>0</v>
      </c>
      <c r="F246" s="91">
        <f t="shared" si="25"/>
        <v>0</v>
      </c>
      <c r="G246" s="91">
        <f t="shared" si="26"/>
        <v>4</v>
      </c>
      <c r="H246" s="91">
        <f t="shared" si="27"/>
        <v>0</v>
      </c>
      <c r="I246" s="91">
        <v>0.48053479999999998</v>
      </c>
      <c r="J246" s="95">
        <f t="shared" si="21"/>
        <v>43.129199999999855</v>
      </c>
    </row>
    <row r="247" spans="1:10">
      <c r="A247">
        <v>3923.538</v>
      </c>
      <c r="B247">
        <v>0.21044479999999999</v>
      </c>
      <c r="C247">
        <f t="shared" si="22"/>
        <v>21.04448</v>
      </c>
      <c r="D247" s="92">
        <f t="shared" si="23"/>
        <v>0</v>
      </c>
      <c r="E247" s="92">
        <f t="shared" si="24"/>
        <v>0</v>
      </c>
      <c r="F247" s="92">
        <f t="shared" si="25"/>
        <v>0</v>
      </c>
      <c r="G247" s="92">
        <f t="shared" si="26"/>
        <v>0</v>
      </c>
      <c r="H247" s="92">
        <f t="shared" si="27"/>
        <v>5</v>
      </c>
      <c r="I247" s="92">
        <v>0.43926189999999998</v>
      </c>
      <c r="J247" s="96">
        <f t="shared" si="21"/>
        <v>42.976799999999912</v>
      </c>
    </row>
    <row r="248" spans="1:10">
      <c r="A248">
        <v>3923.6904</v>
      </c>
      <c r="B248">
        <v>0.23703779999999999</v>
      </c>
      <c r="C248">
        <f t="shared" si="22"/>
        <v>23.703779999999998</v>
      </c>
      <c r="D248" s="92">
        <f t="shared" si="23"/>
        <v>0</v>
      </c>
      <c r="E248" s="92">
        <f t="shared" si="24"/>
        <v>0</v>
      </c>
      <c r="F248" s="92">
        <f t="shared" si="25"/>
        <v>0</v>
      </c>
      <c r="G248" s="92">
        <f t="shared" si="26"/>
        <v>0</v>
      </c>
      <c r="H248" s="92">
        <f t="shared" si="27"/>
        <v>5</v>
      </c>
      <c r="I248" s="92">
        <v>0.38648830000000001</v>
      </c>
      <c r="J248" s="96">
        <f t="shared" si="21"/>
        <v>42.824399999999969</v>
      </c>
    </row>
    <row r="249" spans="1:10">
      <c r="A249">
        <v>3923.8427999999999</v>
      </c>
      <c r="B249">
        <v>0.25502190000000002</v>
      </c>
      <c r="C249">
        <f t="shared" si="22"/>
        <v>25.502190000000002</v>
      </c>
      <c r="D249" s="92">
        <f t="shared" si="23"/>
        <v>0</v>
      </c>
      <c r="E249" s="92">
        <f t="shared" si="24"/>
        <v>0</v>
      </c>
      <c r="F249" s="92">
        <f t="shared" si="25"/>
        <v>0</v>
      </c>
      <c r="G249" s="92">
        <f t="shared" si="26"/>
        <v>0</v>
      </c>
      <c r="H249" s="92">
        <f t="shared" si="27"/>
        <v>5</v>
      </c>
      <c r="I249" s="92">
        <v>0.39143699999999998</v>
      </c>
      <c r="J249" s="96">
        <f t="shared" si="21"/>
        <v>42.672000000000025</v>
      </c>
    </row>
    <row r="250" spans="1:10">
      <c r="A250">
        <v>3923.9951999999998</v>
      </c>
      <c r="B250">
        <v>0.26618979999999998</v>
      </c>
      <c r="C250">
        <f t="shared" si="22"/>
        <v>26.618979999999997</v>
      </c>
      <c r="D250" s="92">
        <f t="shared" si="23"/>
        <v>0</v>
      </c>
      <c r="E250" s="92">
        <f t="shared" si="24"/>
        <v>0</v>
      </c>
      <c r="F250" s="92">
        <f t="shared" si="25"/>
        <v>0</v>
      </c>
      <c r="G250" s="92">
        <f t="shared" si="26"/>
        <v>0</v>
      </c>
      <c r="H250" s="92">
        <f t="shared" si="27"/>
        <v>5</v>
      </c>
      <c r="I250" s="92">
        <v>0.39539340000000001</v>
      </c>
      <c r="J250" s="96">
        <f t="shared" si="21"/>
        <v>42.519600000000082</v>
      </c>
    </row>
    <row r="251" spans="1:10">
      <c r="A251">
        <v>3924.1475999999998</v>
      </c>
      <c r="B251">
        <v>0.2669957</v>
      </c>
      <c r="C251">
        <f t="shared" si="22"/>
        <v>26.699570000000001</v>
      </c>
      <c r="D251" s="92">
        <f t="shared" si="23"/>
        <v>0</v>
      </c>
      <c r="E251" s="92">
        <f t="shared" si="24"/>
        <v>0</v>
      </c>
      <c r="F251" s="92">
        <f t="shared" si="25"/>
        <v>0</v>
      </c>
      <c r="G251" s="92">
        <f t="shared" si="26"/>
        <v>0</v>
      </c>
      <c r="H251" s="92">
        <f t="shared" si="27"/>
        <v>5</v>
      </c>
      <c r="I251" s="92">
        <v>0.39671420000000002</v>
      </c>
      <c r="J251" s="96">
        <f t="shared" si="21"/>
        <v>42.367200000000139</v>
      </c>
    </row>
    <row r="252" spans="1:10">
      <c r="A252">
        <v>3924.3</v>
      </c>
      <c r="B252">
        <v>0.23245150000000001</v>
      </c>
      <c r="C252">
        <f t="shared" si="22"/>
        <v>23.245149999999999</v>
      </c>
      <c r="D252" s="92">
        <f t="shared" si="23"/>
        <v>0</v>
      </c>
      <c r="E252" s="92">
        <f t="shared" si="24"/>
        <v>0</v>
      </c>
      <c r="F252" s="92">
        <f t="shared" si="25"/>
        <v>0</v>
      </c>
      <c r="G252" s="92">
        <f t="shared" si="26"/>
        <v>0</v>
      </c>
      <c r="H252" s="92">
        <f t="shared" si="27"/>
        <v>5</v>
      </c>
      <c r="I252" s="92">
        <v>0.4273072</v>
      </c>
      <c r="J252" s="96">
        <f t="shared" si="21"/>
        <v>42.214799999999741</v>
      </c>
    </row>
    <row r="253" spans="1:10">
      <c r="A253">
        <v>3924.4524000000001</v>
      </c>
      <c r="B253">
        <v>0.17718880000000001</v>
      </c>
      <c r="C253">
        <f t="shared" si="22"/>
        <v>17.718880000000002</v>
      </c>
      <c r="D253" s="91">
        <f t="shared" si="23"/>
        <v>0</v>
      </c>
      <c r="E253" s="91">
        <f t="shared" si="24"/>
        <v>0</v>
      </c>
      <c r="F253" s="91">
        <f t="shared" si="25"/>
        <v>0</v>
      </c>
      <c r="G253" s="91">
        <f t="shared" si="26"/>
        <v>4</v>
      </c>
      <c r="H253" s="91">
        <f t="shared" si="27"/>
        <v>0</v>
      </c>
      <c r="I253" s="91">
        <v>0.41191870000000003</v>
      </c>
      <c r="J253" s="95">
        <f t="shared" si="21"/>
        <v>42.062399999999798</v>
      </c>
    </row>
    <row r="254" spans="1:10">
      <c r="A254">
        <v>3924.6048000000001</v>
      </c>
      <c r="B254">
        <v>0.12874940000000001</v>
      </c>
      <c r="C254">
        <f t="shared" si="22"/>
        <v>12.874940000000002</v>
      </c>
      <c r="D254" s="91">
        <f t="shared" si="23"/>
        <v>0</v>
      </c>
      <c r="E254" s="91">
        <f t="shared" si="24"/>
        <v>0</v>
      </c>
      <c r="F254" s="91">
        <f t="shared" si="25"/>
        <v>0</v>
      </c>
      <c r="G254" s="91">
        <f t="shared" si="26"/>
        <v>4</v>
      </c>
      <c r="H254" s="91">
        <f t="shared" si="27"/>
        <v>0</v>
      </c>
      <c r="I254" s="91">
        <v>0.32654109999999997</v>
      </c>
      <c r="J254" s="95">
        <f t="shared" si="21"/>
        <v>41.909999999999854</v>
      </c>
    </row>
    <row r="255" spans="1:10">
      <c r="A255">
        <v>3924.7572</v>
      </c>
      <c r="B255">
        <v>0.10443429999999999</v>
      </c>
      <c r="C255">
        <f t="shared" si="22"/>
        <v>10.443429999999999</v>
      </c>
      <c r="D255" s="91">
        <f t="shared" si="23"/>
        <v>0</v>
      </c>
      <c r="E255" s="91">
        <f t="shared" si="24"/>
        <v>0</v>
      </c>
      <c r="F255" s="91">
        <f t="shared" si="25"/>
        <v>0</v>
      </c>
      <c r="G255" s="91">
        <f t="shared" si="26"/>
        <v>4</v>
      </c>
      <c r="H255" s="91">
        <f t="shared" si="27"/>
        <v>0</v>
      </c>
      <c r="I255" s="91">
        <v>0.2246763</v>
      </c>
      <c r="J255" s="95">
        <f t="shared" si="21"/>
        <v>41.757599999999911</v>
      </c>
    </row>
    <row r="256" spans="1:10">
      <c r="A256">
        <v>3924.9096</v>
      </c>
      <c r="B256">
        <v>7.4939740000000005E-2</v>
      </c>
      <c r="C256">
        <f t="shared" si="22"/>
        <v>7.4939740000000006</v>
      </c>
      <c r="D256" s="86">
        <f t="shared" si="23"/>
        <v>0</v>
      </c>
      <c r="E256" s="86">
        <f t="shared" si="24"/>
        <v>0</v>
      </c>
      <c r="F256" s="86">
        <f t="shared" si="25"/>
        <v>3</v>
      </c>
      <c r="G256" s="86">
        <f t="shared" si="26"/>
        <v>0</v>
      </c>
      <c r="H256" s="86">
        <f t="shared" si="27"/>
        <v>0</v>
      </c>
      <c r="I256" s="86">
        <v>0.2365208</v>
      </c>
      <c r="J256" s="87">
        <f t="shared" si="21"/>
        <v>41.605199999999968</v>
      </c>
    </row>
    <row r="257" spans="1:10">
      <c r="A257">
        <v>3925.0619999999999</v>
      </c>
      <c r="B257">
        <v>1.620452E-2</v>
      </c>
      <c r="C257">
        <f t="shared" si="22"/>
        <v>1.620452</v>
      </c>
      <c r="D257" s="90">
        <f t="shared" si="23"/>
        <v>0</v>
      </c>
      <c r="E257" s="90">
        <f t="shared" si="24"/>
        <v>2</v>
      </c>
      <c r="F257" s="90">
        <f t="shared" si="25"/>
        <v>0</v>
      </c>
      <c r="G257" s="90">
        <f t="shared" si="26"/>
        <v>0</v>
      </c>
      <c r="H257" s="90">
        <f t="shared" si="27"/>
        <v>0</v>
      </c>
      <c r="I257" s="90">
        <v>0.99999990000000005</v>
      </c>
      <c r="J257" s="94">
        <f t="shared" si="21"/>
        <v>41.452800000000025</v>
      </c>
    </row>
    <row r="258" spans="1:10">
      <c r="A258">
        <v>3925.2143999999998</v>
      </c>
      <c r="B258">
        <v>1.7799990000000002E-2</v>
      </c>
      <c r="C258">
        <f t="shared" si="22"/>
        <v>1.7799990000000001</v>
      </c>
      <c r="D258" s="90">
        <f t="shared" si="23"/>
        <v>0</v>
      </c>
      <c r="E258" s="90">
        <f t="shared" si="24"/>
        <v>2</v>
      </c>
      <c r="F258" s="90">
        <f t="shared" si="25"/>
        <v>0</v>
      </c>
      <c r="G258" s="90">
        <f t="shared" si="26"/>
        <v>0</v>
      </c>
      <c r="H258" s="90">
        <f t="shared" si="27"/>
        <v>0</v>
      </c>
      <c r="I258" s="90">
        <v>1</v>
      </c>
      <c r="J258" s="94">
        <f t="shared" ref="J258:J321" si="28">$N$2-A258</f>
        <v>41.300400000000081</v>
      </c>
    </row>
    <row r="259" spans="1:10">
      <c r="A259">
        <v>3925.3667999999998</v>
      </c>
      <c r="B259">
        <v>1.7085079999999999E-2</v>
      </c>
      <c r="C259">
        <f t="shared" ref="C259:C322" si="29">B259*100</f>
        <v>1.7085079999999999</v>
      </c>
      <c r="D259" s="90">
        <f t="shared" ref="D259:D322" si="30">IF(C259&lt;1,1,0)</f>
        <v>0</v>
      </c>
      <c r="E259" s="90">
        <f t="shared" ref="E259:E322" si="31">IF(AND(C259&lt;5, C259&gt;1),2,0)</f>
        <v>2</v>
      </c>
      <c r="F259" s="90">
        <f t="shared" ref="F259:F322" si="32">IF(AND(C259&lt;10, C259&gt;5),3,0)</f>
        <v>0</v>
      </c>
      <c r="G259" s="90">
        <f t="shared" ref="G259:G322" si="33">IF(AND(C259&lt;20, C259&gt;10),4,0)</f>
        <v>0</v>
      </c>
      <c r="H259" s="90">
        <f t="shared" ref="H259:H322" si="34">IF(C259&gt;20,5,0)</f>
        <v>0</v>
      </c>
      <c r="I259" s="90">
        <v>0.98091200000000001</v>
      </c>
      <c r="J259" s="94">
        <f t="shared" si="28"/>
        <v>41.148000000000138</v>
      </c>
    </row>
    <row r="260" spans="1:10">
      <c r="A260">
        <v>3925.5192000000002</v>
      </c>
      <c r="B260">
        <v>2.274317E-2</v>
      </c>
      <c r="C260">
        <f t="shared" si="29"/>
        <v>2.2743169999999999</v>
      </c>
      <c r="D260" s="90">
        <f t="shared" si="30"/>
        <v>0</v>
      </c>
      <c r="E260" s="90">
        <f t="shared" si="31"/>
        <v>2</v>
      </c>
      <c r="F260" s="90">
        <f t="shared" si="32"/>
        <v>0</v>
      </c>
      <c r="G260" s="90">
        <f t="shared" si="33"/>
        <v>0</v>
      </c>
      <c r="H260" s="90">
        <f t="shared" si="34"/>
        <v>0</v>
      </c>
      <c r="I260" s="90">
        <v>1</v>
      </c>
      <c r="J260" s="94">
        <f t="shared" si="28"/>
        <v>40.99559999999974</v>
      </c>
    </row>
    <row r="261" spans="1:10">
      <c r="A261">
        <v>3925.6716000000001</v>
      </c>
      <c r="B261">
        <v>2.6039699999999999E-2</v>
      </c>
      <c r="C261">
        <f t="shared" si="29"/>
        <v>2.6039699999999999</v>
      </c>
      <c r="D261" s="90">
        <f t="shared" si="30"/>
        <v>0</v>
      </c>
      <c r="E261" s="90">
        <f t="shared" si="31"/>
        <v>2</v>
      </c>
      <c r="F261" s="90">
        <f t="shared" si="32"/>
        <v>0</v>
      </c>
      <c r="G261" s="90">
        <f t="shared" si="33"/>
        <v>0</v>
      </c>
      <c r="H261" s="90">
        <f t="shared" si="34"/>
        <v>0</v>
      </c>
      <c r="I261" s="90">
        <v>1</v>
      </c>
      <c r="J261" s="94">
        <f t="shared" si="28"/>
        <v>40.843199999999797</v>
      </c>
    </row>
    <row r="262" spans="1:10">
      <c r="A262">
        <v>3925.8240000000001</v>
      </c>
      <c r="B262">
        <v>2.551848E-2</v>
      </c>
      <c r="C262">
        <f t="shared" si="29"/>
        <v>2.5518480000000001</v>
      </c>
      <c r="D262" s="90">
        <f t="shared" si="30"/>
        <v>0</v>
      </c>
      <c r="E262" s="90">
        <f t="shared" si="31"/>
        <v>2</v>
      </c>
      <c r="F262" s="90">
        <f t="shared" si="32"/>
        <v>0</v>
      </c>
      <c r="G262" s="90">
        <f t="shared" si="33"/>
        <v>0</v>
      </c>
      <c r="H262" s="90">
        <f t="shared" si="34"/>
        <v>0</v>
      </c>
      <c r="I262" s="90">
        <v>0.99999990000000005</v>
      </c>
      <c r="J262" s="94">
        <f t="shared" si="28"/>
        <v>40.690799999999854</v>
      </c>
    </row>
    <row r="263" spans="1:10">
      <c r="A263">
        <v>3925.9764</v>
      </c>
      <c r="B263">
        <v>2.5092260000000002E-2</v>
      </c>
      <c r="C263">
        <f t="shared" si="29"/>
        <v>2.509226</v>
      </c>
      <c r="D263" s="90">
        <f t="shared" si="30"/>
        <v>0</v>
      </c>
      <c r="E263" s="90">
        <f t="shared" si="31"/>
        <v>2</v>
      </c>
      <c r="F263" s="90">
        <f t="shared" si="32"/>
        <v>0</v>
      </c>
      <c r="G263" s="90">
        <f t="shared" si="33"/>
        <v>0</v>
      </c>
      <c r="H263" s="90">
        <f t="shared" si="34"/>
        <v>0</v>
      </c>
      <c r="I263" s="90">
        <v>0.98199990000000004</v>
      </c>
      <c r="J263" s="94">
        <f t="shared" si="28"/>
        <v>40.538399999999911</v>
      </c>
    </row>
    <row r="264" spans="1:10">
      <c r="A264">
        <v>3926.1288</v>
      </c>
      <c r="B264">
        <v>2.6281789999999999E-2</v>
      </c>
      <c r="C264">
        <f t="shared" si="29"/>
        <v>2.6281789999999998</v>
      </c>
      <c r="D264" s="90">
        <f t="shared" si="30"/>
        <v>0</v>
      </c>
      <c r="E264" s="90">
        <f t="shared" si="31"/>
        <v>2</v>
      </c>
      <c r="F264" s="90">
        <f t="shared" si="32"/>
        <v>0</v>
      </c>
      <c r="G264" s="90">
        <f t="shared" si="33"/>
        <v>0</v>
      </c>
      <c r="H264" s="90">
        <f t="shared" si="34"/>
        <v>0</v>
      </c>
      <c r="I264" s="90">
        <v>0.96116539999999995</v>
      </c>
      <c r="J264" s="94">
        <f t="shared" si="28"/>
        <v>40.385999999999967</v>
      </c>
    </row>
    <row r="265" spans="1:10">
      <c r="A265">
        <v>3926.2811999999999</v>
      </c>
      <c r="B265">
        <v>2.6972860000000001E-2</v>
      </c>
      <c r="C265">
        <f t="shared" si="29"/>
        <v>2.6972860000000001</v>
      </c>
      <c r="D265" s="90">
        <f t="shared" si="30"/>
        <v>0</v>
      </c>
      <c r="E265" s="90">
        <f t="shared" si="31"/>
        <v>2</v>
      </c>
      <c r="F265" s="90">
        <f t="shared" si="32"/>
        <v>0</v>
      </c>
      <c r="G265" s="90">
        <f t="shared" si="33"/>
        <v>0</v>
      </c>
      <c r="H265" s="90">
        <f t="shared" si="34"/>
        <v>0</v>
      </c>
      <c r="I265" s="90">
        <v>0.93945909999999999</v>
      </c>
      <c r="J265" s="94">
        <f t="shared" si="28"/>
        <v>40.233600000000024</v>
      </c>
    </row>
    <row r="266" spans="1:10">
      <c r="A266">
        <v>3926.4335999999998</v>
      </c>
      <c r="B266">
        <v>4.0251049999999997E-2</v>
      </c>
      <c r="C266">
        <f t="shared" si="29"/>
        <v>4.0251049999999999</v>
      </c>
      <c r="D266" s="90">
        <f t="shared" si="30"/>
        <v>0</v>
      </c>
      <c r="E266" s="90">
        <f t="shared" si="31"/>
        <v>2</v>
      </c>
      <c r="F266" s="90">
        <f t="shared" si="32"/>
        <v>0</v>
      </c>
      <c r="G266" s="90">
        <f t="shared" si="33"/>
        <v>0</v>
      </c>
      <c r="H266" s="90">
        <f t="shared" si="34"/>
        <v>0</v>
      </c>
      <c r="I266" s="90">
        <v>0.58356430000000004</v>
      </c>
      <c r="J266" s="94">
        <f t="shared" si="28"/>
        <v>40.081200000000081</v>
      </c>
    </row>
    <row r="267" spans="1:10">
      <c r="A267">
        <v>3926.5859999999998</v>
      </c>
      <c r="B267">
        <v>6.0865429999999998E-2</v>
      </c>
      <c r="C267">
        <f t="shared" si="29"/>
        <v>6.0865429999999998</v>
      </c>
      <c r="D267" s="86">
        <f t="shared" si="30"/>
        <v>0</v>
      </c>
      <c r="E267" s="86">
        <f t="shared" si="31"/>
        <v>0</v>
      </c>
      <c r="F267" s="86">
        <f t="shared" si="32"/>
        <v>3</v>
      </c>
      <c r="G267" s="86">
        <f t="shared" si="33"/>
        <v>0</v>
      </c>
      <c r="H267" s="86">
        <f t="shared" si="34"/>
        <v>0</v>
      </c>
      <c r="I267" s="86">
        <v>0.37208910000000001</v>
      </c>
      <c r="J267" s="87">
        <f t="shared" si="28"/>
        <v>39.928800000000138</v>
      </c>
    </row>
    <row r="268" spans="1:10">
      <c r="A268">
        <v>3926.7384000000002</v>
      </c>
      <c r="B268">
        <v>6.4860249999999994E-2</v>
      </c>
      <c r="C268">
        <f t="shared" si="29"/>
        <v>6.4860249999999997</v>
      </c>
      <c r="D268" s="86">
        <f t="shared" si="30"/>
        <v>0</v>
      </c>
      <c r="E268" s="86">
        <f t="shared" si="31"/>
        <v>0</v>
      </c>
      <c r="F268" s="86">
        <f t="shared" si="32"/>
        <v>3</v>
      </c>
      <c r="G268" s="86">
        <f t="shared" si="33"/>
        <v>0</v>
      </c>
      <c r="H268" s="86">
        <f t="shared" si="34"/>
        <v>0</v>
      </c>
      <c r="I268" s="86">
        <v>0.45646059999999999</v>
      </c>
      <c r="J268" s="87">
        <f t="shared" si="28"/>
        <v>39.77639999999974</v>
      </c>
    </row>
    <row r="269" spans="1:10">
      <c r="A269">
        <v>3926.8908000000001</v>
      </c>
      <c r="B269">
        <v>7.4962989999999993E-2</v>
      </c>
      <c r="C269">
        <f t="shared" si="29"/>
        <v>7.4962989999999996</v>
      </c>
      <c r="D269" s="86">
        <f t="shared" si="30"/>
        <v>0</v>
      </c>
      <c r="E269" s="86">
        <f t="shared" si="31"/>
        <v>0</v>
      </c>
      <c r="F269" s="86">
        <f t="shared" si="32"/>
        <v>3</v>
      </c>
      <c r="G269" s="86">
        <f t="shared" si="33"/>
        <v>0</v>
      </c>
      <c r="H269" s="86">
        <f t="shared" si="34"/>
        <v>0</v>
      </c>
      <c r="I269" s="86">
        <v>0.48858210000000002</v>
      </c>
      <c r="J269" s="87">
        <f t="shared" si="28"/>
        <v>39.623999999999796</v>
      </c>
    </row>
    <row r="270" spans="1:10">
      <c r="A270">
        <v>3927.0432000000001</v>
      </c>
      <c r="B270">
        <v>0.1192874</v>
      </c>
      <c r="C270">
        <f t="shared" si="29"/>
        <v>11.928739999999999</v>
      </c>
      <c r="D270" s="91">
        <f t="shared" si="30"/>
        <v>0</v>
      </c>
      <c r="E270" s="91">
        <f t="shared" si="31"/>
        <v>0</v>
      </c>
      <c r="F270" s="91">
        <f t="shared" si="32"/>
        <v>0</v>
      </c>
      <c r="G270" s="91">
        <f t="shared" si="33"/>
        <v>4</v>
      </c>
      <c r="H270" s="91">
        <f t="shared" si="34"/>
        <v>0</v>
      </c>
      <c r="I270" s="91">
        <v>0.39851730000000002</v>
      </c>
      <c r="J270" s="95">
        <f t="shared" si="28"/>
        <v>39.471599999999853</v>
      </c>
    </row>
    <row r="271" spans="1:10">
      <c r="A271">
        <v>3927.1956</v>
      </c>
      <c r="B271">
        <v>0.17254829999999999</v>
      </c>
      <c r="C271">
        <f t="shared" si="29"/>
        <v>17.254829999999998</v>
      </c>
      <c r="D271" s="91">
        <f t="shared" si="30"/>
        <v>0</v>
      </c>
      <c r="E271" s="91">
        <f t="shared" si="31"/>
        <v>0</v>
      </c>
      <c r="F271" s="91">
        <f t="shared" si="32"/>
        <v>0</v>
      </c>
      <c r="G271" s="91">
        <f t="shared" si="33"/>
        <v>4</v>
      </c>
      <c r="H271" s="91">
        <f t="shared" si="34"/>
        <v>0</v>
      </c>
      <c r="I271" s="91">
        <v>0.36837789999999998</v>
      </c>
      <c r="J271" s="95">
        <f t="shared" si="28"/>
        <v>39.31919999999991</v>
      </c>
    </row>
    <row r="272" spans="1:10">
      <c r="A272">
        <v>3927.348</v>
      </c>
      <c r="B272">
        <v>0.19409170000000001</v>
      </c>
      <c r="C272">
        <f t="shared" si="29"/>
        <v>19.40917</v>
      </c>
      <c r="D272" s="91">
        <f t="shared" si="30"/>
        <v>0</v>
      </c>
      <c r="E272" s="91">
        <f t="shared" si="31"/>
        <v>0</v>
      </c>
      <c r="F272" s="91">
        <f t="shared" si="32"/>
        <v>0</v>
      </c>
      <c r="G272" s="91">
        <f t="shared" si="33"/>
        <v>4</v>
      </c>
      <c r="H272" s="91">
        <f t="shared" si="34"/>
        <v>0</v>
      </c>
      <c r="I272" s="91">
        <v>0.38126300000000002</v>
      </c>
      <c r="J272" s="95">
        <f t="shared" si="28"/>
        <v>39.166799999999967</v>
      </c>
    </row>
    <row r="273" spans="1:10">
      <c r="A273">
        <v>3927.5003999999999</v>
      </c>
      <c r="B273">
        <v>0.19984879999999999</v>
      </c>
      <c r="C273">
        <f t="shared" si="29"/>
        <v>19.98488</v>
      </c>
      <c r="D273" s="91">
        <f t="shared" si="30"/>
        <v>0</v>
      </c>
      <c r="E273" s="91">
        <f t="shared" si="31"/>
        <v>0</v>
      </c>
      <c r="F273" s="91">
        <f t="shared" si="32"/>
        <v>0</v>
      </c>
      <c r="G273" s="91">
        <f t="shared" si="33"/>
        <v>4</v>
      </c>
      <c r="H273" s="91">
        <f t="shared" si="34"/>
        <v>0</v>
      </c>
      <c r="I273" s="91">
        <v>0.39205600000000002</v>
      </c>
      <c r="J273" s="95">
        <f t="shared" si="28"/>
        <v>39.014400000000023</v>
      </c>
    </row>
    <row r="274" spans="1:10">
      <c r="A274">
        <v>3927.6527999999998</v>
      </c>
      <c r="B274">
        <v>0.1839779</v>
      </c>
      <c r="C274">
        <f t="shared" si="29"/>
        <v>18.397790000000001</v>
      </c>
      <c r="D274" s="91">
        <f t="shared" si="30"/>
        <v>0</v>
      </c>
      <c r="E274" s="91">
        <f t="shared" si="31"/>
        <v>0</v>
      </c>
      <c r="F274" s="91">
        <f t="shared" si="32"/>
        <v>0</v>
      </c>
      <c r="G274" s="91">
        <f t="shared" si="33"/>
        <v>4</v>
      </c>
      <c r="H274" s="91">
        <f t="shared" si="34"/>
        <v>0</v>
      </c>
      <c r="I274" s="91">
        <v>0.41916750000000003</v>
      </c>
      <c r="J274" s="95">
        <f t="shared" si="28"/>
        <v>38.86200000000008</v>
      </c>
    </row>
    <row r="275" spans="1:10">
      <c r="A275">
        <v>3927.8051999999998</v>
      </c>
      <c r="B275">
        <v>0.17575170000000001</v>
      </c>
      <c r="C275">
        <f t="shared" si="29"/>
        <v>17.57517</v>
      </c>
      <c r="D275" s="91">
        <f t="shared" si="30"/>
        <v>0</v>
      </c>
      <c r="E275" s="91">
        <f t="shared" si="31"/>
        <v>0</v>
      </c>
      <c r="F275" s="91">
        <f t="shared" si="32"/>
        <v>0</v>
      </c>
      <c r="G275" s="91">
        <f t="shared" si="33"/>
        <v>4</v>
      </c>
      <c r="H275" s="91">
        <f t="shared" si="34"/>
        <v>0</v>
      </c>
      <c r="I275" s="91">
        <v>0.41468310000000003</v>
      </c>
      <c r="J275" s="95">
        <f t="shared" si="28"/>
        <v>38.709600000000137</v>
      </c>
    </row>
    <row r="276" spans="1:10">
      <c r="A276">
        <v>3927.9576000000002</v>
      </c>
      <c r="B276">
        <v>0.16572780000000001</v>
      </c>
      <c r="C276">
        <f t="shared" si="29"/>
        <v>16.572780000000002</v>
      </c>
      <c r="D276" s="91">
        <f t="shared" si="30"/>
        <v>0</v>
      </c>
      <c r="E276" s="91">
        <f t="shared" si="31"/>
        <v>0</v>
      </c>
      <c r="F276" s="91">
        <f t="shared" si="32"/>
        <v>0</v>
      </c>
      <c r="G276" s="91">
        <f t="shared" si="33"/>
        <v>4</v>
      </c>
      <c r="H276" s="91">
        <f t="shared" si="34"/>
        <v>0</v>
      </c>
      <c r="I276" s="91">
        <v>0.41971360000000002</v>
      </c>
      <c r="J276" s="95">
        <f t="shared" si="28"/>
        <v>38.557199999999739</v>
      </c>
    </row>
    <row r="277" spans="1:10">
      <c r="A277">
        <v>3928.11</v>
      </c>
      <c r="B277">
        <v>0.16208159999999999</v>
      </c>
      <c r="C277">
        <f t="shared" si="29"/>
        <v>16.208159999999999</v>
      </c>
      <c r="D277" s="91">
        <f t="shared" si="30"/>
        <v>0</v>
      </c>
      <c r="E277" s="91">
        <f t="shared" si="31"/>
        <v>0</v>
      </c>
      <c r="F277" s="91">
        <f t="shared" si="32"/>
        <v>0</v>
      </c>
      <c r="G277" s="91">
        <f t="shared" si="33"/>
        <v>4</v>
      </c>
      <c r="H277" s="91">
        <f t="shared" si="34"/>
        <v>0</v>
      </c>
      <c r="I277" s="91">
        <v>0.38366640000000002</v>
      </c>
      <c r="J277" s="95">
        <f t="shared" si="28"/>
        <v>38.404799999999796</v>
      </c>
    </row>
    <row r="278" spans="1:10">
      <c r="A278">
        <v>3928.2624000000001</v>
      </c>
      <c r="B278">
        <v>0.1591129</v>
      </c>
      <c r="C278">
        <f t="shared" si="29"/>
        <v>15.911290000000001</v>
      </c>
      <c r="D278" s="91">
        <f t="shared" si="30"/>
        <v>0</v>
      </c>
      <c r="E278" s="91">
        <f t="shared" si="31"/>
        <v>0</v>
      </c>
      <c r="F278" s="91">
        <f t="shared" si="32"/>
        <v>0</v>
      </c>
      <c r="G278" s="91">
        <f t="shared" si="33"/>
        <v>4</v>
      </c>
      <c r="H278" s="91">
        <f t="shared" si="34"/>
        <v>0</v>
      </c>
      <c r="I278" s="91">
        <v>0.34231980000000001</v>
      </c>
      <c r="J278" s="95">
        <f t="shared" si="28"/>
        <v>38.252399999999852</v>
      </c>
    </row>
    <row r="279" spans="1:10">
      <c r="A279">
        <v>3928.4148</v>
      </c>
      <c r="B279">
        <v>0.16487660000000001</v>
      </c>
      <c r="C279">
        <f t="shared" si="29"/>
        <v>16.487660000000002</v>
      </c>
      <c r="D279" s="91">
        <f t="shared" si="30"/>
        <v>0</v>
      </c>
      <c r="E279" s="91">
        <f t="shared" si="31"/>
        <v>0</v>
      </c>
      <c r="F279" s="91">
        <f t="shared" si="32"/>
        <v>0</v>
      </c>
      <c r="G279" s="91">
        <f t="shared" si="33"/>
        <v>4</v>
      </c>
      <c r="H279" s="91">
        <f t="shared" si="34"/>
        <v>0</v>
      </c>
      <c r="I279" s="91">
        <v>0.31878980000000001</v>
      </c>
      <c r="J279" s="95">
        <f t="shared" si="28"/>
        <v>38.099999999999909</v>
      </c>
    </row>
    <row r="280" spans="1:10">
      <c r="A280">
        <v>3928.5672</v>
      </c>
      <c r="B280">
        <v>0.17157620000000001</v>
      </c>
      <c r="C280">
        <f t="shared" si="29"/>
        <v>17.157620000000001</v>
      </c>
      <c r="D280" s="91">
        <f t="shared" si="30"/>
        <v>0</v>
      </c>
      <c r="E280" s="91">
        <f t="shared" si="31"/>
        <v>0</v>
      </c>
      <c r="F280" s="91">
        <f t="shared" si="32"/>
        <v>0</v>
      </c>
      <c r="G280" s="91">
        <f t="shared" si="33"/>
        <v>4</v>
      </c>
      <c r="H280" s="91">
        <f t="shared" si="34"/>
        <v>0</v>
      </c>
      <c r="I280" s="91">
        <v>0.30511880000000002</v>
      </c>
      <c r="J280" s="95">
        <f t="shared" si="28"/>
        <v>37.947599999999966</v>
      </c>
    </row>
    <row r="281" spans="1:10">
      <c r="A281">
        <v>3928.7195999999999</v>
      </c>
      <c r="B281">
        <v>0.167853</v>
      </c>
      <c r="C281">
        <f t="shared" si="29"/>
        <v>16.785299999999999</v>
      </c>
      <c r="D281" s="91">
        <f t="shared" si="30"/>
        <v>0</v>
      </c>
      <c r="E281" s="91">
        <f t="shared" si="31"/>
        <v>0</v>
      </c>
      <c r="F281" s="91">
        <f t="shared" si="32"/>
        <v>0</v>
      </c>
      <c r="G281" s="91">
        <f t="shared" si="33"/>
        <v>4</v>
      </c>
      <c r="H281" s="91">
        <f t="shared" si="34"/>
        <v>0</v>
      </c>
      <c r="I281" s="91">
        <v>0.33519769999999999</v>
      </c>
      <c r="J281" s="95">
        <f t="shared" si="28"/>
        <v>37.795200000000023</v>
      </c>
    </row>
    <row r="282" spans="1:10">
      <c r="A282">
        <v>3928.8719999999998</v>
      </c>
      <c r="B282">
        <v>0.16479350000000001</v>
      </c>
      <c r="C282">
        <f t="shared" si="29"/>
        <v>16.47935</v>
      </c>
      <c r="D282" s="91">
        <f t="shared" si="30"/>
        <v>0</v>
      </c>
      <c r="E282" s="91">
        <f t="shared" si="31"/>
        <v>0</v>
      </c>
      <c r="F282" s="91">
        <f t="shared" si="32"/>
        <v>0</v>
      </c>
      <c r="G282" s="91">
        <f t="shared" si="33"/>
        <v>4</v>
      </c>
      <c r="H282" s="91">
        <f t="shared" si="34"/>
        <v>0</v>
      </c>
      <c r="I282" s="91">
        <v>0.3344686</v>
      </c>
      <c r="J282" s="95">
        <f t="shared" si="28"/>
        <v>37.642800000000079</v>
      </c>
    </row>
    <row r="283" spans="1:10">
      <c r="A283">
        <v>3929.0243999999998</v>
      </c>
      <c r="B283">
        <v>0.15539330000000001</v>
      </c>
      <c r="C283">
        <f t="shared" si="29"/>
        <v>15.539330000000001</v>
      </c>
      <c r="D283" s="91">
        <f t="shared" si="30"/>
        <v>0</v>
      </c>
      <c r="E283" s="91">
        <f t="shared" si="31"/>
        <v>0</v>
      </c>
      <c r="F283" s="91">
        <f t="shared" si="32"/>
        <v>0</v>
      </c>
      <c r="G283" s="91">
        <f t="shared" si="33"/>
        <v>4</v>
      </c>
      <c r="H283" s="91">
        <f t="shared" si="34"/>
        <v>0</v>
      </c>
      <c r="I283" s="91">
        <v>0.37496659999999998</v>
      </c>
      <c r="J283" s="95">
        <f t="shared" si="28"/>
        <v>37.490400000000136</v>
      </c>
    </row>
    <row r="284" spans="1:10">
      <c r="A284">
        <v>3929.1768000000002</v>
      </c>
      <c r="B284">
        <v>0.145173</v>
      </c>
      <c r="C284">
        <f t="shared" si="29"/>
        <v>14.517299999999999</v>
      </c>
      <c r="D284" s="91">
        <f t="shared" si="30"/>
        <v>0</v>
      </c>
      <c r="E284" s="91">
        <f t="shared" si="31"/>
        <v>0</v>
      </c>
      <c r="F284" s="91">
        <f t="shared" si="32"/>
        <v>0</v>
      </c>
      <c r="G284" s="91">
        <f t="shared" si="33"/>
        <v>4</v>
      </c>
      <c r="H284" s="91">
        <f t="shared" si="34"/>
        <v>0</v>
      </c>
      <c r="I284" s="91">
        <v>0.40182639999999997</v>
      </c>
      <c r="J284" s="95">
        <f t="shared" si="28"/>
        <v>37.337999999999738</v>
      </c>
    </row>
    <row r="285" spans="1:10">
      <c r="A285">
        <v>3929.3292000000001</v>
      </c>
      <c r="B285">
        <v>0.12655710000000001</v>
      </c>
      <c r="C285">
        <f t="shared" si="29"/>
        <v>12.655710000000001</v>
      </c>
      <c r="D285" s="91">
        <f t="shared" si="30"/>
        <v>0</v>
      </c>
      <c r="E285" s="91">
        <f t="shared" si="31"/>
        <v>0</v>
      </c>
      <c r="F285" s="91">
        <f t="shared" si="32"/>
        <v>0</v>
      </c>
      <c r="G285" s="91">
        <f t="shared" si="33"/>
        <v>4</v>
      </c>
      <c r="H285" s="91">
        <f t="shared" si="34"/>
        <v>0</v>
      </c>
      <c r="I285" s="91">
        <v>0.4302493</v>
      </c>
      <c r="J285" s="95">
        <f t="shared" si="28"/>
        <v>37.185599999999795</v>
      </c>
    </row>
    <row r="286" spans="1:10">
      <c r="A286">
        <v>3929.4816000000001</v>
      </c>
      <c r="B286">
        <v>0.1177359</v>
      </c>
      <c r="C286">
        <f t="shared" si="29"/>
        <v>11.77359</v>
      </c>
      <c r="D286" s="91">
        <f t="shared" si="30"/>
        <v>0</v>
      </c>
      <c r="E286" s="91">
        <f t="shared" si="31"/>
        <v>0</v>
      </c>
      <c r="F286" s="91">
        <f t="shared" si="32"/>
        <v>0</v>
      </c>
      <c r="G286" s="91">
        <f t="shared" si="33"/>
        <v>4</v>
      </c>
      <c r="H286" s="91">
        <f t="shared" si="34"/>
        <v>0</v>
      </c>
      <c r="I286" s="91">
        <v>0.37716379999999999</v>
      </c>
      <c r="J286" s="95">
        <f t="shared" si="28"/>
        <v>37.033199999999852</v>
      </c>
    </row>
    <row r="287" spans="1:10">
      <c r="A287">
        <v>3929.634</v>
      </c>
      <c r="B287">
        <v>0.1007474</v>
      </c>
      <c r="C287">
        <f t="shared" si="29"/>
        <v>10.07474</v>
      </c>
      <c r="D287" s="91">
        <f t="shared" si="30"/>
        <v>0</v>
      </c>
      <c r="E287" s="91">
        <f t="shared" si="31"/>
        <v>0</v>
      </c>
      <c r="F287" s="91">
        <f t="shared" si="32"/>
        <v>0</v>
      </c>
      <c r="G287" s="91">
        <f t="shared" si="33"/>
        <v>4</v>
      </c>
      <c r="H287" s="91">
        <f t="shared" si="34"/>
        <v>0</v>
      </c>
      <c r="I287" s="91">
        <v>0.3448368</v>
      </c>
      <c r="J287" s="95">
        <f t="shared" si="28"/>
        <v>36.880799999999908</v>
      </c>
    </row>
    <row r="288" spans="1:10">
      <c r="A288">
        <v>3929.7864</v>
      </c>
      <c r="B288">
        <v>9.5587140000000001E-2</v>
      </c>
      <c r="C288">
        <f t="shared" si="29"/>
        <v>9.5587140000000002</v>
      </c>
      <c r="D288" s="86">
        <f t="shared" si="30"/>
        <v>0</v>
      </c>
      <c r="E288" s="86">
        <f t="shared" si="31"/>
        <v>0</v>
      </c>
      <c r="F288" s="86">
        <f t="shared" si="32"/>
        <v>3</v>
      </c>
      <c r="G288" s="86">
        <f t="shared" si="33"/>
        <v>0</v>
      </c>
      <c r="H288" s="86">
        <f t="shared" si="34"/>
        <v>0</v>
      </c>
      <c r="I288" s="86">
        <v>0.34289019999999998</v>
      </c>
      <c r="J288" s="87">
        <f t="shared" si="28"/>
        <v>36.728399999999965</v>
      </c>
    </row>
    <row r="289" spans="1:10">
      <c r="A289">
        <v>3929.9387999999999</v>
      </c>
      <c r="B289">
        <v>8.9649439999999997E-2</v>
      </c>
      <c r="C289">
        <f t="shared" si="29"/>
        <v>8.9649439999999991</v>
      </c>
      <c r="D289" s="86">
        <f t="shared" si="30"/>
        <v>0</v>
      </c>
      <c r="E289" s="86">
        <f t="shared" si="31"/>
        <v>0</v>
      </c>
      <c r="F289" s="86">
        <f t="shared" si="32"/>
        <v>3</v>
      </c>
      <c r="G289" s="86">
        <f t="shared" si="33"/>
        <v>0</v>
      </c>
      <c r="H289" s="86">
        <f t="shared" si="34"/>
        <v>0</v>
      </c>
      <c r="I289" s="86">
        <v>0.3657318</v>
      </c>
      <c r="J289" s="87">
        <f t="shared" si="28"/>
        <v>36.576000000000022</v>
      </c>
    </row>
    <row r="290" spans="1:10">
      <c r="A290">
        <v>3930.0911999999998</v>
      </c>
      <c r="B290">
        <v>9.38914E-2</v>
      </c>
      <c r="C290">
        <f t="shared" si="29"/>
        <v>9.3891399999999994</v>
      </c>
      <c r="D290" s="86">
        <f t="shared" si="30"/>
        <v>0</v>
      </c>
      <c r="E290" s="86">
        <f t="shared" si="31"/>
        <v>0</v>
      </c>
      <c r="F290" s="86">
        <f t="shared" si="32"/>
        <v>3</v>
      </c>
      <c r="G290" s="86">
        <f t="shared" si="33"/>
        <v>0</v>
      </c>
      <c r="H290" s="86">
        <f t="shared" si="34"/>
        <v>0</v>
      </c>
      <c r="I290" s="86">
        <v>0.3336325</v>
      </c>
      <c r="J290" s="87">
        <f t="shared" si="28"/>
        <v>36.423600000000079</v>
      </c>
    </row>
    <row r="291" spans="1:10">
      <c r="A291">
        <v>3930.2435999999998</v>
      </c>
      <c r="B291">
        <v>0.1046938</v>
      </c>
      <c r="C291">
        <f t="shared" si="29"/>
        <v>10.469380000000001</v>
      </c>
      <c r="D291" s="91">
        <f t="shared" si="30"/>
        <v>0</v>
      </c>
      <c r="E291" s="91">
        <f t="shared" si="31"/>
        <v>0</v>
      </c>
      <c r="F291" s="91">
        <f t="shared" si="32"/>
        <v>0</v>
      </c>
      <c r="G291" s="91">
        <f t="shared" si="33"/>
        <v>4</v>
      </c>
      <c r="H291" s="91">
        <f t="shared" si="34"/>
        <v>0</v>
      </c>
      <c r="I291" s="91">
        <v>0.30009950000000002</v>
      </c>
      <c r="J291" s="95">
        <f t="shared" si="28"/>
        <v>36.271200000000135</v>
      </c>
    </row>
    <row r="292" spans="1:10">
      <c r="A292">
        <v>3930.3960000000002</v>
      </c>
      <c r="B292">
        <v>0.1230058</v>
      </c>
      <c r="C292">
        <f t="shared" si="29"/>
        <v>12.30058</v>
      </c>
      <c r="D292" s="91">
        <f t="shared" si="30"/>
        <v>0</v>
      </c>
      <c r="E292" s="91">
        <f t="shared" si="31"/>
        <v>0</v>
      </c>
      <c r="F292" s="91">
        <f t="shared" si="32"/>
        <v>0</v>
      </c>
      <c r="G292" s="91">
        <f t="shared" si="33"/>
        <v>4</v>
      </c>
      <c r="H292" s="91">
        <f t="shared" si="34"/>
        <v>0</v>
      </c>
      <c r="I292" s="91">
        <v>0.3361499</v>
      </c>
      <c r="J292" s="95">
        <f t="shared" si="28"/>
        <v>36.118799999999737</v>
      </c>
    </row>
    <row r="293" spans="1:10">
      <c r="A293">
        <v>3930.5484000000001</v>
      </c>
      <c r="B293">
        <v>0.1390112</v>
      </c>
      <c r="C293">
        <f t="shared" si="29"/>
        <v>13.901120000000001</v>
      </c>
      <c r="D293" s="91">
        <f t="shared" si="30"/>
        <v>0</v>
      </c>
      <c r="E293" s="91">
        <f t="shared" si="31"/>
        <v>0</v>
      </c>
      <c r="F293" s="91">
        <f t="shared" si="32"/>
        <v>0</v>
      </c>
      <c r="G293" s="91">
        <f t="shared" si="33"/>
        <v>4</v>
      </c>
      <c r="H293" s="91">
        <f t="shared" si="34"/>
        <v>0</v>
      </c>
      <c r="I293" s="91">
        <v>0.37438349999999998</v>
      </c>
      <c r="J293" s="95">
        <f t="shared" si="28"/>
        <v>35.966399999999794</v>
      </c>
    </row>
    <row r="294" spans="1:10">
      <c r="A294">
        <v>3930.7008000000001</v>
      </c>
      <c r="B294">
        <v>0.15370710000000001</v>
      </c>
      <c r="C294">
        <f t="shared" si="29"/>
        <v>15.370710000000001</v>
      </c>
      <c r="D294" s="91">
        <f t="shared" si="30"/>
        <v>0</v>
      </c>
      <c r="E294" s="91">
        <f t="shared" si="31"/>
        <v>0</v>
      </c>
      <c r="F294" s="91">
        <f t="shared" si="32"/>
        <v>0</v>
      </c>
      <c r="G294" s="91">
        <f t="shared" si="33"/>
        <v>4</v>
      </c>
      <c r="H294" s="91">
        <f t="shared" si="34"/>
        <v>0</v>
      </c>
      <c r="I294" s="91">
        <v>0.39284970000000002</v>
      </c>
      <c r="J294" s="95">
        <f t="shared" si="28"/>
        <v>35.813999999999851</v>
      </c>
    </row>
    <row r="295" spans="1:10">
      <c r="A295">
        <v>3930.8532</v>
      </c>
      <c r="B295">
        <v>0.16769010000000001</v>
      </c>
      <c r="C295">
        <f t="shared" si="29"/>
        <v>16.769010000000002</v>
      </c>
      <c r="D295" s="91">
        <f t="shared" si="30"/>
        <v>0</v>
      </c>
      <c r="E295" s="91">
        <f t="shared" si="31"/>
        <v>0</v>
      </c>
      <c r="F295" s="91">
        <f t="shared" si="32"/>
        <v>0</v>
      </c>
      <c r="G295" s="91">
        <f t="shared" si="33"/>
        <v>4</v>
      </c>
      <c r="H295" s="91">
        <f t="shared" si="34"/>
        <v>0</v>
      </c>
      <c r="I295" s="91">
        <v>0.34465380000000001</v>
      </c>
      <c r="J295" s="95">
        <f t="shared" si="28"/>
        <v>35.661599999999908</v>
      </c>
    </row>
    <row r="296" spans="1:10">
      <c r="A296">
        <v>3931.0056</v>
      </c>
      <c r="B296">
        <v>0.16818959999999999</v>
      </c>
      <c r="C296">
        <f t="shared" si="29"/>
        <v>16.818960000000001</v>
      </c>
      <c r="D296" s="91">
        <f t="shared" si="30"/>
        <v>0</v>
      </c>
      <c r="E296" s="91">
        <f t="shared" si="31"/>
        <v>0</v>
      </c>
      <c r="F296" s="91">
        <f t="shared" si="32"/>
        <v>0</v>
      </c>
      <c r="G296" s="91">
        <f t="shared" si="33"/>
        <v>4</v>
      </c>
      <c r="H296" s="91">
        <f t="shared" si="34"/>
        <v>0</v>
      </c>
      <c r="I296" s="91">
        <v>0.30002899999999999</v>
      </c>
      <c r="J296" s="95">
        <f t="shared" si="28"/>
        <v>35.509199999999964</v>
      </c>
    </row>
    <row r="297" spans="1:10">
      <c r="A297">
        <v>3931.1579999999999</v>
      </c>
      <c r="B297">
        <v>0.14778430000000001</v>
      </c>
      <c r="C297">
        <f t="shared" si="29"/>
        <v>14.77843</v>
      </c>
      <c r="D297" s="91">
        <f t="shared" si="30"/>
        <v>0</v>
      </c>
      <c r="E297" s="91">
        <f t="shared" si="31"/>
        <v>0</v>
      </c>
      <c r="F297" s="91">
        <f t="shared" si="32"/>
        <v>0</v>
      </c>
      <c r="G297" s="91">
        <f t="shared" si="33"/>
        <v>4</v>
      </c>
      <c r="H297" s="91">
        <f t="shared" si="34"/>
        <v>0</v>
      </c>
      <c r="I297" s="91">
        <v>0.41539480000000001</v>
      </c>
      <c r="J297" s="95">
        <f t="shared" si="28"/>
        <v>35.356800000000021</v>
      </c>
    </row>
    <row r="298" spans="1:10">
      <c r="A298">
        <v>3931.3103999999998</v>
      </c>
      <c r="B298">
        <v>0.13071969999999999</v>
      </c>
      <c r="C298">
        <f t="shared" si="29"/>
        <v>13.07197</v>
      </c>
      <c r="D298" s="91">
        <f t="shared" si="30"/>
        <v>0</v>
      </c>
      <c r="E298" s="91">
        <f t="shared" si="31"/>
        <v>0</v>
      </c>
      <c r="F298" s="91">
        <f t="shared" si="32"/>
        <v>0</v>
      </c>
      <c r="G298" s="91">
        <f t="shared" si="33"/>
        <v>4</v>
      </c>
      <c r="H298" s="91">
        <f t="shared" si="34"/>
        <v>0</v>
      </c>
      <c r="I298" s="91">
        <v>0.37488919999999998</v>
      </c>
      <c r="J298" s="95">
        <f t="shared" si="28"/>
        <v>35.204400000000078</v>
      </c>
    </row>
    <row r="299" spans="1:10">
      <c r="A299">
        <v>3931.4627999999998</v>
      </c>
      <c r="B299">
        <v>0.1320828</v>
      </c>
      <c r="C299">
        <f t="shared" si="29"/>
        <v>13.20828</v>
      </c>
      <c r="D299" s="91">
        <f t="shared" si="30"/>
        <v>0</v>
      </c>
      <c r="E299" s="91">
        <f t="shared" si="31"/>
        <v>0</v>
      </c>
      <c r="F299" s="91">
        <f t="shared" si="32"/>
        <v>0</v>
      </c>
      <c r="G299" s="91">
        <f t="shared" si="33"/>
        <v>4</v>
      </c>
      <c r="H299" s="91">
        <f t="shared" si="34"/>
        <v>0</v>
      </c>
      <c r="I299" s="91">
        <v>0.28384910000000002</v>
      </c>
      <c r="J299" s="95">
        <f t="shared" si="28"/>
        <v>35.052000000000135</v>
      </c>
    </row>
    <row r="300" spans="1:10">
      <c r="A300">
        <v>3931.6152000000002</v>
      </c>
      <c r="B300">
        <v>0.12497179999999999</v>
      </c>
      <c r="C300">
        <f t="shared" si="29"/>
        <v>12.49718</v>
      </c>
      <c r="D300" s="91">
        <f t="shared" si="30"/>
        <v>0</v>
      </c>
      <c r="E300" s="91">
        <f t="shared" si="31"/>
        <v>0</v>
      </c>
      <c r="F300" s="91">
        <f t="shared" si="32"/>
        <v>0</v>
      </c>
      <c r="G300" s="91">
        <f t="shared" si="33"/>
        <v>4</v>
      </c>
      <c r="H300" s="91">
        <f t="shared" si="34"/>
        <v>0</v>
      </c>
      <c r="I300" s="91">
        <v>0.34898469999999998</v>
      </c>
      <c r="J300" s="95">
        <f t="shared" si="28"/>
        <v>34.899599999999737</v>
      </c>
    </row>
    <row r="301" spans="1:10">
      <c r="A301">
        <v>3931.7676000000001</v>
      </c>
      <c r="B301">
        <v>9.7752320000000004E-2</v>
      </c>
      <c r="C301">
        <f t="shared" si="29"/>
        <v>9.7752320000000008</v>
      </c>
      <c r="D301" s="86">
        <f t="shared" si="30"/>
        <v>0</v>
      </c>
      <c r="E301" s="86">
        <f t="shared" si="31"/>
        <v>0</v>
      </c>
      <c r="F301" s="86">
        <f t="shared" si="32"/>
        <v>3</v>
      </c>
      <c r="G301" s="86">
        <f t="shared" si="33"/>
        <v>0</v>
      </c>
      <c r="H301" s="86">
        <f t="shared" si="34"/>
        <v>0</v>
      </c>
      <c r="I301" s="86">
        <v>0.360904</v>
      </c>
      <c r="J301" s="87">
        <f t="shared" si="28"/>
        <v>34.747199999999793</v>
      </c>
    </row>
    <row r="302" spans="1:10">
      <c r="A302">
        <v>3931.92</v>
      </c>
      <c r="B302">
        <v>6.4536720000000006E-2</v>
      </c>
      <c r="C302">
        <f t="shared" si="29"/>
        <v>6.453672000000001</v>
      </c>
      <c r="D302" s="86">
        <f t="shared" si="30"/>
        <v>0</v>
      </c>
      <c r="E302" s="86">
        <f t="shared" si="31"/>
        <v>0</v>
      </c>
      <c r="F302" s="86">
        <f t="shared" si="32"/>
        <v>3</v>
      </c>
      <c r="G302" s="86">
        <f t="shared" si="33"/>
        <v>0</v>
      </c>
      <c r="H302" s="86">
        <f t="shared" si="34"/>
        <v>0</v>
      </c>
      <c r="I302" s="86">
        <v>0.46595429999999999</v>
      </c>
      <c r="J302" s="87">
        <f t="shared" si="28"/>
        <v>34.59479999999985</v>
      </c>
    </row>
    <row r="303" spans="1:10">
      <c r="A303">
        <v>3932.0724</v>
      </c>
      <c r="B303">
        <v>5.799965E-2</v>
      </c>
      <c r="C303">
        <f t="shared" si="29"/>
        <v>5.7999650000000003</v>
      </c>
      <c r="D303" s="86">
        <f t="shared" si="30"/>
        <v>0</v>
      </c>
      <c r="E303" s="86">
        <f t="shared" si="31"/>
        <v>0</v>
      </c>
      <c r="F303" s="86">
        <f t="shared" si="32"/>
        <v>3</v>
      </c>
      <c r="G303" s="86">
        <f t="shared" si="33"/>
        <v>0</v>
      </c>
      <c r="H303" s="86">
        <f t="shared" si="34"/>
        <v>0</v>
      </c>
      <c r="I303" s="86">
        <v>0.53273870000000001</v>
      </c>
      <c r="J303" s="87">
        <f t="shared" si="28"/>
        <v>34.442399999999907</v>
      </c>
    </row>
    <row r="304" spans="1:10">
      <c r="A304">
        <v>3932.2248</v>
      </c>
      <c r="B304">
        <v>5.8525180000000003E-2</v>
      </c>
      <c r="C304">
        <f t="shared" si="29"/>
        <v>5.8525179999999999</v>
      </c>
      <c r="D304" s="86">
        <f t="shared" si="30"/>
        <v>0</v>
      </c>
      <c r="E304" s="86">
        <f t="shared" si="31"/>
        <v>0</v>
      </c>
      <c r="F304" s="86">
        <f t="shared" si="32"/>
        <v>3</v>
      </c>
      <c r="G304" s="86">
        <f t="shared" si="33"/>
        <v>0</v>
      </c>
      <c r="H304" s="86">
        <f t="shared" si="34"/>
        <v>0</v>
      </c>
      <c r="I304" s="86">
        <v>0.56288269999999996</v>
      </c>
      <c r="J304" s="87">
        <f t="shared" si="28"/>
        <v>34.289999999999964</v>
      </c>
    </row>
    <row r="305" spans="1:10">
      <c r="A305">
        <v>3932.3771999999999</v>
      </c>
      <c r="B305">
        <v>6.0213250000000003E-2</v>
      </c>
      <c r="C305">
        <f t="shared" si="29"/>
        <v>6.021325</v>
      </c>
      <c r="D305" s="86">
        <f t="shared" si="30"/>
        <v>0</v>
      </c>
      <c r="E305" s="86">
        <f t="shared" si="31"/>
        <v>0</v>
      </c>
      <c r="F305" s="86">
        <f t="shared" si="32"/>
        <v>3</v>
      </c>
      <c r="G305" s="86">
        <f t="shared" si="33"/>
        <v>0</v>
      </c>
      <c r="H305" s="86">
        <f t="shared" si="34"/>
        <v>0</v>
      </c>
      <c r="I305" s="86">
        <v>0.49246479999999998</v>
      </c>
      <c r="J305" s="87">
        <f t="shared" si="28"/>
        <v>34.13760000000002</v>
      </c>
    </row>
    <row r="306" spans="1:10">
      <c r="A306">
        <v>3932.5295999999998</v>
      </c>
      <c r="B306">
        <v>6.251756E-2</v>
      </c>
      <c r="C306">
        <f t="shared" si="29"/>
        <v>6.2517560000000003</v>
      </c>
      <c r="D306" s="86">
        <f t="shared" si="30"/>
        <v>0</v>
      </c>
      <c r="E306" s="86">
        <f t="shared" si="31"/>
        <v>0</v>
      </c>
      <c r="F306" s="86">
        <f t="shared" si="32"/>
        <v>3</v>
      </c>
      <c r="G306" s="86">
        <f t="shared" si="33"/>
        <v>0</v>
      </c>
      <c r="H306" s="86">
        <f t="shared" si="34"/>
        <v>0</v>
      </c>
      <c r="I306" s="86">
        <v>0.47543760000000002</v>
      </c>
      <c r="J306" s="87">
        <f t="shared" si="28"/>
        <v>33.985200000000077</v>
      </c>
    </row>
    <row r="307" spans="1:10">
      <c r="A307">
        <v>3932.6819999999998</v>
      </c>
      <c r="B307">
        <v>6.2450789999999999E-2</v>
      </c>
      <c r="C307">
        <f t="shared" si="29"/>
        <v>6.2450789999999996</v>
      </c>
      <c r="D307" s="86">
        <f t="shared" si="30"/>
        <v>0</v>
      </c>
      <c r="E307" s="86">
        <f t="shared" si="31"/>
        <v>0</v>
      </c>
      <c r="F307" s="86">
        <f t="shared" si="32"/>
        <v>3</v>
      </c>
      <c r="G307" s="86">
        <f t="shared" si="33"/>
        <v>0</v>
      </c>
      <c r="H307" s="86">
        <f t="shared" si="34"/>
        <v>0</v>
      </c>
      <c r="I307" s="86">
        <v>0.59670619999999996</v>
      </c>
      <c r="J307" s="87">
        <f t="shared" si="28"/>
        <v>33.832800000000134</v>
      </c>
    </row>
    <row r="308" spans="1:10">
      <c r="A308">
        <v>3932.8344000000002</v>
      </c>
      <c r="B308">
        <v>6.2629459999999998E-2</v>
      </c>
      <c r="C308">
        <f t="shared" si="29"/>
        <v>6.2629459999999995</v>
      </c>
      <c r="D308" s="86">
        <f t="shared" si="30"/>
        <v>0</v>
      </c>
      <c r="E308" s="86">
        <f t="shared" si="31"/>
        <v>0</v>
      </c>
      <c r="F308" s="86">
        <f t="shared" si="32"/>
        <v>3</v>
      </c>
      <c r="G308" s="86">
        <f t="shared" si="33"/>
        <v>0</v>
      </c>
      <c r="H308" s="86">
        <f t="shared" si="34"/>
        <v>0</v>
      </c>
      <c r="I308" s="86">
        <v>0.60905160000000003</v>
      </c>
      <c r="J308" s="87">
        <f t="shared" si="28"/>
        <v>33.680399999999736</v>
      </c>
    </row>
    <row r="309" spans="1:10">
      <c r="A309">
        <v>3932.9868000000001</v>
      </c>
      <c r="B309">
        <v>5.683328E-2</v>
      </c>
      <c r="C309">
        <f t="shared" si="29"/>
        <v>5.6833280000000004</v>
      </c>
      <c r="D309" s="86">
        <f t="shared" si="30"/>
        <v>0</v>
      </c>
      <c r="E309" s="86">
        <f t="shared" si="31"/>
        <v>0</v>
      </c>
      <c r="F309" s="86">
        <f t="shared" si="32"/>
        <v>3</v>
      </c>
      <c r="G309" s="86">
        <f t="shared" si="33"/>
        <v>0</v>
      </c>
      <c r="H309" s="86">
        <f t="shared" si="34"/>
        <v>0</v>
      </c>
      <c r="I309" s="86">
        <v>0.52272050000000003</v>
      </c>
      <c r="J309" s="87">
        <f t="shared" si="28"/>
        <v>33.527999999999793</v>
      </c>
    </row>
    <row r="310" spans="1:10">
      <c r="A310">
        <v>3933.1392000000001</v>
      </c>
      <c r="B310">
        <v>6.316194E-2</v>
      </c>
      <c r="C310">
        <f t="shared" si="29"/>
        <v>6.3161940000000003</v>
      </c>
      <c r="D310" s="86">
        <f t="shared" si="30"/>
        <v>0</v>
      </c>
      <c r="E310" s="86">
        <f t="shared" si="31"/>
        <v>0</v>
      </c>
      <c r="F310" s="86">
        <f t="shared" si="32"/>
        <v>3</v>
      </c>
      <c r="G310" s="86">
        <f t="shared" si="33"/>
        <v>0</v>
      </c>
      <c r="H310" s="86">
        <f t="shared" si="34"/>
        <v>0</v>
      </c>
      <c r="I310" s="86">
        <v>0.60864339999999995</v>
      </c>
      <c r="J310" s="87">
        <f t="shared" si="28"/>
        <v>33.375599999999849</v>
      </c>
    </row>
    <row r="311" spans="1:10">
      <c r="A311">
        <v>3933.2916</v>
      </c>
      <c r="B311">
        <v>7.5726929999999998E-2</v>
      </c>
      <c r="C311">
        <f t="shared" si="29"/>
        <v>7.5726930000000001</v>
      </c>
      <c r="D311" s="86">
        <f t="shared" si="30"/>
        <v>0</v>
      </c>
      <c r="E311" s="86">
        <f t="shared" si="31"/>
        <v>0</v>
      </c>
      <c r="F311" s="86">
        <f t="shared" si="32"/>
        <v>3</v>
      </c>
      <c r="G311" s="86">
        <f t="shared" si="33"/>
        <v>0</v>
      </c>
      <c r="H311" s="86">
        <f t="shared" si="34"/>
        <v>0</v>
      </c>
      <c r="I311" s="86">
        <v>0.47078039999999999</v>
      </c>
      <c r="J311" s="87">
        <f t="shared" si="28"/>
        <v>33.223199999999906</v>
      </c>
    </row>
    <row r="312" spans="1:10">
      <c r="A312">
        <v>3933.444</v>
      </c>
      <c r="B312">
        <v>9.0127509999999994E-2</v>
      </c>
      <c r="C312">
        <f t="shared" si="29"/>
        <v>9.0127509999999997</v>
      </c>
      <c r="D312" s="86">
        <f t="shared" si="30"/>
        <v>0</v>
      </c>
      <c r="E312" s="86">
        <f t="shared" si="31"/>
        <v>0</v>
      </c>
      <c r="F312" s="86">
        <f t="shared" si="32"/>
        <v>3</v>
      </c>
      <c r="G312" s="86">
        <f t="shared" si="33"/>
        <v>0</v>
      </c>
      <c r="H312" s="86">
        <f t="shared" si="34"/>
        <v>0</v>
      </c>
      <c r="I312" s="86">
        <v>0.38707999999999998</v>
      </c>
      <c r="J312" s="87">
        <f t="shared" si="28"/>
        <v>33.070799999999963</v>
      </c>
    </row>
    <row r="313" spans="1:10">
      <c r="A313">
        <v>3933.5963999999999</v>
      </c>
      <c r="B313">
        <v>0.100657</v>
      </c>
      <c r="C313">
        <f t="shared" si="29"/>
        <v>10.0657</v>
      </c>
      <c r="D313" s="91">
        <f t="shared" si="30"/>
        <v>0</v>
      </c>
      <c r="E313" s="91">
        <f t="shared" si="31"/>
        <v>0</v>
      </c>
      <c r="F313" s="91">
        <f t="shared" si="32"/>
        <v>0</v>
      </c>
      <c r="G313" s="91">
        <f t="shared" si="33"/>
        <v>4</v>
      </c>
      <c r="H313" s="91">
        <f t="shared" si="34"/>
        <v>0</v>
      </c>
      <c r="I313" s="91">
        <v>0.39411390000000002</v>
      </c>
      <c r="J313" s="95">
        <f t="shared" si="28"/>
        <v>32.91840000000002</v>
      </c>
    </row>
    <row r="314" spans="1:10">
      <c r="A314">
        <v>3933.7487999999998</v>
      </c>
      <c r="B314">
        <v>0.117093</v>
      </c>
      <c r="C314">
        <f t="shared" si="29"/>
        <v>11.709300000000001</v>
      </c>
      <c r="D314" s="91">
        <f t="shared" si="30"/>
        <v>0</v>
      </c>
      <c r="E314" s="91">
        <f t="shared" si="31"/>
        <v>0</v>
      </c>
      <c r="F314" s="91">
        <f t="shared" si="32"/>
        <v>0</v>
      </c>
      <c r="G314" s="91">
        <f t="shared" si="33"/>
        <v>4</v>
      </c>
      <c r="H314" s="91">
        <f t="shared" si="34"/>
        <v>0</v>
      </c>
      <c r="I314" s="91">
        <v>0.3244184</v>
      </c>
      <c r="J314" s="95">
        <f t="shared" si="28"/>
        <v>32.766000000000076</v>
      </c>
    </row>
    <row r="315" spans="1:10">
      <c r="A315">
        <v>3933.9011999999998</v>
      </c>
      <c r="B315">
        <v>0.13525110000000001</v>
      </c>
      <c r="C315">
        <f t="shared" si="29"/>
        <v>13.525110000000002</v>
      </c>
      <c r="D315" s="91">
        <f t="shared" si="30"/>
        <v>0</v>
      </c>
      <c r="E315" s="91">
        <f t="shared" si="31"/>
        <v>0</v>
      </c>
      <c r="F315" s="91">
        <f t="shared" si="32"/>
        <v>0</v>
      </c>
      <c r="G315" s="91">
        <f t="shared" si="33"/>
        <v>4</v>
      </c>
      <c r="H315" s="91">
        <f t="shared" si="34"/>
        <v>0</v>
      </c>
      <c r="I315" s="91">
        <v>0.35732079999999999</v>
      </c>
      <c r="J315" s="95">
        <f t="shared" si="28"/>
        <v>32.613600000000133</v>
      </c>
    </row>
    <row r="316" spans="1:10">
      <c r="A316">
        <v>3934.0536000000002</v>
      </c>
      <c r="B316">
        <v>0.15059829999999999</v>
      </c>
      <c r="C316">
        <f t="shared" si="29"/>
        <v>15.05983</v>
      </c>
      <c r="D316" s="91">
        <f t="shared" si="30"/>
        <v>0</v>
      </c>
      <c r="E316" s="91">
        <f t="shared" si="31"/>
        <v>0</v>
      </c>
      <c r="F316" s="91">
        <f t="shared" si="32"/>
        <v>0</v>
      </c>
      <c r="G316" s="91">
        <f t="shared" si="33"/>
        <v>4</v>
      </c>
      <c r="H316" s="91">
        <f t="shared" si="34"/>
        <v>0</v>
      </c>
      <c r="I316" s="91">
        <v>0.34166459999999998</v>
      </c>
      <c r="J316" s="95">
        <f t="shared" si="28"/>
        <v>32.461199999999735</v>
      </c>
    </row>
    <row r="317" spans="1:10">
      <c r="A317">
        <v>3934.2060000000001</v>
      </c>
      <c r="B317">
        <v>0.15523310000000001</v>
      </c>
      <c r="C317">
        <f t="shared" si="29"/>
        <v>15.523310000000002</v>
      </c>
      <c r="D317" s="91">
        <f t="shared" si="30"/>
        <v>0</v>
      </c>
      <c r="E317" s="91">
        <f t="shared" si="31"/>
        <v>0</v>
      </c>
      <c r="F317" s="91">
        <f t="shared" si="32"/>
        <v>0</v>
      </c>
      <c r="G317" s="91">
        <f t="shared" si="33"/>
        <v>4</v>
      </c>
      <c r="H317" s="91">
        <f t="shared" si="34"/>
        <v>0</v>
      </c>
      <c r="I317" s="91">
        <v>0.32109769999999999</v>
      </c>
      <c r="J317" s="95">
        <f t="shared" si="28"/>
        <v>32.308799999999792</v>
      </c>
    </row>
    <row r="318" spans="1:10">
      <c r="A318">
        <v>3934.3584000000001</v>
      </c>
      <c r="B318">
        <v>0.1422428</v>
      </c>
      <c r="C318">
        <f t="shared" si="29"/>
        <v>14.22428</v>
      </c>
      <c r="D318" s="91">
        <f t="shared" si="30"/>
        <v>0</v>
      </c>
      <c r="E318" s="91">
        <f t="shared" si="31"/>
        <v>0</v>
      </c>
      <c r="F318" s="91">
        <f t="shared" si="32"/>
        <v>0</v>
      </c>
      <c r="G318" s="91">
        <f t="shared" si="33"/>
        <v>4</v>
      </c>
      <c r="H318" s="91">
        <f t="shared" si="34"/>
        <v>0</v>
      </c>
      <c r="I318" s="91">
        <v>0.36911939999999999</v>
      </c>
      <c r="J318" s="95">
        <f t="shared" si="28"/>
        <v>32.156399999999849</v>
      </c>
    </row>
    <row r="319" spans="1:10">
      <c r="A319">
        <v>3934.5108</v>
      </c>
      <c r="B319">
        <v>0.14065639999999999</v>
      </c>
      <c r="C319">
        <f t="shared" si="29"/>
        <v>14.065639999999998</v>
      </c>
      <c r="D319" s="91">
        <f t="shared" si="30"/>
        <v>0</v>
      </c>
      <c r="E319" s="91">
        <f t="shared" si="31"/>
        <v>0</v>
      </c>
      <c r="F319" s="91">
        <f t="shared" si="32"/>
        <v>0</v>
      </c>
      <c r="G319" s="91">
        <f t="shared" si="33"/>
        <v>4</v>
      </c>
      <c r="H319" s="91">
        <f t="shared" si="34"/>
        <v>0</v>
      </c>
      <c r="I319" s="91">
        <v>0.31603979999999998</v>
      </c>
      <c r="J319" s="95">
        <f t="shared" si="28"/>
        <v>32.003999999999905</v>
      </c>
    </row>
    <row r="320" spans="1:10">
      <c r="A320">
        <v>3934.6632</v>
      </c>
      <c r="B320">
        <v>0.14156850000000001</v>
      </c>
      <c r="C320">
        <f t="shared" si="29"/>
        <v>14.156850000000002</v>
      </c>
      <c r="D320" s="91">
        <f t="shared" si="30"/>
        <v>0</v>
      </c>
      <c r="E320" s="91">
        <f t="shared" si="31"/>
        <v>0</v>
      </c>
      <c r="F320" s="91">
        <f t="shared" si="32"/>
        <v>0</v>
      </c>
      <c r="G320" s="91">
        <f t="shared" si="33"/>
        <v>4</v>
      </c>
      <c r="H320" s="91">
        <f t="shared" si="34"/>
        <v>0</v>
      </c>
      <c r="I320" s="91">
        <v>0.36110560000000003</v>
      </c>
      <c r="J320" s="95">
        <f t="shared" si="28"/>
        <v>31.851599999999962</v>
      </c>
    </row>
    <row r="321" spans="1:10">
      <c r="A321">
        <v>3934.8155999999999</v>
      </c>
      <c r="B321">
        <v>0.15257129999999999</v>
      </c>
      <c r="C321">
        <f t="shared" si="29"/>
        <v>15.25713</v>
      </c>
      <c r="D321" s="91">
        <f t="shared" si="30"/>
        <v>0</v>
      </c>
      <c r="E321" s="91">
        <f t="shared" si="31"/>
        <v>0</v>
      </c>
      <c r="F321" s="91">
        <f t="shared" si="32"/>
        <v>0</v>
      </c>
      <c r="G321" s="91">
        <f t="shared" si="33"/>
        <v>4</v>
      </c>
      <c r="H321" s="91">
        <f t="shared" si="34"/>
        <v>0</v>
      </c>
      <c r="I321" s="91">
        <v>0.38246150000000001</v>
      </c>
      <c r="J321" s="95">
        <f t="shared" si="28"/>
        <v>31.699200000000019</v>
      </c>
    </row>
    <row r="322" spans="1:10">
      <c r="A322">
        <v>3934.9679999999998</v>
      </c>
      <c r="B322">
        <v>0.15436520000000001</v>
      </c>
      <c r="C322">
        <f t="shared" si="29"/>
        <v>15.436520000000002</v>
      </c>
      <c r="D322" s="91">
        <f t="shared" si="30"/>
        <v>0</v>
      </c>
      <c r="E322" s="91">
        <f t="shared" si="31"/>
        <v>0</v>
      </c>
      <c r="F322" s="91">
        <f t="shared" si="32"/>
        <v>0</v>
      </c>
      <c r="G322" s="91">
        <f t="shared" si="33"/>
        <v>4</v>
      </c>
      <c r="H322" s="91">
        <f t="shared" si="34"/>
        <v>0</v>
      </c>
      <c r="I322" s="91">
        <v>0.37318679999999999</v>
      </c>
      <c r="J322" s="95">
        <f t="shared" ref="J322:J385" si="35">$N$2-A322</f>
        <v>31.546800000000076</v>
      </c>
    </row>
    <row r="323" spans="1:10">
      <c r="A323">
        <v>3935.1203999999998</v>
      </c>
      <c r="B323">
        <v>0.16220010000000001</v>
      </c>
      <c r="C323">
        <f t="shared" ref="C323:C386" si="36">B323*100</f>
        <v>16.220010000000002</v>
      </c>
      <c r="D323" s="91">
        <f t="shared" ref="D323:D386" si="37">IF(C323&lt;1,1,0)</f>
        <v>0</v>
      </c>
      <c r="E323" s="91">
        <f t="shared" ref="E323:E386" si="38">IF(AND(C323&lt;5, C323&gt;1),2,0)</f>
        <v>0</v>
      </c>
      <c r="F323" s="91">
        <f t="shared" ref="F323:F386" si="39">IF(AND(C323&lt;10, C323&gt;5),3,0)</f>
        <v>0</v>
      </c>
      <c r="G323" s="91">
        <f t="shared" ref="G323:G386" si="40">IF(AND(C323&lt;20, C323&gt;10),4,0)</f>
        <v>4</v>
      </c>
      <c r="H323" s="91">
        <f t="shared" ref="H323:H386" si="41">IF(C323&gt;20,5,0)</f>
        <v>0</v>
      </c>
      <c r="I323" s="91">
        <v>0.25312059999999997</v>
      </c>
      <c r="J323" s="95">
        <f t="shared" si="35"/>
        <v>31.394400000000132</v>
      </c>
    </row>
    <row r="324" spans="1:10">
      <c r="A324">
        <v>3935.2728000000002</v>
      </c>
      <c r="B324">
        <v>0.1648934</v>
      </c>
      <c r="C324">
        <f t="shared" si="36"/>
        <v>16.489339999999999</v>
      </c>
      <c r="D324" s="91">
        <f t="shared" si="37"/>
        <v>0</v>
      </c>
      <c r="E324" s="91">
        <f t="shared" si="38"/>
        <v>0</v>
      </c>
      <c r="F324" s="91">
        <f t="shared" si="39"/>
        <v>0</v>
      </c>
      <c r="G324" s="91">
        <f t="shared" si="40"/>
        <v>4</v>
      </c>
      <c r="H324" s="91">
        <f t="shared" si="41"/>
        <v>0</v>
      </c>
      <c r="I324" s="91">
        <v>0.24758530000000001</v>
      </c>
      <c r="J324" s="95">
        <f t="shared" si="35"/>
        <v>31.241999999999734</v>
      </c>
    </row>
    <row r="325" spans="1:10">
      <c r="A325">
        <v>3935.4252000000001</v>
      </c>
      <c r="B325">
        <v>0.1628291</v>
      </c>
      <c r="C325">
        <f t="shared" si="36"/>
        <v>16.282910000000001</v>
      </c>
      <c r="D325" s="91">
        <f t="shared" si="37"/>
        <v>0</v>
      </c>
      <c r="E325" s="91">
        <f t="shared" si="38"/>
        <v>0</v>
      </c>
      <c r="F325" s="91">
        <f t="shared" si="39"/>
        <v>0</v>
      </c>
      <c r="G325" s="91">
        <f t="shared" si="40"/>
        <v>4</v>
      </c>
      <c r="H325" s="91">
        <f t="shared" si="41"/>
        <v>0</v>
      </c>
      <c r="I325" s="91">
        <v>0.26508379999999998</v>
      </c>
      <c r="J325" s="95">
        <f t="shared" si="35"/>
        <v>31.089599999999791</v>
      </c>
    </row>
    <row r="326" spans="1:10">
      <c r="A326">
        <v>3935.5776000000001</v>
      </c>
      <c r="B326">
        <v>0.16218469999999999</v>
      </c>
      <c r="C326">
        <f t="shared" si="36"/>
        <v>16.21847</v>
      </c>
      <c r="D326" s="91">
        <f t="shared" si="37"/>
        <v>0</v>
      </c>
      <c r="E326" s="91">
        <f t="shared" si="38"/>
        <v>0</v>
      </c>
      <c r="F326" s="91">
        <f t="shared" si="39"/>
        <v>0</v>
      </c>
      <c r="G326" s="91">
        <f t="shared" si="40"/>
        <v>4</v>
      </c>
      <c r="H326" s="91">
        <f t="shared" si="41"/>
        <v>0</v>
      </c>
      <c r="I326" s="91">
        <v>0.310728</v>
      </c>
      <c r="J326" s="95">
        <f t="shared" si="35"/>
        <v>30.937199999999848</v>
      </c>
    </row>
    <row r="327" spans="1:10">
      <c r="A327">
        <v>3935.73</v>
      </c>
      <c r="B327">
        <v>0.164546</v>
      </c>
      <c r="C327">
        <f t="shared" si="36"/>
        <v>16.454599999999999</v>
      </c>
      <c r="D327" s="91">
        <f t="shared" si="37"/>
        <v>0</v>
      </c>
      <c r="E327" s="91">
        <f t="shared" si="38"/>
        <v>0</v>
      </c>
      <c r="F327" s="91">
        <f t="shared" si="39"/>
        <v>0</v>
      </c>
      <c r="G327" s="91">
        <f t="shared" si="40"/>
        <v>4</v>
      </c>
      <c r="H327" s="91">
        <f t="shared" si="41"/>
        <v>0</v>
      </c>
      <c r="I327" s="91">
        <v>0.25632199999999999</v>
      </c>
      <c r="J327" s="95">
        <f t="shared" si="35"/>
        <v>30.784799999999905</v>
      </c>
    </row>
    <row r="328" spans="1:10">
      <c r="A328">
        <v>3935.8824</v>
      </c>
      <c r="B328">
        <v>0.15086269999999999</v>
      </c>
      <c r="C328">
        <f t="shared" si="36"/>
        <v>15.086269999999999</v>
      </c>
      <c r="D328" s="91">
        <f t="shared" si="37"/>
        <v>0</v>
      </c>
      <c r="E328" s="91">
        <f t="shared" si="38"/>
        <v>0</v>
      </c>
      <c r="F328" s="91">
        <f t="shared" si="39"/>
        <v>0</v>
      </c>
      <c r="G328" s="91">
        <f t="shared" si="40"/>
        <v>4</v>
      </c>
      <c r="H328" s="91">
        <f t="shared" si="41"/>
        <v>0</v>
      </c>
      <c r="I328" s="91">
        <v>0.24604799999999999</v>
      </c>
      <c r="J328" s="95">
        <f t="shared" si="35"/>
        <v>30.632399999999961</v>
      </c>
    </row>
    <row r="329" spans="1:10">
      <c r="A329">
        <v>3936.0347999999999</v>
      </c>
      <c r="B329">
        <v>0.14051179999999999</v>
      </c>
      <c r="C329">
        <f t="shared" si="36"/>
        <v>14.051179999999999</v>
      </c>
      <c r="D329" s="91">
        <f t="shared" si="37"/>
        <v>0</v>
      </c>
      <c r="E329" s="91">
        <f t="shared" si="38"/>
        <v>0</v>
      </c>
      <c r="F329" s="91">
        <f t="shared" si="39"/>
        <v>0</v>
      </c>
      <c r="G329" s="91">
        <f t="shared" si="40"/>
        <v>4</v>
      </c>
      <c r="H329" s="91">
        <f t="shared" si="41"/>
        <v>0</v>
      </c>
      <c r="I329" s="91">
        <v>0.27314319999999997</v>
      </c>
      <c r="J329" s="95">
        <f t="shared" si="35"/>
        <v>30.480000000000018</v>
      </c>
    </row>
    <row r="330" spans="1:10">
      <c r="A330">
        <v>3936.1871999999998</v>
      </c>
      <c r="B330">
        <v>0.1280259</v>
      </c>
      <c r="C330">
        <f t="shared" si="36"/>
        <v>12.80259</v>
      </c>
      <c r="D330" s="91">
        <f t="shared" si="37"/>
        <v>0</v>
      </c>
      <c r="E330" s="91">
        <f t="shared" si="38"/>
        <v>0</v>
      </c>
      <c r="F330" s="91">
        <f t="shared" si="39"/>
        <v>0</v>
      </c>
      <c r="G330" s="91">
        <f t="shared" si="40"/>
        <v>4</v>
      </c>
      <c r="H330" s="91">
        <f t="shared" si="41"/>
        <v>0</v>
      </c>
      <c r="I330" s="91">
        <v>0.30433379999999999</v>
      </c>
      <c r="J330" s="95">
        <f t="shared" si="35"/>
        <v>30.327600000000075</v>
      </c>
    </row>
    <row r="331" spans="1:10">
      <c r="A331">
        <v>3936.3395999999998</v>
      </c>
      <c r="B331">
        <v>0.10747139999999999</v>
      </c>
      <c r="C331">
        <f t="shared" si="36"/>
        <v>10.74714</v>
      </c>
      <c r="D331" s="91">
        <f t="shared" si="37"/>
        <v>0</v>
      </c>
      <c r="E331" s="91">
        <f t="shared" si="38"/>
        <v>0</v>
      </c>
      <c r="F331" s="91">
        <f t="shared" si="39"/>
        <v>0</v>
      </c>
      <c r="G331" s="91">
        <f t="shared" si="40"/>
        <v>4</v>
      </c>
      <c r="H331" s="91">
        <f t="shared" si="41"/>
        <v>0</v>
      </c>
      <c r="I331" s="91">
        <v>0.38152130000000001</v>
      </c>
      <c r="J331" s="95">
        <f t="shared" si="35"/>
        <v>30.175200000000132</v>
      </c>
    </row>
    <row r="332" spans="1:10">
      <c r="A332">
        <v>3936.4920000000002</v>
      </c>
      <c r="B332">
        <v>9.9505709999999997E-2</v>
      </c>
      <c r="C332">
        <f t="shared" si="36"/>
        <v>9.9505710000000001</v>
      </c>
      <c r="D332" s="86">
        <f t="shared" si="37"/>
        <v>0</v>
      </c>
      <c r="E332" s="86">
        <f t="shared" si="38"/>
        <v>0</v>
      </c>
      <c r="F332" s="86">
        <f t="shared" si="39"/>
        <v>3</v>
      </c>
      <c r="G332" s="86">
        <f t="shared" si="40"/>
        <v>0</v>
      </c>
      <c r="H332" s="86">
        <f t="shared" si="41"/>
        <v>0</v>
      </c>
      <c r="I332" s="86">
        <v>0.44042229999999999</v>
      </c>
      <c r="J332" s="87">
        <f t="shared" si="35"/>
        <v>30.022799999999734</v>
      </c>
    </row>
    <row r="333" spans="1:10">
      <c r="A333">
        <v>3936.6444000000001</v>
      </c>
      <c r="B333">
        <v>9.3459669999999995E-2</v>
      </c>
      <c r="C333">
        <f t="shared" si="36"/>
        <v>9.3459669999999999</v>
      </c>
      <c r="D333" s="86">
        <f t="shared" si="37"/>
        <v>0</v>
      </c>
      <c r="E333" s="86">
        <f t="shared" si="38"/>
        <v>0</v>
      </c>
      <c r="F333" s="86">
        <f t="shared" si="39"/>
        <v>3</v>
      </c>
      <c r="G333" s="86">
        <f t="shared" si="40"/>
        <v>0</v>
      </c>
      <c r="H333" s="86">
        <f t="shared" si="41"/>
        <v>0</v>
      </c>
      <c r="I333" s="86">
        <v>0.34652480000000002</v>
      </c>
      <c r="J333" s="87">
        <f t="shared" si="35"/>
        <v>29.87039999999979</v>
      </c>
    </row>
    <row r="334" spans="1:10">
      <c r="A334">
        <v>3936.7968000000001</v>
      </c>
      <c r="B334">
        <v>9.8970740000000001E-2</v>
      </c>
      <c r="C334">
        <f t="shared" si="36"/>
        <v>9.8970739999999999</v>
      </c>
      <c r="D334" s="86">
        <f t="shared" si="37"/>
        <v>0</v>
      </c>
      <c r="E334" s="86">
        <f t="shared" si="38"/>
        <v>0</v>
      </c>
      <c r="F334" s="86">
        <f t="shared" si="39"/>
        <v>3</v>
      </c>
      <c r="G334" s="86">
        <f t="shared" si="40"/>
        <v>0</v>
      </c>
      <c r="H334" s="86">
        <f t="shared" si="41"/>
        <v>0</v>
      </c>
      <c r="I334" s="86">
        <v>0.32570199999999999</v>
      </c>
      <c r="J334" s="87">
        <f t="shared" si="35"/>
        <v>29.717999999999847</v>
      </c>
    </row>
    <row r="335" spans="1:10">
      <c r="A335">
        <v>3936.9492</v>
      </c>
      <c r="B335">
        <v>9.8262130000000003E-2</v>
      </c>
      <c r="C335">
        <f t="shared" si="36"/>
        <v>9.826213000000001</v>
      </c>
      <c r="D335" s="86">
        <f t="shared" si="37"/>
        <v>0</v>
      </c>
      <c r="E335" s="86">
        <f t="shared" si="38"/>
        <v>0</v>
      </c>
      <c r="F335" s="86">
        <f t="shared" si="39"/>
        <v>3</v>
      </c>
      <c r="G335" s="86">
        <f t="shared" si="40"/>
        <v>0</v>
      </c>
      <c r="H335" s="86">
        <f t="shared" si="41"/>
        <v>0</v>
      </c>
      <c r="I335" s="86">
        <v>0.2869292</v>
      </c>
      <c r="J335" s="87">
        <f t="shared" si="35"/>
        <v>29.565599999999904</v>
      </c>
    </row>
    <row r="336" spans="1:10">
      <c r="A336">
        <v>3937.1016</v>
      </c>
      <c r="B336">
        <v>9.4718170000000004E-2</v>
      </c>
      <c r="C336">
        <f t="shared" si="36"/>
        <v>9.4718169999999997</v>
      </c>
      <c r="D336" s="86">
        <f t="shared" si="37"/>
        <v>0</v>
      </c>
      <c r="E336" s="86">
        <f t="shared" si="38"/>
        <v>0</v>
      </c>
      <c r="F336" s="86">
        <f t="shared" si="39"/>
        <v>3</v>
      </c>
      <c r="G336" s="86">
        <f t="shared" si="40"/>
        <v>0</v>
      </c>
      <c r="H336" s="86">
        <f t="shared" si="41"/>
        <v>0</v>
      </c>
      <c r="I336" s="86">
        <v>0.3373525</v>
      </c>
      <c r="J336" s="87">
        <f t="shared" si="35"/>
        <v>29.413199999999961</v>
      </c>
    </row>
    <row r="337" spans="1:10">
      <c r="A337">
        <v>3937.2539999999999</v>
      </c>
      <c r="B337">
        <v>9.20406E-2</v>
      </c>
      <c r="C337">
        <f t="shared" si="36"/>
        <v>9.2040600000000001</v>
      </c>
      <c r="D337" s="86">
        <f t="shared" si="37"/>
        <v>0</v>
      </c>
      <c r="E337" s="86">
        <f t="shared" si="38"/>
        <v>0</v>
      </c>
      <c r="F337" s="86">
        <f t="shared" si="39"/>
        <v>3</v>
      </c>
      <c r="G337" s="86">
        <f t="shared" si="40"/>
        <v>0</v>
      </c>
      <c r="H337" s="86">
        <f t="shared" si="41"/>
        <v>0</v>
      </c>
      <c r="I337" s="86">
        <v>0.47915039999999998</v>
      </c>
      <c r="J337" s="87">
        <f t="shared" si="35"/>
        <v>29.260800000000017</v>
      </c>
    </row>
    <row r="338" spans="1:10">
      <c r="A338">
        <v>3937.4063999999998</v>
      </c>
      <c r="B338">
        <v>9.3255850000000001E-2</v>
      </c>
      <c r="C338">
        <f t="shared" si="36"/>
        <v>9.3255850000000002</v>
      </c>
      <c r="D338" s="86">
        <f t="shared" si="37"/>
        <v>0</v>
      </c>
      <c r="E338" s="86">
        <f t="shared" si="38"/>
        <v>0</v>
      </c>
      <c r="F338" s="86">
        <f t="shared" si="39"/>
        <v>3</v>
      </c>
      <c r="G338" s="86">
        <f t="shared" si="40"/>
        <v>0</v>
      </c>
      <c r="H338" s="86">
        <f t="shared" si="41"/>
        <v>0</v>
      </c>
      <c r="I338" s="86">
        <v>0.42483599999999999</v>
      </c>
      <c r="J338" s="87">
        <f t="shared" si="35"/>
        <v>29.108400000000074</v>
      </c>
    </row>
    <row r="339" spans="1:10">
      <c r="A339">
        <v>3937.5587999999998</v>
      </c>
      <c r="B339">
        <v>9.5850099999999994E-2</v>
      </c>
      <c r="C339">
        <f t="shared" si="36"/>
        <v>9.5850099999999987</v>
      </c>
      <c r="D339" s="86">
        <f t="shared" si="37"/>
        <v>0</v>
      </c>
      <c r="E339" s="86">
        <f t="shared" si="38"/>
        <v>0</v>
      </c>
      <c r="F339" s="86">
        <f t="shared" si="39"/>
        <v>3</v>
      </c>
      <c r="G339" s="86">
        <f t="shared" si="40"/>
        <v>0</v>
      </c>
      <c r="H339" s="86">
        <f t="shared" si="41"/>
        <v>0</v>
      </c>
      <c r="I339" s="86">
        <v>0.21022080000000001</v>
      </c>
      <c r="J339" s="87">
        <f t="shared" si="35"/>
        <v>28.956000000000131</v>
      </c>
    </row>
    <row r="340" spans="1:10">
      <c r="A340">
        <v>3937.7112000000002</v>
      </c>
      <c r="B340">
        <v>9.8103350000000006E-2</v>
      </c>
      <c r="C340">
        <f t="shared" si="36"/>
        <v>9.8103350000000002</v>
      </c>
      <c r="D340" s="86">
        <f t="shared" si="37"/>
        <v>0</v>
      </c>
      <c r="E340" s="86">
        <f t="shared" si="38"/>
        <v>0</v>
      </c>
      <c r="F340" s="86">
        <f t="shared" si="39"/>
        <v>3</v>
      </c>
      <c r="G340" s="86">
        <f t="shared" si="40"/>
        <v>0</v>
      </c>
      <c r="H340" s="86">
        <f t="shared" si="41"/>
        <v>0</v>
      </c>
      <c r="I340" s="86">
        <v>8.3778199999999997E-2</v>
      </c>
      <c r="J340" s="87">
        <f t="shared" si="35"/>
        <v>28.803599999999733</v>
      </c>
    </row>
    <row r="341" spans="1:10">
      <c r="A341">
        <v>3937.8636000000001</v>
      </c>
      <c r="B341">
        <v>9.822372E-2</v>
      </c>
      <c r="C341">
        <f t="shared" si="36"/>
        <v>9.8223719999999997</v>
      </c>
      <c r="D341" s="86">
        <f t="shared" si="37"/>
        <v>0</v>
      </c>
      <c r="E341" s="86">
        <f t="shared" si="38"/>
        <v>0</v>
      </c>
      <c r="F341" s="86">
        <f t="shared" si="39"/>
        <v>3</v>
      </c>
      <c r="G341" s="86">
        <f t="shared" si="40"/>
        <v>0</v>
      </c>
      <c r="H341" s="86">
        <f t="shared" si="41"/>
        <v>0</v>
      </c>
      <c r="I341" s="86">
        <v>5.3792430000000002E-2</v>
      </c>
      <c r="J341" s="87">
        <f t="shared" si="35"/>
        <v>28.65119999999979</v>
      </c>
    </row>
    <row r="342" spans="1:10">
      <c r="A342">
        <v>3938.0160000000001</v>
      </c>
      <c r="B342">
        <v>9.3870330000000002E-2</v>
      </c>
      <c r="C342">
        <f t="shared" si="36"/>
        <v>9.3870330000000006</v>
      </c>
      <c r="D342" s="86">
        <f t="shared" si="37"/>
        <v>0</v>
      </c>
      <c r="E342" s="86">
        <f t="shared" si="38"/>
        <v>0</v>
      </c>
      <c r="F342" s="86">
        <f t="shared" si="39"/>
        <v>3</v>
      </c>
      <c r="G342" s="86">
        <f t="shared" si="40"/>
        <v>0</v>
      </c>
      <c r="H342" s="86">
        <f t="shared" si="41"/>
        <v>0</v>
      </c>
      <c r="I342" s="86">
        <v>3.7858009999999997E-2</v>
      </c>
      <c r="J342" s="87">
        <f t="shared" si="35"/>
        <v>28.498799999999846</v>
      </c>
    </row>
    <row r="343" spans="1:10">
      <c r="A343">
        <v>3938.1684</v>
      </c>
      <c r="B343">
        <v>9.2286199999999999E-2</v>
      </c>
      <c r="C343">
        <f t="shared" si="36"/>
        <v>9.2286199999999994</v>
      </c>
      <c r="D343" s="86">
        <f t="shared" si="37"/>
        <v>0</v>
      </c>
      <c r="E343" s="86">
        <f t="shared" si="38"/>
        <v>0</v>
      </c>
      <c r="F343" s="86">
        <f t="shared" si="39"/>
        <v>3</v>
      </c>
      <c r="G343" s="86">
        <f t="shared" si="40"/>
        <v>0</v>
      </c>
      <c r="H343" s="86">
        <f t="shared" si="41"/>
        <v>0</v>
      </c>
      <c r="I343" s="86">
        <v>3.5261809999999998E-2</v>
      </c>
      <c r="J343" s="87">
        <f t="shared" si="35"/>
        <v>28.346399999999903</v>
      </c>
    </row>
    <row r="344" spans="1:10">
      <c r="A344">
        <v>3938.3208</v>
      </c>
      <c r="B344">
        <v>9.2202809999999996E-2</v>
      </c>
      <c r="C344">
        <f t="shared" si="36"/>
        <v>9.2202809999999999</v>
      </c>
      <c r="D344" s="86">
        <f t="shared" si="37"/>
        <v>0</v>
      </c>
      <c r="E344" s="86">
        <f t="shared" si="38"/>
        <v>0</v>
      </c>
      <c r="F344" s="86">
        <f t="shared" si="39"/>
        <v>3</v>
      </c>
      <c r="G344" s="86">
        <f t="shared" si="40"/>
        <v>0</v>
      </c>
      <c r="H344" s="86">
        <f t="shared" si="41"/>
        <v>0</v>
      </c>
      <c r="I344" s="86">
        <v>3.5039929999999997E-2</v>
      </c>
      <c r="J344" s="87">
        <f t="shared" si="35"/>
        <v>28.19399999999996</v>
      </c>
    </row>
    <row r="345" spans="1:10">
      <c r="A345">
        <v>3938.4731999999999</v>
      </c>
      <c r="B345">
        <v>9.6427979999999996E-2</v>
      </c>
      <c r="C345">
        <f t="shared" si="36"/>
        <v>9.6427979999999991</v>
      </c>
      <c r="D345" s="86">
        <f t="shared" si="37"/>
        <v>0</v>
      </c>
      <c r="E345" s="86">
        <f t="shared" si="38"/>
        <v>0</v>
      </c>
      <c r="F345" s="86">
        <f t="shared" si="39"/>
        <v>3</v>
      </c>
      <c r="G345" s="86">
        <f t="shared" si="40"/>
        <v>0</v>
      </c>
      <c r="H345" s="86">
        <f t="shared" si="41"/>
        <v>0</v>
      </c>
      <c r="I345" s="86">
        <v>3.3591450000000002E-2</v>
      </c>
      <c r="J345" s="87">
        <f t="shared" si="35"/>
        <v>28.041600000000017</v>
      </c>
    </row>
    <row r="346" spans="1:10">
      <c r="A346">
        <v>3938.6255999999998</v>
      </c>
      <c r="B346">
        <v>9.8540489999999994E-2</v>
      </c>
      <c r="C346">
        <f t="shared" si="36"/>
        <v>9.8540489999999998</v>
      </c>
      <c r="D346" s="86">
        <f t="shared" si="37"/>
        <v>0</v>
      </c>
      <c r="E346" s="86">
        <f t="shared" si="38"/>
        <v>0</v>
      </c>
      <c r="F346" s="86">
        <f t="shared" si="39"/>
        <v>3</v>
      </c>
      <c r="G346" s="86">
        <f t="shared" si="40"/>
        <v>0</v>
      </c>
      <c r="H346" s="86">
        <f t="shared" si="41"/>
        <v>0</v>
      </c>
      <c r="I346" s="86">
        <v>3.2634570000000002E-2</v>
      </c>
      <c r="J346" s="87">
        <f t="shared" si="35"/>
        <v>27.889200000000073</v>
      </c>
    </row>
    <row r="347" spans="1:10">
      <c r="A347">
        <v>3938.7779999999998</v>
      </c>
      <c r="B347">
        <v>9.2070440000000003E-2</v>
      </c>
      <c r="C347">
        <f t="shared" si="36"/>
        <v>9.2070439999999998</v>
      </c>
      <c r="D347" s="86">
        <f t="shared" si="37"/>
        <v>0</v>
      </c>
      <c r="E347" s="86">
        <f t="shared" si="38"/>
        <v>0</v>
      </c>
      <c r="F347" s="86">
        <f t="shared" si="39"/>
        <v>3</v>
      </c>
      <c r="G347" s="86">
        <f t="shared" si="40"/>
        <v>0</v>
      </c>
      <c r="H347" s="86">
        <f t="shared" si="41"/>
        <v>0</v>
      </c>
      <c r="I347" s="86">
        <v>3.4712739999999999E-2</v>
      </c>
      <c r="J347" s="87">
        <f t="shared" si="35"/>
        <v>27.73680000000013</v>
      </c>
    </row>
    <row r="348" spans="1:10">
      <c r="A348">
        <v>3938.9304000000002</v>
      </c>
      <c r="B348">
        <v>8.8109480000000004E-2</v>
      </c>
      <c r="C348">
        <f t="shared" si="36"/>
        <v>8.8109479999999998</v>
      </c>
      <c r="D348" s="86">
        <f t="shared" si="37"/>
        <v>0</v>
      </c>
      <c r="E348" s="86">
        <f t="shared" si="38"/>
        <v>0</v>
      </c>
      <c r="F348" s="86">
        <f t="shared" si="39"/>
        <v>3</v>
      </c>
      <c r="G348" s="86">
        <f t="shared" si="40"/>
        <v>0</v>
      </c>
      <c r="H348" s="86">
        <f t="shared" si="41"/>
        <v>0</v>
      </c>
      <c r="I348" s="86">
        <v>3.6378140000000003E-2</v>
      </c>
      <c r="J348" s="87">
        <f t="shared" si="35"/>
        <v>27.584399999999732</v>
      </c>
    </row>
    <row r="349" spans="1:10">
      <c r="A349">
        <v>3939.0828000000001</v>
      </c>
      <c r="B349">
        <v>7.4437119999999996E-2</v>
      </c>
      <c r="C349">
        <f t="shared" si="36"/>
        <v>7.4437119999999997</v>
      </c>
      <c r="D349" s="86">
        <f t="shared" si="37"/>
        <v>0</v>
      </c>
      <c r="E349" s="86">
        <f t="shared" si="38"/>
        <v>0</v>
      </c>
      <c r="F349" s="86">
        <f t="shared" si="39"/>
        <v>3</v>
      </c>
      <c r="G349" s="86">
        <f t="shared" si="40"/>
        <v>0</v>
      </c>
      <c r="H349" s="86">
        <f t="shared" si="41"/>
        <v>0</v>
      </c>
      <c r="I349" s="86">
        <v>4.3042789999999997E-2</v>
      </c>
      <c r="J349" s="87">
        <f t="shared" si="35"/>
        <v>27.431999999999789</v>
      </c>
    </row>
    <row r="350" spans="1:10">
      <c r="A350">
        <v>3939.2352000000001</v>
      </c>
      <c r="B350">
        <v>6.7561689999999994E-2</v>
      </c>
      <c r="C350">
        <f t="shared" si="36"/>
        <v>6.756168999999999</v>
      </c>
      <c r="D350" s="86">
        <f t="shared" si="37"/>
        <v>0</v>
      </c>
      <c r="E350" s="86">
        <f t="shared" si="38"/>
        <v>0</v>
      </c>
      <c r="F350" s="86">
        <f t="shared" si="39"/>
        <v>3</v>
      </c>
      <c r="G350" s="86">
        <f t="shared" si="40"/>
        <v>0</v>
      </c>
      <c r="H350" s="86">
        <f t="shared" si="41"/>
        <v>0</v>
      </c>
      <c r="I350" s="86">
        <v>4.7640910000000002E-2</v>
      </c>
      <c r="J350" s="87">
        <f t="shared" si="35"/>
        <v>27.279599999999846</v>
      </c>
    </row>
    <row r="351" spans="1:10">
      <c r="A351">
        <v>3939.3876</v>
      </c>
      <c r="B351">
        <v>6.099632E-2</v>
      </c>
      <c r="C351">
        <f t="shared" si="36"/>
        <v>6.0996319999999997</v>
      </c>
      <c r="D351" s="86">
        <f t="shared" si="37"/>
        <v>0</v>
      </c>
      <c r="E351" s="86">
        <f t="shared" si="38"/>
        <v>0</v>
      </c>
      <c r="F351" s="86">
        <f t="shared" si="39"/>
        <v>3</v>
      </c>
      <c r="G351" s="86">
        <f t="shared" si="40"/>
        <v>0</v>
      </c>
      <c r="H351" s="86">
        <f t="shared" si="41"/>
        <v>0</v>
      </c>
      <c r="I351" s="86">
        <v>5.238976E-2</v>
      </c>
      <c r="J351" s="87">
        <f t="shared" si="35"/>
        <v>27.127199999999903</v>
      </c>
    </row>
    <row r="352" spans="1:10">
      <c r="A352">
        <v>3939.54</v>
      </c>
      <c r="B352">
        <v>5.8226340000000001E-2</v>
      </c>
      <c r="C352">
        <f t="shared" si="36"/>
        <v>5.8226339999999999</v>
      </c>
      <c r="D352" s="86">
        <f t="shared" si="37"/>
        <v>0</v>
      </c>
      <c r="E352" s="86">
        <f t="shared" si="38"/>
        <v>0</v>
      </c>
      <c r="F352" s="86">
        <f t="shared" si="39"/>
        <v>3</v>
      </c>
      <c r="G352" s="86">
        <f t="shared" si="40"/>
        <v>0</v>
      </c>
      <c r="H352" s="86">
        <f t="shared" si="41"/>
        <v>0</v>
      </c>
      <c r="I352" s="86">
        <v>5.5172480000000003E-2</v>
      </c>
      <c r="J352" s="87">
        <f t="shared" si="35"/>
        <v>26.974799999999959</v>
      </c>
    </row>
    <row r="353" spans="1:10">
      <c r="A353">
        <v>3939.6923999999999</v>
      </c>
      <c r="B353">
        <v>5.1202890000000001E-2</v>
      </c>
      <c r="C353">
        <f t="shared" si="36"/>
        <v>5.1202889999999996</v>
      </c>
      <c r="D353" s="86">
        <f t="shared" si="37"/>
        <v>0</v>
      </c>
      <c r="E353" s="86">
        <f t="shared" si="38"/>
        <v>0</v>
      </c>
      <c r="F353" s="86">
        <f t="shared" si="39"/>
        <v>3</v>
      </c>
      <c r="G353" s="86">
        <f t="shared" si="40"/>
        <v>0</v>
      </c>
      <c r="H353" s="86">
        <f t="shared" si="41"/>
        <v>0</v>
      </c>
      <c r="I353" s="86">
        <v>6.2525490000000003E-2</v>
      </c>
      <c r="J353" s="87">
        <f t="shared" si="35"/>
        <v>26.822400000000016</v>
      </c>
    </row>
    <row r="354" spans="1:10">
      <c r="A354">
        <v>3939.8447999999999</v>
      </c>
      <c r="B354">
        <v>2.395868E-2</v>
      </c>
      <c r="C354">
        <f t="shared" si="36"/>
        <v>2.3958680000000001</v>
      </c>
      <c r="D354" s="90">
        <f t="shared" si="37"/>
        <v>0</v>
      </c>
      <c r="E354" s="90">
        <f t="shared" si="38"/>
        <v>2</v>
      </c>
      <c r="F354" s="90">
        <f t="shared" si="39"/>
        <v>0</v>
      </c>
      <c r="G354" s="90">
        <f t="shared" si="40"/>
        <v>0</v>
      </c>
      <c r="H354" s="90">
        <f t="shared" si="41"/>
        <v>0</v>
      </c>
      <c r="I354" s="90">
        <v>0.1329514</v>
      </c>
      <c r="J354" s="94">
        <f t="shared" si="35"/>
        <v>26.670000000000073</v>
      </c>
    </row>
    <row r="355" spans="1:10">
      <c r="A355">
        <v>3939.9971999999998</v>
      </c>
      <c r="B355">
        <v>7.5222750000000001E-3</v>
      </c>
      <c r="C355">
        <f t="shared" si="36"/>
        <v>0.75222750000000005</v>
      </c>
      <c r="D355" s="89">
        <f t="shared" si="37"/>
        <v>1</v>
      </c>
      <c r="E355" s="89">
        <f t="shared" si="38"/>
        <v>0</v>
      </c>
      <c r="F355" s="89">
        <f t="shared" si="39"/>
        <v>0</v>
      </c>
      <c r="G355" s="89">
        <f t="shared" si="40"/>
        <v>0</v>
      </c>
      <c r="H355" s="89">
        <f t="shared" si="41"/>
        <v>0</v>
      </c>
      <c r="I355" s="89">
        <v>0.42538389999999998</v>
      </c>
      <c r="J355" s="93">
        <f t="shared" si="35"/>
        <v>26.51760000000013</v>
      </c>
    </row>
    <row r="356" spans="1:10">
      <c r="A356">
        <v>3940.1496000000002</v>
      </c>
      <c r="B356">
        <v>5.3474330000000004E-3</v>
      </c>
      <c r="C356">
        <f t="shared" si="36"/>
        <v>0.53474330000000003</v>
      </c>
      <c r="D356" s="89">
        <f t="shared" si="37"/>
        <v>1</v>
      </c>
      <c r="E356" s="89">
        <f t="shared" si="38"/>
        <v>0</v>
      </c>
      <c r="F356" s="89">
        <f t="shared" si="39"/>
        <v>0</v>
      </c>
      <c r="G356" s="89">
        <f t="shared" si="40"/>
        <v>0</v>
      </c>
      <c r="H356" s="89">
        <f t="shared" si="41"/>
        <v>0</v>
      </c>
      <c r="I356" s="89">
        <v>0.61290409999999995</v>
      </c>
      <c r="J356" s="93">
        <f t="shared" si="35"/>
        <v>26.365199999999732</v>
      </c>
    </row>
    <row r="357" spans="1:10">
      <c r="A357">
        <v>3940.3020000000001</v>
      </c>
      <c r="B357">
        <v>3.4168190000000002E-3</v>
      </c>
      <c r="C357">
        <f t="shared" si="36"/>
        <v>0.34168190000000004</v>
      </c>
      <c r="D357" s="89">
        <f t="shared" si="37"/>
        <v>1</v>
      </c>
      <c r="E357" s="89">
        <f t="shared" si="38"/>
        <v>0</v>
      </c>
      <c r="F357" s="89">
        <f t="shared" si="39"/>
        <v>0</v>
      </c>
      <c r="G357" s="89">
        <f t="shared" si="40"/>
        <v>0</v>
      </c>
      <c r="H357" s="89">
        <f t="shared" si="41"/>
        <v>0</v>
      </c>
      <c r="I357" s="89">
        <v>1</v>
      </c>
      <c r="J357" s="93">
        <f t="shared" si="35"/>
        <v>26.212799999999788</v>
      </c>
    </row>
    <row r="358" spans="1:10">
      <c r="A358">
        <v>3940.4544000000001</v>
      </c>
      <c r="B358">
        <v>3.4429579999999999E-3</v>
      </c>
      <c r="C358">
        <f t="shared" si="36"/>
        <v>0.34429579999999999</v>
      </c>
      <c r="D358" s="89">
        <f t="shared" si="37"/>
        <v>1</v>
      </c>
      <c r="E358" s="89">
        <f t="shared" si="38"/>
        <v>0</v>
      </c>
      <c r="F358" s="89">
        <f t="shared" si="39"/>
        <v>0</v>
      </c>
      <c r="G358" s="89">
        <f t="shared" si="40"/>
        <v>0</v>
      </c>
      <c r="H358" s="89">
        <f t="shared" si="41"/>
        <v>0</v>
      </c>
      <c r="I358" s="89">
        <v>1</v>
      </c>
      <c r="J358" s="93">
        <f t="shared" si="35"/>
        <v>26.060399999999845</v>
      </c>
    </row>
    <row r="359" spans="1:10">
      <c r="A359">
        <v>3940.6068</v>
      </c>
      <c r="B359">
        <v>2.9567209999999998E-3</v>
      </c>
      <c r="C359">
        <f t="shared" si="36"/>
        <v>0.29567209999999999</v>
      </c>
      <c r="D359" s="89">
        <f t="shared" si="37"/>
        <v>1</v>
      </c>
      <c r="E359" s="89">
        <f t="shared" si="38"/>
        <v>0</v>
      </c>
      <c r="F359" s="89">
        <f t="shared" si="39"/>
        <v>0</v>
      </c>
      <c r="G359" s="89">
        <f t="shared" si="40"/>
        <v>0</v>
      </c>
      <c r="H359" s="89">
        <f t="shared" si="41"/>
        <v>0</v>
      </c>
      <c r="I359" s="89">
        <v>0.98666450000000006</v>
      </c>
      <c r="J359" s="93">
        <f t="shared" si="35"/>
        <v>25.907999999999902</v>
      </c>
    </row>
    <row r="360" spans="1:10">
      <c r="A360">
        <v>3940.7592</v>
      </c>
      <c r="B360">
        <v>1.441725E-3</v>
      </c>
      <c r="C360">
        <f t="shared" si="36"/>
        <v>0.14417250000000001</v>
      </c>
      <c r="D360" s="89">
        <f t="shared" si="37"/>
        <v>1</v>
      </c>
      <c r="E360" s="89">
        <f t="shared" si="38"/>
        <v>0</v>
      </c>
      <c r="F360" s="89">
        <f t="shared" si="39"/>
        <v>0</v>
      </c>
      <c r="G360" s="89">
        <f t="shared" si="40"/>
        <v>0</v>
      </c>
      <c r="H360" s="89">
        <f t="shared" si="41"/>
        <v>0</v>
      </c>
      <c r="I360" s="89">
        <v>0.98336579999999996</v>
      </c>
      <c r="J360" s="93">
        <f t="shared" si="35"/>
        <v>25.755599999999959</v>
      </c>
    </row>
    <row r="361" spans="1:10">
      <c r="A361">
        <v>3940.9115999999999</v>
      </c>
      <c r="B361">
        <v>9.8231180000000009E-4</v>
      </c>
      <c r="C361">
        <f t="shared" si="36"/>
        <v>9.8231180000000015E-2</v>
      </c>
      <c r="D361" s="89">
        <f t="shared" si="37"/>
        <v>1</v>
      </c>
      <c r="E361" s="89">
        <f t="shared" si="38"/>
        <v>0</v>
      </c>
      <c r="F361" s="89">
        <f t="shared" si="39"/>
        <v>0</v>
      </c>
      <c r="G361" s="89">
        <f t="shared" si="40"/>
        <v>0</v>
      </c>
      <c r="H361" s="89">
        <f t="shared" si="41"/>
        <v>0</v>
      </c>
      <c r="I361" s="89">
        <v>0.56618000000000002</v>
      </c>
      <c r="J361" s="93">
        <f t="shared" si="35"/>
        <v>25.603200000000015</v>
      </c>
    </row>
    <row r="362" spans="1:10">
      <c r="A362">
        <v>3941.0639999999999</v>
      </c>
      <c r="B362">
        <v>5.3467740000000003E-4</v>
      </c>
      <c r="C362">
        <f t="shared" si="36"/>
        <v>5.346774E-2</v>
      </c>
      <c r="D362" s="89">
        <f t="shared" si="37"/>
        <v>1</v>
      </c>
      <c r="E362" s="89">
        <f t="shared" si="38"/>
        <v>0</v>
      </c>
      <c r="F362" s="89">
        <f t="shared" si="39"/>
        <v>0</v>
      </c>
      <c r="G362" s="89">
        <f t="shared" si="40"/>
        <v>0</v>
      </c>
      <c r="H362" s="89">
        <f t="shared" si="41"/>
        <v>0</v>
      </c>
      <c r="I362" s="89">
        <v>1</v>
      </c>
      <c r="J362" s="93">
        <f t="shared" si="35"/>
        <v>25.450800000000072</v>
      </c>
    </row>
    <row r="363" spans="1:10">
      <c r="A363">
        <v>3941.2163999999998</v>
      </c>
      <c r="B363">
        <v>1.0000000000000001E-5</v>
      </c>
      <c r="C363">
        <f t="shared" si="36"/>
        <v>1E-3</v>
      </c>
      <c r="D363" s="89">
        <f t="shared" si="37"/>
        <v>1</v>
      </c>
      <c r="E363" s="89">
        <f t="shared" si="38"/>
        <v>0</v>
      </c>
      <c r="F363" s="89">
        <f t="shared" si="39"/>
        <v>0</v>
      </c>
      <c r="G363" s="89">
        <f t="shared" si="40"/>
        <v>0</v>
      </c>
      <c r="H363" s="89">
        <f t="shared" si="41"/>
        <v>0</v>
      </c>
      <c r="I363" s="89">
        <v>1</v>
      </c>
      <c r="J363" s="93">
        <f t="shared" si="35"/>
        <v>25.298400000000129</v>
      </c>
    </row>
    <row r="364" spans="1:10">
      <c r="A364">
        <v>3941.3688000000002</v>
      </c>
      <c r="B364">
        <v>4.1100000000000003E-5</v>
      </c>
      <c r="C364">
        <f t="shared" si="36"/>
        <v>4.1099999999999999E-3</v>
      </c>
      <c r="D364" s="89">
        <f t="shared" si="37"/>
        <v>1</v>
      </c>
      <c r="E364" s="89">
        <f t="shared" si="38"/>
        <v>0</v>
      </c>
      <c r="F364" s="89">
        <f t="shared" si="39"/>
        <v>0</v>
      </c>
      <c r="G364" s="89">
        <f t="shared" si="40"/>
        <v>0</v>
      </c>
      <c r="H364" s="89">
        <f t="shared" si="41"/>
        <v>0</v>
      </c>
      <c r="I364" s="89">
        <v>1</v>
      </c>
      <c r="J364" s="93">
        <f t="shared" si="35"/>
        <v>25.145999999999731</v>
      </c>
    </row>
    <row r="365" spans="1:10">
      <c r="A365">
        <v>3941.5212000000001</v>
      </c>
      <c r="B365">
        <v>9.4237420000000001E-4</v>
      </c>
      <c r="C365">
        <f t="shared" si="36"/>
        <v>9.4237420000000002E-2</v>
      </c>
      <c r="D365" s="89">
        <f t="shared" si="37"/>
        <v>1</v>
      </c>
      <c r="E365" s="89">
        <f t="shared" si="38"/>
        <v>0</v>
      </c>
      <c r="F365" s="89">
        <f t="shared" si="39"/>
        <v>0</v>
      </c>
      <c r="G365" s="89">
        <f t="shared" si="40"/>
        <v>0</v>
      </c>
      <c r="H365" s="89">
        <f t="shared" si="41"/>
        <v>0</v>
      </c>
      <c r="I365" s="89">
        <v>0.58981830000000002</v>
      </c>
      <c r="J365" s="93">
        <f t="shared" si="35"/>
        <v>24.993599999999788</v>
      </c>
    </row>
    <row r="366" spans="1:10">
      <c r="A366">
        <v>3941.6736000000001</v>
      </c>
      <c r="B366">
        <v>2.1839229999999999E-3</v>
      </c>
      <c r="C366">
        <f t="shared" si="36"/>
        <v>0.21839229999999998</v>
      </c>
      <c r="D366" s="89">
        <f t="shared" si="37"/>
        <v>1</v>
      </c>
      <c r="E366" s="89">
        <f t="shared" si="38"/>
        <v>0</v>
      </c>
      <c r="F366" s="89">
        <f t="shared" si="39"/>
        <v>0</v>
      </c>
      <c r="G366" s="89">
        <f t="shared" si="40"/>
        <v>0</v>
      </c>
      <c r="H366" s="89">
        <f t="shared" si="41"/>
        <v>0</v>
      </c>
      <c r="I366" s="89">
        <v>0.24766550000000001</v>
      </c>
      <c r="J366" s="93">
        <f t="shared" si="35"/>
        <v>24.841199999999844</v>
      </c>
    </row>
    <row r="367" spans="1:10">
      <c r="A367">
        <v>3941.826</v>
      </c>
      <c r="B367">
        <v>2.7388149999999999E-3</v>
      </c>
      <c r="C367">
        <f t="shared" si="36"/>
        <v>0.2738815</v>
      </c>
      <c r="D367" s="89">
        <f t="shared" si="37"/>
        <v>1</v>
      </c>
      <c r="E367" s="89">
        <f t="shared" si="38"/>
        <v>0</v>
      </c>
      <c r="F367" s="89">
        <f t="shared" si="39"/>
        <v>0</v>
      </c>
      <c r="G367" s="89">
        <f t="shared" si="40"/>
        <v>0</v>
      </c>
      <c r="H367" s="89">
        <f t="shared" si="41"/>
        <v>0</v>
      </c>
      <c r="I367" s="89">
        <v>0.20137260000000001</v>
      </c>
      <c r="J367" s="93">
        <f t="shared" si="35"/>
        <v>24.688799999999901</v>
      </c>
    </row>
    <row r="368" spans="1:10">
      <c r="A368">
        <v>3941.9784</v>
      </c>
      <c r="B368">
        <v>2.1398950000000002E-3</v>
      </c>
      <c r="C368">
        <f t="shared" si="36"/>
        <v>0.21398950000000003</v>
      </c>
      <c r="D368" s="89">
        <f t="shared" si="37"/>
        <v>1</v>
      </c>
      <c r="E368" s="89">
        <f t="shared" si="38"/>
        <v>0</v>
      </c>
      <c r="F368" s="89">
        <f t="shared" si="39"/>
        <v>0</v>
      </c>
      <c r="G368" s="89">
        <f t="shared" si="40"/>
        <v>0</v>
      </c>
      <c r="H368" s="89">
        <f t="shared" si="41"/>
        <v>0</v>
      </c>
      <c r="I368" s="89">
        <v>0.25879639999999998</v>
      </c>
      <c r="J368" s="93">
        <f t="shared" si="35"/>
        <v>24.536399999999958</v>
      </c>
    </row>
    <row r="369" spans="1:10">
      <c r="A369">
        <v>3942.1307999999999</v>
      </c>
      <c r="B369">
        <v>8.3264649999999999E-4</v>
      </c>
      <c r="C369">
        <f t="shared" si="36"/>
        <v>8.3264649999999996E-2</v>
      </c>
      <c r="D369" s="89">
        <f t="shared" si="37"/>
        <v>1</v>
      </c>
      <c r="E369" s="89">
        <f t="shared" si="38"/>
        <v>0</v>
      </c>
      <c r="F369" s="89">
        <f t="shared" si="39"/>
        <v>0</v>
      </c>
      <c r="G369" s="89">
        <f t="shared" si="40"/>
        <v>0</v>
      </c>
      <c r="H369" s="89">
        <f t="shared" si="41"/>
        <v>0</v>
      </c>
      <c r="I369" s="89">
        <v>0.66837970000000002</v>
      </c>
      <c r="J369" s="93">
        <f t="shared" si="35"/>
        <v>24.384000000000015</v>
      </c>
    </row>
    <row r="370" spans="1:10">
      <c r="A370">
        <v>3942.2831999999999</v>
      </c>
      <c r="B370">
        <v>6.4499999999999996E-5</v>
      </c>
      <c r="C370">
        <f t="shared" si="36"/>
        <v>6.4499999999999991E-3</v>
      </c>
      <c r="D370" s="89">
        <f t="shared" si="37"/>
        <v>1</v>
      </c>
      <c r="E370" s="89">
        <f t="shared" si="38"/>
        <v>0</v>
      </c>
      <c r="F370" s="89">
        <f t="shared" si="39"/>
        <v>0</v>
      </c>
      <c r="G370" s="89">
        <f t="shared" si="40"/>
        <v>0</v>
      </c>
      <c r="H370" s="89">
        <f t="shared" si="41"/>
        <v>0</v>
      </c>
      <c r="I370" s="89">
        <v>1</v>
      </c>
      <c r="J370" s="93">
        <f t="shared" si="35"/>
        <v>24.231600000000071</v>
      </c>
    </row>
    <row r="371" spans="1:10">
      <c r="A371">
        <v>3942.4355999999998</v>
      </c>
      <c r="B371">
        <v>1.0000000000000001E-5</v>
      </c>
      <c r="C371">
        <f t="shared" si="36"/>
        <v>1E-3</v>
      </c>
      <c r="D371" s="89">
        <f t="shared" si="37"/>
        <v>1</v>
      </c>
      <c r="E371" s="89">
        <f t="shared" si="38"/>
        <v>0</v>
      </c>
      <c r="F371" s="89">
        <f t="shared" si="39"/>
        <v>0</v>
      </c>
      <c r="G371" s="89">
        <f t="shared" si="40"/>
        <v>0</v>
      </c>
      <c r="H371" s="89">
        <f t="shared" si="41"/>
        <v>0</v>
      </c>
      <c r="I371" s="89">
        <v>1</v>
      </c>
      <c r="J371" s="93">
        <f t="shared" si="35"/>
        <v>24.079200000000128</v>
      </c>
    </row>
    <row r="372" spans="1:10">
      <c r="A372">
        <v>3942.5880000000002</v>
      </c>
      <c r="B372">
        <v>7.8300000000000006E-5</v>
      </c>
      <c r="C372">
        <f t="shared" si="36"/>
        <v>7.8300000000000002E-3</v>
      </c>
      <c r="D372" s="89">
        <f t="shared" si="37"/>
        <v>1</v>
      </c>
      <c r="E372" s="89">
        <f t="shared" si="38"/>
        <v>0</v>
      </c>
      <c r="F372" s="89">
        <f t="shared" si="39"/>
        <v>0</v>
      </c>
      <c r="G372" s="89">
        <f t="shared" si="40"/>
        <v>0</v>
      </c>
      <c r="H372" s="89">
        <f t="shared" si="41"/>
        <v>0</v>
      </c>
      <c r="I372" s="89">
        <v>1</v>
      </c>
      <c r="J372" s="93">
        <f t="shared" si="35"/>
        <v>23.92679999999973</v>
      </c>
    </row>
    <row r="373" spans="1:10">
      <c r="A373">
        <v>3942.7404000000001</v>
      </c>
      <c r="B373">
        <v>1.3531249999999999E-3</v>
      </c>
      <c r="C373">
        <f t="shared" si="36"/>
        <v>0.1353125</v>
      </c>
      <c r="D373" s="89">
        <f t="shared" si="37"/>
        <v>1</v>
      </c>
      <c r="E373" s="89">
        <f t="shared" si="38"/>
        <v>0</v>
      </c>
      <c r="F373" s="89">
        <f t="shared" si="39"/>
        <v>0</v>
      </c>
      <c r="G373" s="89">
        <f t="shared" si="40"/>
        <v>0</v>
      </c>
      <c r="H373" s="89">
        <f t="shared" si="41"/>
        <v>0</v>
      </c>
      <c r="I373" s="89">
        <v>0.4097423</v>
      </c>
      <c r="J373" s="93">
        <f t="shared" si="35"/>
        <v>23.774399999999787</v>
      </c>
    </row>
    <row r="374" spans="1:10">
      <c r="A374">
        <v>3942.8928000000001</v>
      </c>
      <c r="B374">
        <v>2.0657850000000001E-3</v>
      </c>
      <c r="C374">
        <f t="shared" si="36"/>
        <v>0.2065785</v>
      </c>
      <c r="D374" s="89">
        <f t="shared" si="37"/>
        <v>1</v>
      </c>
      <c r="E374" s="89">
        <f t="shared" si="38"/>
        <v>0</v>
      </c>
      <c r="F374" s="89">
        <f t="shared" si="39"/>
        <v>0</v>
      </c>
      <c r="G374" s="89">
        <f t="shared" si="40"/>
        <v>0</v>
      </c>
      <c r="H374" s="89">
        <f t="shared" si="41"/>
        <v>0</v>
      </c>
      <c r="I374" s="89">
        <v>0.39481660000000002</v>
      </c>
      <c r="J374" s="93">
        <f t="shared" si="35"/>
        <v>23.621999999999844</v>
      </c>
    </row>
    <row r="375" spans="1:10">
      <c r="A375">
        <v>3943.0452</v>
      </c>
      <c r="B375">
        <v>3.7740500000000001E-3</v>
      </c>
      <c r="C375">
        <f t="shared" si="36"/>
        <v>0.37740499999999999</v>
      </c>
      <c r="D375" s="89">
        <f t="shared" si="37"/>
        <v>1</v>
      </c>
      <c r="E375" s="89">
        <f t="shared" si="38"/>
        <v>0</v>
      </c>
      <c r="F375" s="89">
        <f t="shared" si="39"/>
        <v>0</v>
      </c>
      <c r="G375" s="89">
        <f t="shared" si="40"/>
        <v>0</v>
      </c>
      <c r="H375" s="89">
        <f t="shared" si="41"/>
        <v>0</v>
      </c>
      <c r="I375" s="89">
        <v>0.19162199999999999</v>
      </c>
      <c r="J375" s="93">
        <f t="shared" si="35"/>
        <v>23.4695999999999</v>
      </c>
    </row>
    <row r="376" spans="1:10">
      <c r="A376">
        <v>3943.1976</v>
      </c>
      <c r="B376">
        <v>3.1756110000000001E-3</v>
      </c>
      <c r="C376">
        <f t="shared" si="36"/>
        <v>0.31756109999999999</v>
      </c>
      <c r="D376" s="89">
        <f t="shared" si="37"/>
        <v>1</v>
      </c>
      <c r="E376" s="89">
        <f t="shared" si="38"/>
        <v>0</v>
      </c>
      <c r="F376" s="89">
        <f t="shared" si="39"/>
        <v>0</v>
      </c>
      <c r="G376" s="89">
        <f t="shared" si="40"/>
        <v>0</v>
      </c>
      <c r="H376" s="89">
        <f t="shared" si="41"/>
        <v>0</v>
      </c>
      <c r="I376" s="89">
        <v>0.38001620000000003</v>
      </c>
      <c r="J376" s="93">
        <f t="shared" si="35"/>
        <v>23.317199999999957</v>
      </c>
    </row>
    <row r="377" spans="1:10">
      <c r="A377">
        <v>3943.35</v>
      </c>
      <c r="B377">
        <v>4.8651939999999998E-3</v>
      </c>
      <c r="C377">
        <f t="shared" si="36"/>
        <v>0.48651939999999999</v>
      </c>
      <c r="D377" s="89">
        <f t="shared" si="37"/>
        <v>1</v>
      </c>
      <c r="E377" s="89">
        <f t="shared" si="38"/>
        <v>0</v>
      </c>
      <c r="F377" s="89">
        <f t="shared" si="39"/>
        <v>0</v>
      </c>
      <c r="G377" s="89">
        <f t="shared" si="40"/>
        <v>0</v>
      </c>
      <c r="H377" s="89">
        <f t="shared" si="41"/>
        <v>0</v>
      </c>
      <c r="I377" s="89">
        <v>0.37327250000000001</v>
      </c>
      <c r="J377" s="93">
        <f t="shared" si="35"/>
        <v>23.164800000000014</v>
      </c>
    </row>
    <row r="378" spans="1:10">
      <c r="A378">
        <v>3943.5023999999999</v>
      </c>
      <c r="B378">
        <v>8.5479479999999997E-3</v>
      </c>
      <c r="C378">
        <f t="shared" si="36"/>
        <v>0.85479479999999997</v>
      </c>
      <c r="D378" s="89">
        <f t="shared" si="37"/>
        <v>1</v>
      </c>
      <c r="E378" s="89">
        <f t="shared" si="38"/>
        <v>0</v>
      </c>
      <c r="F378" s="89">
        <f t="shared" si="39"/>
        <v>0</v>
      </c>
      <c r="G378" s="89">
        <f t="shared" si="40"/>
        <v>0</v>
      </c>
      <c r="H378" s="89">
        <f t="shared" si="41"/>
        <v>0</v>
      </c>
      <c r="I378" s="89">
        <v>0.3739133</v>
      </c>
      <c r="J378" s="93">
        <f t="shared" si="35"/>
        <v>23.012400000000071</v>
      </c>
    </row>
    <row r="379" spans="1:10">
      <c r="A379">
        <v>3943.6547999999998</v>
      </c>
      <c r="B379">
        <v>3.041516E-2</v>
      </c>
      <c r="C379">
        <f t="shared" si="36"/>
        <v>3.0415160000000001</v>
      </c>
      <c r="D379" s="90">
        <f t="shared" si="37"/>
        <v>0</v>
      </c>
      <c r="E379" s="90">
        <f t="shared" si="38"/>
        <v>2</v>
      </c>
      <c r="F379" s="90">
        <f t="shared" si="39"/>
        <v>0</v>
      </c>
      <c r="G379" s="90">
        <f t="shared" si="40"/>
        <v>0</v>
      </c>
      <c r="H379" s="90">
        <f t="shared" si="41"/>
        <v>0</v>
      </c>
      <c r="I379" s="90">
        <v>0.14592369999999999</v>
      </c>
      <c r="J379" s="94">
        <f t="shared" si="35"/>
        <v>22.860000000000127</v>
      </c>
    </row>
    <row r="380" spans="1:10">
      <c r="A380">
        <v>3943.8072000000002</v>
      </c>
      <c r="B380">
        <v>5.6021719999999997E-2</v>
      </c>
      <c r="C380">
        <f t="shared" si="36"/>
        <v>5.6021719999999995</v>
      </c>
      <c r="D380" s="86">
        <f t="shared" si="37"/>
        <v>0</v>
      </c>
      <c r="E380" s="86">
        <f t="shared" si="38"/>
        <v>0</v>
      </c>
      <c r="F380" s="86">
        <f t="shared" si="39"/>
        <v>3</v>
      </c>
      <c r="G380" s="86">
        <f t="shared" si="40"/>
        <v>0</v>
      </c>
      <c r="H380" s="86">
        <f t="shared" si="41"/>
        <v>0</v>
      </c>
      <c r="I380" s="86">
        <v>0.3604637</v>
      </c>
      <c r="J380" s="87">
        <f t="shared" si="35"/>
        <v>22.707599999999729</v>
      </c>
    </row>
    <row r="381" spans="1:10">
      <c r="A381">
        <v>3943.9596000000001</v>
      </c>
      <c r="B381">
        <v>5.8185750000000001E-2</v>
      </c>
      <c r="C381">
        <f t="shared" si="36"/>
        <v>5.8185750000000001</v>
      </c>
      <c r="D381" s="86">
        <f t="shared" si="37"/>
        <v>0</v>
      </c>
      <c r="E381" s="86">
        <f t="shared" si="38"/>
        <v>0</v>
      </c>
      <c r="F381" s="86">
        <f t="shared" si="39"/>
        <v>3</v>
      </c>
      <c r="G381" s="86">
        <f t="shared" si="40"/>
        <v>0</v>
      </c>
      <c r="H381" s="86">
        <f t="shared" si="41"/>
        <v>0</v>
      </c>
      <c r="I381" s="86">
        <v>0.34229029999999999</v>
      </c>
      <c r="J381" s="87">
        <f t="shared" si="35"/>
        <v>22.555199999999786</v>
      </c>
    </row>
    <row r="382" spans="1:10">
      <c r="A382">
        <v>3944.1120000000001</v>
      </c>
      <c r="B382">
        <v>5.3192679999999999E-2</v>
      </c>
      <c r="C382">
        <f t="shared" si="36"/>
        <v>5.3192680000000001</v>
      </c>
      <c r="D382" s="86">
        <f t="shared" si="37"/>
        <v>0</v>
      </c>
      <c r="E382" s="86">
        <f t="shared" si="38"/>
        <v>0</v>
      </c>
      <c r="F382" s="86">
        <f t="shared" si="39"/>
        <v>3</v>
      </c>
      <c r="G382" s="86">
        <f t="shared" si="40"/>
        <v>0</v>
      </c>
      <c r="H382" s="86">
        <f t="shared" si="41"/>
        <v>0</v>
      </c>
      <c r="I382" s="86">
        <v>0.30023519999999998</v>
      </c>
      <c r="J382" s="87">
        <f t="shared" si="35"/>
        <v>22.402799999999843</v>
      </c>
    </row>
    <row r="383" spans="1:10">
      <c r="A383">
        <v>3944.2644</v>
      </c>
      <c r="B383">
        <v>5.9683170000000001E-2</v>
      </c>
      <c r="C383">
        <f t="shared" si="36"/>
        <v>5.9683169999999999</v>
      </c>
      <c r="D383" s="86">
        <f t="shared" si="37"/>
        <v>0</v>
      </c>
      <c r="E383" s="86">
        <f t="shared" si="38"/>
        <v>0</v>
      </c>
      <c r="F383" s="86">
        <f t="shared" si="39"/>
        <v>3</v>
      </c>
      <c r="G383" s="86">
        <f t="shared" si="40"/>
        <v>0</v>
      </c>
      <c r="H383" s="86">
        <f t="shared" si="41"/>
        <v>0</v>
      </c>
      <c r="I383" s="86">
        <v>0.27153179999999999</v>
      </c>
      <c r="J383" s="87">
        <f t="shared" si="35"/>
        <v>22.2503999999999</v>
      </c>
    </row>
    <row r="384" spans="1:10">
      <c r="A384">
        <v>3944.4168</v>
      </c>
      <c r="B384">
        <v>7.5121800000000002E-2</v>
      </c>
      <c r="C384">
        <f t="shared" si="36"/>
        <v>7.5121799999999999</v>
      </c>
      <c r="D384" s="86">
        <f t="shared" si="37"/>
        <v>0</v>
      </c>
      <c r="E384" s="86">
        <f t="shared" si="38"/>
        <v>0</v>
      </c>
      <c r="F384" s="86">
        <f t="shared" si="39"/>
        <v>3</v>
      </c>
      <c r="G384" s="86">
        <f t="shared" si="40"/>
        <v>0</v>
      </c>
      <c r="H384" s="86">
        <f t="shared" si="41"/>
        <v>0</v>
      </c>
      <c r="I384" s="86">
        <v>0.2342321</v>
      </c>
      <c r="J384" s="87">
        <f t="shared" si="35"/>
        <v>22.097999999999956</v>
      </c>
    </row>
    <row r="385" spans="1:10">
      <c r="A385">
        <v>3944.5691999999999</v>
      </c>
      <c r="B385">
        <v>8.882756E-2</v>
      </c>
      <c r="C385">
        <f t="shared" si="36"/>
        <v>8.8827560000000005</v>
      </c>
      <c r="D385" s="86">
        <f t="shared" si="37"/>
        <v>0</v>
      </c>
      <c r="E385" s="86">
        <f t="shared" si="38"/>
        <v>0</v>
      </c>
      <c r="F385" s="86">
        <f t="shared" si="39"/>
        <v>3</v>
      </c>
      <c r="G385" s="86">
        <f t="shared" si="40"/>
        <v>0</v>
      </c>
      <c r="H385" s="86">
        <f t="shared" si="41"/>
        <v>0</v>
      </c>
      <c r="I385" s="86">
        <v>0.31711329999999999</v>
      </c>
      <c r="J385" s="87">
        <f t="shared" si="35"/>
        <v>21.945600000000013</v>
      </c>
    </row>
    <row r="386" spans="1:10">
      <c r="A386">
        <v>3944.7215999999999</v>
      </c>
      <c r="B386">
        <v>7.5361449999999996E-2</v>
      </c>
      <c r="C386">
        <f t="shared" si="36"/>
        <v>7.5361449999999994</v>
      </c>
      <c r="D386" s="86">
        <f t="shared" si="37"/>
        <v>0</v>
      </c>
      <c r="E386" s="86">
        <f t="shared" si="38"/>
        <v>0</v>
      </c>
      <c r="F386" s="86">
        <f t="shared" si="39"/>
        <v>3</v>
      </c>
      <c r="G386" s="86">
        <f t="shared" si="40"/>
        <v>0</v>
      </c>
      <c r="H386" s="86">
        <f t="shared" si="41"/>
        <v>0</v>
      </c>
      <c r="I386" s="86">
        <v>0.28859030000000002</v>
      </c>
      <c r="J386" s="87">
        <f t="shared" ref="J386:J449" si="42">$N$2-A386</f>
        <v>21.79320000000007</v>
      </c>
    </row>
    <row r="387" spans="1:10">
      <c r="A387">
        <v>3944.8739999999998</v>
      </c>
      <c r="B387">
        <v>5.1343310000000003E-2</v>
      </c>
      <c r="C387">
        <f t="shared" ref="C387:C450" si="43">B387*100</f>
        <v>5.1343310000000004</v>
      </c>
      <c r="D387" s="86">
        <f t="shared" ref="D387:D450" si="44">IF(C387&lt;1,1,0)</f>
        <v>0</v>
      </c>
      <c r="E387" s="86">
        <f t="shared" ref="E387:E450" si="45">IF(AND(C387&lt;5, C387&gt;1),2,0)</f>
        <v>0</v>
      </c>
      <c r="F387" s="86">
        <f t="shared" ref="F387:F450" si="46">IF(AND(C387&lt;10, C387&gt;5),3,0)</f>
        <v>3</v>
      </c>
      <c r="G387" s="86">
        <f t="shared" ref="G387:G450" si="47">IF(AND(C387&lt;20, C387&gt;10),4,0)</f>
        <v>0</v>
      </c>
      <c r="H387" s="86">
        <f t="shared" ref="H387:H450" si="48">IF(C387&gt;20,5,0)</f>
        <v>0</v>
      </c>
      <c r="I387" s="86">
        <v>0.1952372</v>
      </c>
      <c r="J387" s="87">
        <f t="shared" si="42"/>
        <v>21.640800000000127</v>
      </c>
    </row>
    <row r="388" spans="1:10">
      <c r="A388">
        <v>3945.0264000000002</v>
      </c>
      <c r="B388">
        <v>3.3473469999999998E-2</v>
      </c>
      <c r="C388">
        <f t="shared" si="43"/>
        <v>3.3473469999999996</v>
      </c>
      <c r="D388" s="90">
        <f t="shared" si="44"/>
        <v>0</v>
      </c>
      <c r="E388" s="90">
        <f t="shared" si="45"/>
        <v>2</v>
      </c>
      <c r="F388" s="90">
        <f t="shared" si="46"/>
        <v>0</v>
      </c>
      <c r="G388" s="90">
        <f t="shared" si="47"/>
        <v>0</v>
      </c>
      <c r="H388" s="90">
        <f t="shared" si="48"/>
        <v>0</v>
      </c>
      <c r="I388" s="90">
        <v>0.37575720000000001</v>
      </c>
      <c r="J388" s="94">
        <f t="shared" si="42"/>
        <v>21.488399999999729</v>
      </c>
    </row>
    <row r="389" spans="1:10">
      <c r="A389">
        <v>3945.1788000000001</v>
      </c>
      <c r="B389">
        <v>2.7621949999999999E-2</v>
      </c>
      <c r="C389">
        <f t="shared" si="43"/>
        <v>2.7621949999999997</v>
      </c>
      <c r="D389" s="90">
        <f t="shared" si="44"/>
        <v>0</v>
      </c>
      <c r="E389" s="90">
        <f t="shared" si="45"/>
        <v>2</v>
      </c>
      <c r="F389" s="90">
        <f t="shared" si="46"/>
        <v>0</v>
      </c>
      <c r="G389" s="90">
        <f t="shared" si="47"/>
        <v>0</v>
      </c>
      <c r="H389" s="90">
        <f t="shared" si="48"/>
        <v>0</v>
      </c>
      <c r="I389" s="90">
        <v>0.49818180000000001</v>
      </c>
      <c r="J389" s="94">
        <f t="shared" si="42"/>
        <v>21.335999999999785</v>
      </c>
    </row>
    <row r="390" spans="1:10">
      <c r="A390">
        <v>3945.3312000000001</v>
      </c>
      <c r="B390">
        <v>2.354873E-2</v>
      </c>
      <c r="C390">
        <f t="shared" si="43"/>
        <v>2.354873</v>
      </c>
      <c r="D390" s="90">
        <f t="shared" si="44"/>
        <v>0</v>
      </c>
      <c r="E390" s="90">
        <f t="shared" si="45"/>
        <v>2</v>
      </c>
      <c r="F390" s="90">
        <f t="shared" si="46"/>
        <v>0</v>
      </c>
      <c r="G390" s="90">
        <f t="shared" si="47"/>
        <v>0</v>
      </c>
      <c r="H390" s="90">
        <f t="shared" si="48"/>
        <v>0</v>
      </c>
      <c r="I390" s="90">
        <v>0.54918310000000004</v>
      </c>
      <c r="J390" s="94">
        <f t="shared" si="42"/>
        <v>21.183599999999842</v>
      </c>
    </row>
    <row r="391" spans="1:10">
      <c r="A391">
        <v>3945.4836</v>
      </c>
      <c r="B391">
        <v>3.022393E-2</v>
      </c>
      <c r="C391">
        <f t="shared" si="43"/>
        <v>3.0223930000000001</v>
      </c>
      <c r="D391" s="90">
        <f t="shared" si="44"/>
        <v>0</v>
      </c>
      <c r="E391" s="90">
        <f t="shared" si="45"/>
        <v>2</v>
      </c>
      <c r="F391" s="90">
        <f t="shared" si="46"/>
        <v>0</v>
      </c>
      <c r="G391" s="90">
        <f t="shared" si="47"/>
        <v>0</v>
      </c>
      <c r="H391" s="90">
        <f t="shared" si="48"/>
        <v>0</v>
      </c>
      <c r="I391" s="90">
        <v>0.66618840000000001</v>
      </c>
      <c r="J391" s="94">
        <f t="shared" si="42"/>
        <v>21.031199999999899</v>
      </c>
    </row>
    <row r="392" spans="1:10">
      <c r="A392">
        <v>3945.636</v>
      </c>
      <c r="B392">
        <v>3.738847E-2</v>
      </c>
      <c r="C392">
        <f t="shared" si="43"/>
        <v>3.7388469999999998</v>
      </c>
      <c r="D392" s="90">
        <f t="shared" si="44"/>
        <v>0</v>
      </c>
      <c r="E392" s="90">
        <f t="shared" si="45"/>
        <v>2</v>
      </c>
      <c r="F392" s="90">
        <f t="shared" si="46"/>
        <v>0</v>
      </c>
      <c r="G392" s="90">
        <f t="shared" si="47"/>
        <v>0</v>
      </c>
      <c r="H392" s="90">
        <f t="shared" si="48"/>
        <v>0</v>
      </c>
      <c r="I392" s="90">
        <v>0.64439840000000004</v>
      </c>
      <c r="J392" s="94">
        <f t="shared" si="42"/>
        <v>20.878799999999956</v>
      </c>
    </row>
    <row r="393" spans="1:10">
      <c r="A393">
        <v>3945.7883999999999</v>
      </c>
      <c r="B393">
        <v>5.0191760000000002E-2</v>
      </c>
      <c r="C393">
        <f t="shared" si="43"/>
        <v>5.0191759999999999</v>
      </c>
      <c r="D393" s="86">
        <f t="shared" si="44"/>
        <v>0</v>
      </c>
      <c r="E393" s="86">
        <f t="shared" si="45"/>
        <v>0</v>
      </c>
      <c r="F393" s="86">
        <f t="shared" si="46"/>
        <v>3</v>
      </c>
      <c r="G393" s="86">
        <f t="shared" si="47"/>
        <v>0</v>
      </c>
      <c r="H393" s="86">
        <f t="shared" si="48"/>
        <v>0</v>
      </c>
      <c r="I393" s="86">
        <v>0.40973549999999997</v>
      </c>
      <c r="J393" s="87">
        <f t="shared" si="42"/>
        <v>20.726400000000012</v>
      </c>
    </row>
    <row r="394" spans="1:10">
      <c r="A394">
        <v>3945.9407999999999</v>
      </c>
      <c r="B394">
        <v>8.112635E-2</v>
      </c>
      <c r="C394">
        <f t="shared" si="43"/>
        <v>8.1126349999999992</v>
      </c>
      <c r="D394" s="86">
        <f t="shared" si="44"/>
        <v>0</v>
      </c>
      <c r="E394" s="86">
        <f t="shared" si="45"/>
        <v>0</v>
      </c>
      <c r="F394" s="86">
        <f t="shared" si="46"/>
        <v>3</v>
      </c>
      <c r="G394" s="86">
        <f t="shared" si="47"/>
        <v>0</v>
      </c>
      <c r="H394" s="86">
        <f t="shared" si="48"/>
        <v>0</v>
      </c>
      <c r="I394" s="86">
        <v>0.22701940000000001</v>
      </c>
      <c r="J394" s="87">
        <f t="shared" si="42"/>
        <v>20.574000000000069</v>
      </c>
    </row>
    <row r="395" spans="1:10">
      <c r="A395">
        <v>3946.0931999999998</v>
      </c>
      <c r="B395">
        <v>9.8203059999999995E-2</v>
      </c>
      <c r="C395">
        <f t="shared" si="43"/>
        <v>9.8203059999999986</v>
      </c>
      <c r="D395" s="86">
        <f t="shared" si="44"/>
        <v>0</v>
      </c>
      <c r="E395" s="86">
        <f t="shared" si="45"/>
        <v>0</v>
      </c>
      <c r="F395" s="86">
        <f t="shared" si="46"/>
        <v>3</v>
      </c>
      <c r="G395" s="86">
        <f t="shared" si="47"/>
        <v>0</v>
      </c>
      <c r="H395" s="86">
        <f t="shared" si="48"/>
        <v>0</v>
      </c>
      <c r="I395" s="86">
        <v>0.22104760000000001</v>
      </c>
      <c r="J395" s="87">
        <f t="shared" si="42"/>
        <v>20.421600000000126</v>
      </c>
    </row>
    <row r="396" spans="1:10">
      <c r="A396">
        <v>3946.2456000000002</v>
      </c>
      <c r="B396">
        <v>0.1007503</v>
      </c>
      <c r="C396">
        <f t="shared" si="43"/>
        <v>10.07503</v>
      </c>
      <c r="D396" s="91">
        <f t="shared" si="44"/>
        <v>0</v>
      </c>
      <c r="E396" s="91">
        <f t="shared" si="45"/>
        <v>0</v>
      </c>
      <c r="F396" s="91">
        <f t="shared" si="46"/>
        <v>0</v>
      </c>
      <c r="G396" s="91">
        <f t="shared" si="47"/>
        <v>4</v>
      </c>
      <c r="H396" s="91">
        <f t="shared" si="48"/>
        <v>0</v>
      </c>
      <c r="I396" s="91">
        <v>0.19326109999999999</v>
      </c>
      <c r="J396" s="95">
        <f t="shared" si="42"/>
        <v>20.269199999999728</v>
      </c>
    </row>
    <row r="397" spans="1:10">
      <c r="A397">
        <v>3946.3980000000001</v>
      </c>
      <c r="B397">
        <v>8.2489419999999994E-2</v>
      </c>
      <c r="C397">
        <f t="shared" si="43"/>
        <v>8.2489419999999996</v>
      </c>
      <c r="D397" s="86">
        <f t="shared" si="44"/>
        <v>0</v>
      </c>
      <c r="E397" s="86">
        <f t="shared" si="45"/>
        <v>0</v>
      </c>
      <c r="F397" s="86">
        <f t="shared" si="46"/>
        <v>3</v>
      </c>
      <c r="G397" s="86">
        <f t="shared" si="47"/>
        <v>0</v>
      </c>
      <c r="H397" s="86">
        <f t="shared" si="48"/>
        <v>0</v>
      </c>
      <c r="I397" s="86">
        <v>0.18235309999999999</v>
      </c>
      <c r="J397" s="87">
        <f t="shared" si="42"/>
        <v>20.116799999999785</v>
      </c>
    </row>
    <row r="398" spans="1:10">
      <c r="A398">
        <v>3946.5504000000001</v>
      </c>
      <c r="B398">
        <v>6.6309240000000005E-2</v>
      </c>
      <c r="C398">
        <f t="shared" si="43"/>
        <v>6.6309240000000003</v>
      </c>
      <c r="D398" s="86">
        <f t="shared" si="44"/>
        <v>0</v>
      </c>
      <c r="E398" s="86">
        <f t="shared" si="45"/>
        <v>0</v>
      </c>
      <c r="F398" s="86">
        <f t="shared" si="46"/>
        <v>3</v>
      </c>
      <c r="G398" s="86">
        <f t="shared" si="47"/>
        <v>0</v>
      </c>
      <c r="H398" s="86">
        <f t="shared" si="48"/>
        <v>0</v>
      </c>
      <c r="I398" s="86">
        <v>0.2542121</v>
      </c>
      <c r="J398" s="87">
        <f t="shared" si="42"/>
        <v>19.964399999999841</v>
      </c>
    </row>
    <row r="399" spans="1:10">
      <c r="A399">
        <v>3946.7028</v>
      </c>
      <c r="B399">
        <v>5.7257330000000002E-2</v>
      </c>
      <c r="C399">
        <f t="shared" si="43"/>
        <v>5.725733</v>
      </c>
      <c r="D399" s="86">
        <f t="shared" si="44"/>
        <v>0</v>
      </c>
      <c r="E399" s="86">
        <f t="shared" si="45"/>
        <v>0</v>
      </c>
      <c r="F399" s="86">
        <f t="shared" si="46"/>
        <v>3</v>
      </c>
      <c r="G399" s="86">
        <f t="shared" si="47"/>
        <v>0</v>
      </c>
      <c r="H399" s="86">
        <f t="shared" si="48"/>
        <v>0</v>
      </c>
      <c r="I399" s="86">
        <v>0.35400399999999999</v>
      </c>
      <c r="J399" s="87">
        <f t="shared" si="42"/>
        <v>19.811999999999898</v>
      </c>
    </row>
    <row r="400" spans="1:10">
      <c r="A400">
        <v>3946.8552</v>
      </c>
      <c r="B400">
        <v>5.4417359999999998E-2</v>
      </c>
      <c r="C400">
        <f t="shared" si="43"/>
        <v>5.4417359999999997</v>
      </c>
      <c r="D400" s="86">
        <f t="shared" si="44"/>
        <v>0</v>
      </c>
      <c r="E400" s="86">
        <f t="shared" si="45"/>
        <v>0</v>
      </c>
      <c r="F400" s="86">
        <f t="shared" si="46"/>
        <v>3</v>
      </c>
      <c r="G400" s="86">
        <f t="shared" si="47"/>
        <v>0</v>
      </c>
      <c r="H400" s="86">
        <f t="shared" si="48"/>
        <v>0</v>
      </c>
      <c r="I400" s="86">
        <v>0.37089480000000002</v>
      </c>
      <c r="J400" s="87">
        <f t="shared" si="42"/>
        <v>19.659599999999955</v>
      </c>
    </row>
    <row r="401" spans="1:10">
      <c r="A401">
        <v>3947.0075999999999</v>
      </c>
      <c r="B401">
        <v>6.0276799999999998E-2</v>
      </c>
      <c r="C401">
        <f t="shared" si="43"/>
        <v>6.0276800000000001</v>
      </c>
      <c r="D401" s="86">
        <f t="shared" si="44"/>
        <v>0</v>
      </c>
      <c r="E401" s="86">
        <f t="shared" si="45"/>
        <v>0</v>
      </c>
      <c r="F401" s="86">
        <f t="shared" si="46"/>
        <v>3</v>
      </c>
      <c r="G401" s="86">
        <f t="shared" si="47"/>
        <v>0</v>
      </c>
      <c r="H401" s="86">
        <f t="shared" si="48"/>
        <v>0</v>
      </c>
      <c r="I401" s="86">
        <v>0.29844349999999997</v>
      </c>
      <c r="J401" s="87">
        <f t="shared" si="42"/>
        <v>19.507200000000012</v>
      </c>
    </row>
    <row r="402" spans="1:10">
      <c r="A402">
        <v>3947.16</v>
      </c>
      <c r="B402">
        <v>5.7849860000000003E-2</v>
      </c>
      <c r="C402">
        <f t="shared" si="43"/>
        <v>5.784986</v>
      </c>
      <c r="D402" s="86">
        <f t="shared" si="44"/>
        <v>0</v>
      </c>
      <c r="E402" s="86">
        <f t="shared" si="45"/>
        <v>0</v>
      </c>
      <c r="F402" s="86">
        <f t="shared" si="46"/>
        <v>3</v>
      </c>
      <c r="G402" s="86">
        <f t="shared" si="47"/>
        <v>0</v>
      </c>
      <c r="H402" s="86">
        <f t="shared" si="48"/>
        <v>0</v>
      </c>
      <c r="I402" s="86">
        <v>0.26928089999999999</v>
      </c>
      <c r="J402" s="87">
        <f t="shared" si="42"/>
        <v>19.354800000000068</v>
      </c>
    </row>
    <row r="403" spans="1:10">
      <c r="A403">
        <v>3947.3123999999998</v>
      </c>
      <c r="B403">
        <v>4.7657680000000001E-2</v>
      </c>
      <c r="C403">
        <f t="shared" si="43"/>
        <v>4.7657680000000004</v>
      </c>
      <c r="D403" s="90">
        <f t="shared" si="44"/>
        <v>0</v>
      </c>
      <c r="E403" s="90">
        <f t="shared" si="45"/>
        <v>2</v>
      </c>
      <c r="F403" s="90">
        <f t="shared" si="46"/>
        <v>0</v>
      </c>
      <c r="G403" s="90">
        <f t="shared" si="47"/>
        <v>0</v>
      </c>
      <c r="H403" s="90">
        <f t="shared" si="48"/>
        <v>0</v>
      </c>
      <c r="I403" s="90">
        <v>0.27109939999999999</v>
      </c>
      <c r="J403" s="94">
        <f t="shared" si="42"/>
        <v>19.202400000000125</v>
      </c>
    </row>
    <row r="404" spans="1:10">
      <c r="A404">
        <v>3947.4648000000002</v>
      </c>
      <c r="B404">
        <v>3.087985E-2</v>
      </c>
      <c r="C404">
        <f t="shared" si="43"/>
        <v>3.0879850000000002</v>
      </c>
      <c r="D404" s="90">
        <f t="shared" si="44"/>
        <v>0</v>
      </c>
      <c r="E404" s="90">
        <f t="shared" si="45"/>
        <v>2</v>
      </c>
      <c r="F404" s="90">
        <f t="shared" si="46"/>
        <v>0</v>
      </c>
      <c r="G404" s="90">
        <f t="shared" si="47"/>
        <v>0</v>
      </c>
      <c r="H404" s="90">
        <f t="shared" si="48"/>
        <v>0</v>
      </c>
      <c r="I404" s="90">
        <v>0.34371049999999997</v>
      </c>
      <c r="J404" s="94">
        <f t="shared" si="42"/>
        <v>19.049999999999727</v>
      </c>
    </row>
    <row r="405" spans="1:10">
      <c r="A405">
        <v>3947.6172000000001</v>
      </c>
      <c r="B405">
        <v>1.471661E-2</v>
      </c>
      <c r="C405">
        <f t="shared" si="43"/>
        <v>1.4716609999999999</v>
      </c>
      <c r="D405" s="90">
        <f t="shared" si="44"/>
        <v>0</v>
      </c>
      <c r="E405" s="90">
        <f t="shared" si="45"/>
        <v>2</v>
      </c>
      <c r="F405" s="90">
        <f t="shared" si="46"/>
        <v>0</v>
      </c>
      <c r="G405" s="90">
        <f t="shared" si="47"/>
        <v>0</v>
      </c>
      <c r="H405" s="90">
        <f t="shared" si="48"/>
        <v>0</v>
      </c>
      <c r="I405" s="90">
        <v>0.58695929999999996</v>
      </c>
      <c r="J405" s="94">
        <f t="shared" si="42"/>
        <v>18.897599999999784</v>
      </c>
    </row>
    <row r="406" spans="1:10">
      <c r="A406">
        <v>3947.7696000000001</v>
      </c>
      <c r="B406">
        <v>1.0228849999999999E-2</v>
      </c>
      <c r="C406">
        <f t="shared" si="43"/>
        <v>1.022885</v>
      </c>
      <c r="D406" s="90">
        <f t="shared" si="44"/>
        <v>0</v>
      </c>
      <c r="E406" s="90">
        <f t="shared" si="45"/>
        <v>2</v>
      </c>
      <c r="F406" s="90">
        <f t="shared" si="46"/>
        <v>0</v>
      </c>
      <c r="G406" s="90">
        <f t="shared" si="47"/>
        <v>0</v>
      </c>
      <c r="H406" s="90">
        <f t="shared" si="48"/>
        <v>0</v>
      </c>
      <c r="I406" s="90">
        <v>0.70350639999999998</v>
      </c>
      <c r="J406" s="94">
        <f t="shared" si="42"/>
        <v>18.745199999999841</v>
      </c>
    </row>
    <row r="407" spans="1:10">
      <c r="A407">
        <v>3947.922</v>
      </c>
      <c r="B407">
        <v>8.2658450000000008E-3</v>
      </c>
      <c r="C407">
        <f t="shared" si="43"/>
        <v>0.82658450000000006</v>
      </c>
      <c r="D407" s="89">
        <f t="shared" si="44"/>
        <v>1</v>
      </c>
      <c r="E407" s="89">
        <f t="shared" si="45"/>
        <v>0</v>
      </c>
      <c r="F407" s="89">
        <f t="shared" si="46"/>
        <v>0</v>
      </c>
      <c r="G407" s="89">
        <f t="shared" si="47"/>
        <v>0</v>
      </c>
      <c r="H407" s="89">
        <f t="shared" si="48"/>
        <v>0</v>
      </c>
      <c r="I407" s="89">
        <v>0.75468970000000002</v>
      </c>
      <c r="J407" s="93">
        <f t="shared" si="42"/>
        <v>18.592799999999897</v>
      </c>
    </row>
    <row r="408" spans="1:10">
      <c r="A408">
        <v>3948.0744</v>
      </c>
      <c r="B408">
        <v>7.4810550000000003E-3</v>
      </c>
      <c r="C408">
        <f t="shared" si="43"/>
        <v>0.74810550000000009</v>
      </c>
      <c r="D408" s="89">
        <f t="shared" si="44"/>
        <v>1</v>
      </c>
      <c r="E408" s="89">
        <f t="shared" si="45"/>
        <v>0</v>
      </c>
      <c r="F408" s="89">
        <f t="shared" si="46"/>
        <v>0</v>
      </c>
      <c r="G408" s="89">
        <f t="shared" si="47"/>
        <v>0</v>
      </c>
      <c r="H408" s="89">
        <f t="shared" si="48"/>
        <v>0</v>
      </c>
      <c r="I408" s="89">
        <v>0.77878179999999997</v>
      </c>
      <c r="J408" s="93">
        <f t="shared" si="42"/>
        <v>18.440399999999954</v>
      </c>
    </row>
    <row r="409" spans="1:10">
      <c r="A409">
        <v>3948.2267999999999</v>
      </c>
      <c r="B409">
        <v>1.036542E-2</v>
      </c>
      <c r="C409">
        <f t="shared" si="43"/>
        <v>1.0365420000000001</v>
      </c>
      <c r="D409" s="90">
        <f t="shared" si="44"/>
        <v>0</v>
      </c>
      <c r="E409" s="90">
        <f t="shared" si="45"/>
        <v>2</v>
      </c>
      <c r="F409" s="90">
        <f t="shared" si="46"/>
        <v>0</v>
      </c>
      <c r="G409" s="90">
        <f t="shared" si="47"/>
        <v>0</v>
      </c>
      <c r="H409" s="90">
        <f t="shared" si="48"/>
        <v>0</v>
      </c>
      <c r="I409" s="90">
        <v>0.74977740000000004</v>
      </c>
      <c r="J409" s="94">
        <f t="shared" si="42"/>
        <v>18.288000000000011</v>
      </c>
    </row>
    <row r="410" spans="1:10">
      <c r="A410">
        <v>3948.3791999999999</v>
      </c>
      <c r="B410">
        <v>1.6896370000000001E-2</v>
      </c>
      <c r="C410">
        <f t="shared" si="43"/>
        <v>1.6896370000000001</v>
      </c>
      <c r="D410" s="90">
        <f t="shared" si="44"/>
        <v>0</v>
      </c>
      <c r="E410" s="90">
        <f t="shared" si="45"/>
        <v>2</v>
      </c>
      <c r="F410" s="90">
        <f t="shared" si="46"/>
        <v>0</v>
      </c>
      <c r="G410" s="90">
        <f t="shared" si="47"/>
        <v>0</v>
      </c>
      <c r="H410" s="90">
        <f t="shared" si="48"/>
        <v>0</v>
      </c>
      <c r="I410" s="90">
        <v>0.71934319999999996</v>
      </c>
      <c r="J410" s="94">
        <f t="shared" si="42"/>
        <v>18.135600000000068</v>
      </c>
    </row>
    <row r="411" spans="1:10">
      <c r="A411">
        <v>3948.5315999999998</v>
      </c>
      <c r="B411">
        <v>9.4398020000000006E-3</v>
      </c>
      <c r="C411">
        <f t="shared" si="43"/>
        <v>0.94398020000000005</v>
      </c>
      <c r="D411" s="89">
        <f t="shared" si="44"/>
        <v>1</v>
      </c>
      <c r="E411" s="89">
        <f t="shared" si="45"/>
        <v>0</v>
      </c>
      <c r="F411" s="89">
        <f t="shared" si="46"/>
        <v>0</v>
      </c>
      <c r="G411" s="89">
        <f t="shared" si="47"/>
        <v>0</v>
      </c>
      <c r="H411" s="89">
        <f t="shared" si="48"/>
        <v>0</v>
      </c>
      <c r="I411" s="89">
        <v>1</v>
      </c>
      <c r="J411" s="93">
        <f t="shared" si="42"/>
        <v>17.983200000000124</v>
      </c>
    </row>
    <row r="412" spans="1:10">
      <c r="A412">
        <v>3948.6840000000002</v>
      </c>
      <c r="B412">
        <v>6.1024870000000002E-3</v>
      </c>
      <c r="C412">
        <f t="shared" si="43"/>
        <v>0.61024869999999998</v>
      </c>
      <c r="D412" s="89">
        <f t="shared" si="44"/>
        <v>1</v>
      </c>
      <c r="E412" s="89">
        <f t="shared" si="45"/>
        <v>0</v>
      </c>
      <c r="F412" s="89">
        <f t="shared" si="46"/>
        <v>0</v>
      </c>
      <c r="G412" s="89">
        <f t="shared" si="47"/>
        <v>0</v>
      </c>
      <c r="H412" s="89">
        <f t="shared" si="48"/>
        <v>0</v>
      </c>
      <c r="I412" s="89">
        <v>0.8193551</v>
      </c>
      <c r="J412" s="93">
        <f t="shared" si="42"/>
        <v>17.830799999999726</v>
      </c>
    </row>
    <row r="413" spans="1:10">
      <c r="A413">
        <v>3948.8364000000001</v>
      </c>
      <c r="B413">
        <v>1.0552189999999999E-2</v>
      </c>
      <c r="C413">
        <f t="shared" si="43"/>
        <v>1.0552189999999999</v>
      </c>
      <c r="D413" s="90">
        <f t="shared" si="44"/>
        <v>0</v>
      </c>
      <c r="E413" s="90">
        <f t="shared" si="45"/>
        <v>2</v>
      </c>
      <c r="F413" s="90">
        <f t="shared" si="46"/>
        <v>0</v>
      </c>
      <c r="G413" s="90">
        <f t="shared" si="47"/>
        <v>0</v>
      </c>
      <c r="H413" s="90">
        <f t="shared" si="48"/>
        <v>0</v>
      </c>
      <c r="I413" s="90">
        <v>0.74844160000000004</v>
      </c>
      <c r="J413" s="94">
        <f t="shared" si="42"/>
        <v>17.678399999999783</v>
      </c>
    </row>
    <row r="414" spans="1:10">
      <c r="A414">
        <v>3948.9888000000001</v>
      </c>
      <c r="B414">
        <v>2.1495380000000001E-2</v>
      </c>
      <c r="C414">
        <f t="shared" si="43"/>
        <v>2.1495380000000002</v>
      </c>
      <c r="D414" s="90">
        <f t="shared" si="44"/>
        <v>0</v>
      </c>
      <c r="E414" s="90">
        <f t="shared" si="45"/>
        <v>2</v>
      </c>
      <c r="F414" s="90">
        <f t="shared" si="46"/>
        <v>0</v>
      </c>
      <c r="G414" s="90">
        <f t="shared" si="47"/>
        <v>0</v>
      </c>
      <c r="H414" s="90">
        <f t="shared" si="48"/>
        <v>0</v>
      </c>
      <c r="I414" s="90">
        <v>0.47760609999999998</v>
      </c>
      <c r="J414" s="94">
        <f t="shared" si="42"/>
        <v>17.52599999999984</v>
      </c>
    </row>
    <row r="415" spans="1:10">
      <c r="A415">
        <v>3949.1412</v>
      </c>
      <c r="B415">
        <v>1.9319159999999998E-2</v>
      </c>
      <c r="C415">
        <f t="shared" si="43"/>
        <v>1.9319159999999997</v>
      </c>
      <c r="D415" s="90">
        <f t="shared" si="44"/>
        <v>0</v>
      </c>
      <c r="E415" s="90">
        <f t="shared" si="45"/>
        <v>2</v>
      </c>
      <c r="F415" s="90">
        <f t="shared" si="46"/>
        <v>0</v>
      </c>
      <c r="G415" s="90">
        <f t="shared" si="47"/>
        <v>0</v>
      </c>
      <c r="H415" s="90">
        <f t="shared" si="48"/>
        <v>0</v>
      </c>
      <c r="I415" s="90">
        <v>0.61145780000000005</v>
      </c>
      <c r="J415" s="94">
        <f t="shared" si="42"/>
        <v>17.373599999999897</v>
      </c>
    </row>
    <row r="416" spans="1:10">
      <c r="A416">
        <v>3949.2936</v>
      </c>
      <c r="B416">
        <v>1.043817E-2</v>
      </c>
      <c r="C416">
        <f t="shared" si="43"/>
        <v>1.043817</v>
      </c>
      <c r="D416" s="90">
        <f t="shared" si="44"/>
        <v>0</v>
      </c>
      <c r="E416" s="90">
        <f t="shared" si="45"/>
        <v>2</v>
      </c>
      <c r="F416" s="90">
        <f t="shared" si="46"/>
        <v>0</v>
      </c>
      <c r="G416" s="90">
        <f t="shared" si="47"/>
        <v>0</v>
      </c>
      <c r="H416" s="90">
        <f t="shared" si="48"/>
        <v>0</v>
      </c>
      <c r="I416" s="90">
        <v>1</v>
      </c>
      <c r="J416" s="94">
        <f t="shared" si="42"/>
        <v>17.221199999999953</v>
      </c>
    </row>
    <row r="417" spans="1:10">
      <c r="A417">
        <v>3949.4459999999999</v>
      </c>
      <c r="B417">
        <v>9.3879099999999993E-3</v>
      </c>
      <c r="C417">
        <f t="shared" si="43"/>
        <v>0.93879099999999993</v>
      </c>
      <c r="D417" s="89">
        <f t="shared" si="44"/>
        <v>1</v>
      </c>
      <c r="E417" s="89">
        <f t="shared" si="45"/>
        <v>0</v>
      </c>
      <c r="F417" s="89">
        <f t="shared" si="46"/>
        <v>0</v>
      </c>
      <c r="G417" s="89">
        <f t="shared" si="47"/>
        <v>0</v>
      </c>
      <c r="H417" s="89">
        <f t="shared" si="48"/>
        <v>0</v>
      </c>
      <c r="I417" s="89">
        <v>1</v>
      </c>
      <c r="J417" s="93">
        <f t="shared" si="42"/>
        <v>17.06880000000001</v>
      </c>
    </row>
    <row r="418" spans="1:10">
      <c r="A418">
        <v>3949.5983999999999</v>
      </c>
      <c r="B418">
        <v>4.7264179999999996E-3</v>
      </c>
      <c r="C418">
        <f t="shared" si="43"/>
        <v>0.47264179999999995</v>
      </c>
      <c r="D418" s="89">
        <f t="shared" si="44"/>
        <v>1</v>
      </c>
      <c r="E418" s="89">
        <f t="shared" si="45"/>
        <v>0</v>
      </c>
      <c r="F418" s="89">
        <f t="shared" si="46"/>
        <v>0</v>
      </c>
      <c r="G418" s="89">
        <f t="shared" si="47"/>
        <v>0</v>
      </c>
      <c r="H418" s="89">
        <f t="shared" si="48"/>
        <v>0</v>
      </c>
      <c r="I418" s="89">
        <v>1</v>
      </c>
      <c r="J418" s="93">
        <f t="shared" si="42"/>
        <v>16.916400000000067</v>
      </c>
    </row>
    <row r="419" spans="1:10">
      <c r="A419">
        <v>3949.7507999999998</v>
      </c>
      <c r="B419">
        <v>1.949281E-3</v>
      </c>
      <c r="C419">
        <f t="shared" si="43"/>
        <v>0.19492809999999999</v>
      </c>
      <c r="D419" s="89">
        <f t="shared" si="44"/>
        <v>1</v>
      </c>
      <c r="E419" s="89">
        <f t="shared" si="45"/>
        <v>0</v>
      </c>
      <c r="F419" s="89">
        <f t="shared" si="46"/>
        <v>0</v>
      </c>
      <c r="G419" s="89">
        <f t="shared" si="47"/>
        <v>0</v>
      </c>
      <c r="H419" s="89">
        <f t="shared" si="48"/>
        <v>0</v>
      </c>
      <c r="I419" s="89">
        <v>1</v>
      </c>
      <c r="J419" s="93">
        <f t="shared" si="42"/>
        <v>16.764000000000124</v>
      </c>
    </row>
    <row r="420" spans="1:10">
      <c r="A420">
        <v>3949.9032000000002</v>
      </c>
      <c r="B420">
        <v>6.7956329999999999E-4</v>
      </c>
      <c r="C420">
        <f t="shared" si="43"/>
        <v>6.7956329999999995E-2</v>
      </c>
      <c r="D420" s="89">
        <f t="shared" si="44"/>
        <v>1</v>
      </c>
      <c r="E420" s="89">
        <f t="shared" si="45"/>
        <v>0</v>
      </c>
      <c r="F420" s="89">
        <f t="shared" si="46"/>
        <v>0</v>
      </c>
      <c r="G420" s="89">
        <f t="shared" si="47"/>
        <v>0</v>
      </c>
      <c r="H420" s="89">
        <f t="shared" si="48"/>
        <v>0</v>
      </c>
      <c r="I420" s="89">
        <v>1</v>
      </c>
      <c r="J420" s="93">
        <f t="shared" si="42"/>
        <v>16.611599999999726</v>
      </c>
    </row>
    <row r="421" spans="1:10">
      <c r="A421">
        <v>3950.0556000000001</v>
      </c>
      <c r="B421">
        <v>1.039814E-3</v>
      </c>
      <c r="C421">
        <f t="shared" si="43"/>
        <v>0.1039814</v>
      </c>
      <c r="D421" s="89">
        <f t="shared" si="44"/>
        <v>1</v>
      </c>
      <c r="E421" s="89">
        <f t="shared" si="45"/>
        <v>0</v>
      </c>
      <c r="F421" s="89">
        <f t="shared" si="46"/>
        <v>0</v>
      </c>
      <c r="G421" s="89">
        <f t="shared" si="47"/>
        <v>0</v>
      </c>
      <c r="H421" s="89">
        <f t="shared" si="48"/>
        <v>0</v>
      </c>
      <c r="I421" s="89">
        <v>1</v>
      </c>
      <c r="J421" s="93">
        <f t="shared" si="42"/>
        <v>16.459199999999782</v>
      </c>
    </row>
    <row r="422" spans="1:10">
      <c r="A422">
        <v>3950.2080000000001</v>
      </c>
      <c r="B422">
        <v>7.8608110000000003E-4</v>
      </c>
      <c r="C422">
        <f t="shared" si="43"/>
        <v>7.8608110000000009E-2</v>
      </c>
      <c r="D422" s="89">
        <f t="shared" si="44"/>
        <v>1</v>
      </c>
      <c r="E422" s="89">
        <f t="shared" si="45"/>
        <v>0</v>
      </c>
      <c r="F422" s="89">
        <f t="shared" si="46"/>
        <v>0</v>
      </c>
      <c r="G422" s="89">
        <f t="shared" si="47"/>
        <v>0</v>
      </c>
      <c r="H422" s="89">
        <f t="shared" si="48"/>
        <v>0</v>
      </c>
      <c r="I422" s="89">
        <v>1</v>
      </c>
      <c r="J422" s="93">
        <f t="shared" si="42"/>
        <v>16.306799999999839</v>
      </c>
    </row>
    <row r="423" spans="1:10">
      <c r="A423">
        <v>3950.3604</v>
      </c>
      <c r="B423">
        <v>7.8999999999999996E-5</v>
      </c>
      <c r="C423">
        <f t="shared" si="43"/>
        <v>7.899999999999999E-3</v>
      </c>
      <c r="D423" s="89">
        <f t="shared" si="44"/>
        <v>1</v>
      </c>
      <c r="E423" s="89">
        <f t="shared" si="45"/>
        <v>0</v>
      </c>
      <c r="F423" s="89">
        <f t="shared" si="46"/>
        <v>0</v>
      </c>
      <c r="G423" s="89">
        <f t="shared" si="47"/>
        <v>0</v>
      </c>
      <c r="H423" s="89">
        <f t="shared" si="48"/>
        <v>0</v>
      </c>
      <c r="I423" s="89">
        <v>1</v>
      </c>
      <c r="J423" s="93">
        <f t="shared" si="42"/>
        <v>16.154399999999896</v>
      </c>
    </row>
    <row r="424" spans="1:10">
      <c r="A424">
        <v>3950.5128</v>
      </c>
      <c r="B424">
        <v>6.8999999999999997E-5</v>
      </c>
      <c r="C424">
        <f t="shared" si="43"/>
        <v>6.8999999999999999E-3</v>
      </c>
      <c r="D424" s="89">
        <f t="shared" si="44"/>
        <v>1</v>
      </c>
      <c r="E424" s="89">
        <f t="shared" si="45"/>
        <v>0</v>
      </c>
      <c r="F424" s="89">
        <f t="shared" si="46"/>
        <v>0</v>
      </c>
      <c r="G424" s="89">
        <f t="shared" si="47"/>
        <v>0</v>
      </c>
      <c r="H424" s="89">
        <f t="shared" si="48"/>
        <v>0</v>
      </c>
      <c r="I424" s="89">
        <v>1</v>
      </c>
      <c r="J424" s="93">
        <f t="shared" si="42"/>
        <v>16.001999999999953</v>
      </c>
    </row>
    <row r="425" spans="1:10">
      <c r="A425">
        <v>3950.6651999999999</v>
      </c>
      <c r="B425">
        <v>6.8883010000000001E-4</v>
      </c>
      <c r="C425">
        <f t="shared" si="43"/>
        <v>6.8883009999999995E-2</v>
      </c>
      <c r="D425" s="89">
        <f t="shared" si="44"/>
        <v>1</v>
      </c>
      <c r="E425" s="89">
        <f t="shared" si="45"/>
        <v>0</v>
      </c>
      <c r="F425" s="89">
        <f t="shared" si="46"/>
        <v>0</v>
      </c>
      <c r="G425" s="89">
        <f t="shared" si="47"/>
        <v>0</v>
      </c>
      <c r="H425" s="89">
        <f t="shared" si="48"/>
        <v>0</v>
      </c>
      <c r="I425" s="89">
        <v>1</v>
      </c>
      <c r="J425" s="93">
        <f t="shared" si="42"/>
        <v>15.849600000000009</v>
      </c>
    </row>
    <row r="426" spans="1:10">
      <c r="A426">
        <v>3950.8175999999999</v>
      </c>
      <c r="B426">
        <v>1.4575289999999999E-3</v>
      </c>
      <c r="C426">
        <f t="shared" si="43"/>
        <v>0.14575289999999999</v>
      </c>
      <c r="D426" s="89">
        <f t="shared" si="44"/>
        <v>1</v>
      </c>
      <c r="E426" s="89">
        <f t="shared" si="45"/>
        <v>0</v>
      </c>
      <c r="F426" s="89">
        <f t="shared" si="46"/>
        <v>0</v>
      </c>
      <c r="G426" s="89">
        <f t="shared" si="47"/>
        <v>0</v>
      </c>
      <c r="H426" s="89">
        <f t="shared" si="48"/>
        <v>0</v>
      </c>
      <c r="I426" s="89">
        <v>1</v>
      </c>
      <c r="J426" s="93">
        <f t="shared" si="42"/>
        <v>15.697200000000066</v>
      </c>
    </row>
    <row r="427" spans="1:10">
      <c r="A427">
        <v>3950.97</v>
      </c>
      <c r="B427">
        <v>1.8574539999999999E-3</v>
      </c>
      <c r="C427">
        <f t="shared" si="43"/>
        <v>0.1857454</v>
      </c>
      <c r="D427" s="89">
        <f t="shared" si="44"/>
        <v>1</v>
      </c>
      <c r="E427" s="89">
        <f t="shared" si="45"/>
        <v>0</v>
      </c>
      <c r="F427" s="89">
        <f t="shared" si="46"/>
        <v>0</v>
      </c>
      <c r="G427" s="89">
        <f t="shared" si="47"/>
        <v>0</v>
      </c>
      <c r="H427" s="89">
        <f t="shared" si="48"/>
        <v>0</v>
      </c>
      <c r="I427" s="89">
        <v>1</v>
      </c>
      <c r="J427" s="93">
        <f t="shared" si="42"/>
        <v>15.544800000000123</v>
      </c>
    </row>
    <row r="428" spans="1:10">
      <c r="A428">
        <v>3951.1224000000002</v>
      </c>
      <c r="B428">
        <v>2.2395969999999999E-3</v>
      </c>
      <c r="C428">
        <f t="shared" si="43"/>
        <v>0.22395969999999998</v>
      </c>
      <c r="D428" s="89">
        <f t="shared" si="44"/>
        <v>1</v>
      </c>
      <c r="E428" s="89">
        <f t="shared" si="45"/>
        <v>0</v>
      </c>
      <c r="F428" s="89">
        <f t="shared" si="46"/>
        <v>0</v>
      </c>
      <c r="G428" s="89">
        <f t="shared" si="47"/>
        <v>0</v>
      </c>
      <c r="H428" s="89">
        <f t="shared" si="48"/>
        <v>0</v>
      </c>
      <c r="I428" s="89">
        <v>1</v>
      </c>
      <c r="J428" s="93">
        <f t="shared" si="42"/>
        <v>15.392399999999725</v>
      </c>
    </row>
    <row r="429" spans="1:10">
      <c r="A429">
        <v>3951.2748000000001</v>
      </c>
      <c r="B429">
        <v>2.479284E-3</v>
      </c>
      <c r="C429">
        <f t="shared" si="43"/>
        <v>0.24792839999999999</v>
      </c>
      <c r="D429" s="89">
        <f t="shared" si="44"/>
        <v>1</v>
      </c>
      <c r="E429" s="89">
        <f t="shared" si="45"/>
        <v>0</v>
      </c>
      <c r="F429" s="89">
        <f t="shared" si="46"/>
        <v>0</v>
      </c>
      <c r="G429" s="89">
        <f t="shared" si="47"/>
        <v>0</v>
      </c>
      <c r="H429" s="89">
        <f t="shared" si="48"/>
        <v>0</v>
      </c>
      <c r="I429" s="89">
        <v>1</v>
      </c>
      <c r="J429" s="93">
        <f t="shared" si="42"/>
        <v>15.239999999999782</v>
      </c>
    </row>
    <row r="430" spans="1:10">
      <c r="A430">
        <v>3951.4272000000001</v>
      </c>
      <c r="B430">
        <v>2.2626809999999999E-3</v>
      </c>
      <c r="C430">
        <f t="shared" si="43"/>
        <v>0.2262681</v>
      </c>
      <c r="D430" s="89">
        <f t="shared" si="44"/>
        <v>1</v>
      </c>
      <c r="E430" s="89">
        <f t="shared" si="45"/>
        <v>0</v>
      </c>
      <c r="F430" s="89">
        <f t="shared" si="46"/>
        <v>0</v>
      </c>
      <c r="G430" s="89">
        <f t="shared" si="47"/>
        <v>0</v>
      </c>
      <c r="H430" s="89">
        <f t="shared" si="48"/>
        <v>0</v>
      </c>
      <c r="I430" s="89">
        <v>1</v>
      </c>
      <c r="J430" s="93">
        <f t="shared" si="42"/>
        <v>15.087599999999838</v>
      </c>
    </row>
    <row r="431" spans="1:10">
      <c r="A431">
        <v>3951.5796</v>
      </c>
      <c r="B431">
        <v>2.0945899999999999E-3</v>
      </c>
      <c r="C431">
        <f t="shared" si="43"/>
        <v>0.20945899999999998</v>
      </c>
      <c r="D431" s="89">
        <f t="shared" si="44"/>
        <v>1</v>
      </c>
      <c r="E431" s="89">
        <f t="shared" si="45"/>
        <v>0</v>
      </c>
      <c r="F431" s="89">
        <f t="shared" si="46"/>
        <v>0</v>
      </c>
      <c r="G431" s="89">
        <f t="shared" si="47"/>
        <v>0</v>
      </c>
      <c r="H431" s="89">
        <f t="shared" si="48"/>
        <v>0</v>
      </c>
      <c r="I431" s="89">
        <v>1</v>
      </c>
      <c r="J431" s="93">
        <f t="shared" si="42"/>
        <v>14.935199999999895</v>
      </c>
    </row>
    <row r="432" spans="1:10">
      <c r="A432">
        <v>3951.732</v>
      </c>
      <c r="B432">
        <v>1.3461790000000001E-3</v>
      </c>
      <c r="C432">
        <f t="shared" si="43"/>
        <v>0.13461790000000001</v>
      </c>
      <c r="D432" s="89">
        <f t="shared" si="44"/>
        <v>1</v>
      </c>
      <c r="E432" s="89">
        <f t="shared" si="45"/>
        <v>0</v>
      </c>
      <c r="F432" s="89">
        <f t="shared" si="46"/>
        <v>0</v>
      </c>
      <c r="G432" s="89">
        <f t="shared" si="47"/>
        <v>0</v>
      </c>
      <c r="H432" s="89">
        <f t="shared" si="48"/>
        <v>0</v>
      </c>
      <c r="I432" s="89">
        <v>1</v>
      </c>
      <c r="J432" s="93">
        <f t="shared" si="42"/>
        <v>14.782799999999952</v>
      </c>
    </row>
    <row r="433" spans="1:10">
      <c r="A433">
        <v>3951.8843999999999</v>
      </c>
      <c r="B433">
        <v>1.2327670000000001E-3</v>
      </c>
      <c r="C433">
        <f t="shared" si="43"/>
        <v>0.1232767</v>
      </c>
      <c r="D433" s="89">
        <f t="shared" si="44"/>
        <v>1</v>
      </c>
      <c r="E433" s="89">
        <f t="shared" si="45"/>
        <v>0</v>
      </c>
      <c r="F433" s="89">
        <f t="shared" si="46"/>
        <v>0</v>
      </c>
      <c r="G433" s="89">
        <f t="shared" si="47"/>
        <v>0</v>
      </c>
      <c r="H433" s="89">
        <f t="shared" si="48"/>
        <v>0</v>
      </c>
      <c r="I433" s="89">
        <v>1</v>
      </c>
      <c r="J433" s="93">
        <f t="shared" si="42"/>
        <v>14.630400000000009</v>
      </c>
    </row>
    <row r="434" spans="1:10">
      <c r="A434">
        <v>3952.0367999999999</v>
      </c>
      <c r="B434">
        <v>1.207947E-3</v>
      </c>
      <c r="C434">
        <f t="shared" si="43"/>
        <v>0.1207947</v>
      </c>
      <c r="D434" s="89">
        <f t="shared" si="44"/>
        <v>1</v>
      </c>
      <c r="E434" s="89">
        <f t="shared" si="45"/>
        <v>0</v>
      </c>
      <c r="F434" s="89">
        <f t="shared" si="46"/>
        <v>0</v>
      </c>
      <c r="G434" s="89">
        <f t="shared" si="47"/>
        <v>0</v>
      </c>
      <c r="H434" s="89">
        <f t="shared" si="48"/>
        <v>0</v>
      </c>
      <c r="I434" s="89">
        <v>1</v>
      </c>
      <c r="J434" s="93">
        <f t="shared" si="42"/>
        <v>14.478000000000065</v>
      </c>
    </row>
    <row r="435" spans="1:10">
      <c r="A435">
        <v>3952.1891999999998</v>
      </c>
      <c r="B435">
        <v>1.624716E-3</v>
      </c>
      <c r="C435">
        <f t="shared" si="43"/>
        <v>0.16247159999999999</v>
      </c>
      <c r="D435" s="89">
        <f t="shared" si="44"/>
        <v>1</v>
      </c>
      <c r="E435" s="89">
        <f t="shared" si="45"/>
        <v>0</v>
      </c>
      <c r="F435" s="89">
        <f t="shared" si="46"/>
        <v>0</v>
      </c>
      <c r="G435" s="89">
        <f t="shared" si="47"/>
        <v>0</v>
      </c>
      <c r="H435" s="89">
        <f t="shared" si="48"/>
        <v>0</v>
      </c>
      <c r="I435" s="89">
        <v>1</v>
      </c>
      <c r="J435" s="93">
        <f t="shared" si="42"/>
        <v>14.325600000000122</v>
      </c>
    </row>
    <row r="436" spans="1:10">
      <c r="A436">
        <v>3952.3416000000002</v>
      </c>
      <c r="B436">
        <v>1.7297969999999999E-3</v>
      </c>
      <c r="C436">
        <f t="shared" si="43"/>
        <v>0.17297969999999999</v>
      </c>
      <c r="D436" s="89">
        <f t="shared" si="44"/>
        <v>1</v>
      </c>
      <c r="E436" s="89">
        <f t="shared" si="45"/>
        <v>0</v>
      </c>
      <c r="F436" s="89">
        <f t="shared" si="46"/>
        <v>0</v>
      </c>
      <c r="G436" s="89">
        <f t="shared" si="47"/>
        <v>0</v>
      </c>
      <c r="H436" s="89">
        <f t="shared" si="48"/>
        <v>0</v>
      </c>
      <c r="I436" s="89">
        <v>1</v>
      </c>
      <c r="J436" s="93">
        <f t="shared" si="42"/>
        <v>14.173199999999724</v>
      </c>
    </row>
    <row r="437" spans="1:10">
      <c r="A437">
        <v>3952.4940000000001</v>
      </c>
      <c r="B437">
        <v>1.7862290000000001E-3</v>
      </c>
      <c r="C437">
        <f t="shared" si="43"/>
        <v>0.1786229</v>
      </c>
      <c r="D437" s="89">
        <f t="shared" si="44"/>
        <v>1</v>
      </c>
      <c r="E437" s="89">
        <f t="shared" si="45"/>
        <v>0</v>
      </c>
      <c r="F437" s="89">
        <f t="shared" si="46"/>
        <v>0</v>
      </c>
      <c r="G437" s="89">
        <f t="shared" si="47"/>
        <v>0</v>
      </c>
      <c r="H437" s="89">
        <f t="shared" si="48"/>
        <v>0</v>
      </c>
      <c r="I437" s="89">
        <v>1</v>
      </c>
      <c r="J437" s="93">
        <f t="shared" si="42"/>
        <v>14.020799999999781</v>
      </c>
    </row>
    <row r="438" spans="1:10">
      <c r="A438">
        <v>3952.6464000000001</v>
      </c>
      <c r="B438">
        <v>1.3579449999999999E-3</v>
      </c>
      <c r="C438">
        <f t="shared" si="43"/>
        <v>0.13579449999999998</v>
      </c>
      <c r="D438" s="89">
        <f t="shared" si="44"/>
        <v>1</v>
      </c>
      <c r="E438" s="89">
        <f t="shared" si="45"/>
        <v>0</v>
      </c>
      <c r="F438" s="89">
        <f t="shared" si="46"/>
        <v>0</v>
      </c>
      <c r="G438" s="89">
        <f t="shared" si="47"/>
        <v>0</v>
      </c>
      <c r="H438" s="89">
        <f t="shared" si="48"/>
        <v>0</v>
      </c>
      <c r="I438" s="89">
        <v>1</v>
      </c>
      <c r="J438" s="93">
        <f t="shared" si="42"/>
        <v>13.868399999999838</v>
      </c>
    </row>
    <row r="439" spans="1:10">
      <c r="A439">
        <v>3952.7988</v>
      </c>
      <c r="B439">
        <v>8.2029580000000002E-4</v>
      </c>
      <c r="C439">
        <f t="shared" si="43"/>
        <v>8.2029580000000005E-2</v>
      </c>
      <c r="D439" s="89">
        <f t="shared" si="44"/>
        <v>1</v>
      </c>
      <c r="E439" s="89">
        <f t="shared" si="45"/>
        <v>0</v>
      </c>
      <c r="F439" s="89">
        <f t="shared" si="46"/>
        <v>0</v>
      </c>
      <c r="G439" s="89">
        <f t="shared" si="47"/>
        <v>0</v>
      </c>
      <c r="H439" s="89">
        <f t="shared" si="48"/>
        <v>0</v>
      </c>
      <c r="I439" s="89">
        <v>1</v>
      </c>
      <c r="J439" s="93">
        <f t="shared" si="42"/>
        <v>13.715999999999894</v>
      </c>
    </row>
    <row r="440" spans="1:10">
      <c r="A440">
        <v>3952.9512</v>
      </c>
      <c r="B440">
        <v>1.04024E-3</v>
      </c>
      <c r="C440">
        <f t="shared" si="43"/>
        <v>0.10402400000000001</v>
      </c>
      <c r="D440" s="89">
        <f t="shared" si="44"/>
        <v>1</v>
      </c>
      <c r="E440" s="89">
        <f t="shared" si="45"/>
        <v>0</v>
      </c>
      <c r="F440" s="89">
        <f t="shared" si="46"/>
        <v>0</v>
      </c>
      <c r="G440" s="89">
        <f t="shared" si="47"/>
        <v>0</v>
      </c>
      <c r="H440" s="89">
        <f t="shared" si="48"/>
        <v>0</v>
      </c>
      <c r="I440" s="89">
        <v>1</v>
      </c>
      <c r="J440" s="93">
        <f t="shared" si="42"/>
        <v>13.563599999999951</v>
      </c>
    </row>
    <row r="441" spans="1:10">
      <c r="A441">
        <v>3953.1035999999999</v>
      </c>
      <c r="B441">
        <v>1.3333170000000001E-3</v>
      </c>
      <c r="C441">
        <f t="shared" si="43"/>
        <v>0.1333317</v>
      </c>
      <c r="D441" s="89">
        <f t="shared" si="44"/>
        <v>1</v>
      </c>
      <c r="E441" s="89">
        <f t="shared" si="45"/>
        <v>0</v>
      </c>
      <c r="F441" s="89">
        <f t="shared" si="46"/>
        <v>0</v>
      </c>
      <c r="G441" s="89">
        <f t="shared" si="47"/>
        <v>0</v>
      </c>
      <c r="H441" s="89">
        <f t="shared" si="48"/>
        <v>0</v>
      </c>
      <c r="I441" s="89">
        <v>1</v>
      </c>
      <c r="J441" s="93">
        <f t="shared" si="42"/>
        <v>13.411200000000008</v>
      </c>
    </row>
    <row r="442" spans="1:10">
      <c r="A442">
        <v>3953.2559999999999</v>
      </c>
      <c r="B442">
        <v>1.7262390000000001E-3</v>
      </c>
      <c r="C442">
        <f t="shared" si="43"/>
        <v>0.1726239</v>
      </c>
      <c r="D442" s="89">
        <f t="shared" si="44"/>
        <v>1</v>
      </c>
      <c r="E442" s="89">
        <f t="shared" si="45"/>
        <v>0</v>
      </c>
      <c r="F442" s="89">
        <f t="shared" si="46"/>
        <v>0</v>
      </c>
      <c r="G442" s="89">
        <f t="shared" si="47"/>
        <v>0</v>
      </c>
      <c r="H442" s="89">
        <f t="shared" si="48"/>
        <v>0</v>
      </c>
      <c r="I442" s="89">
        <v>1</v>
      </c>
      <c r="J442" s="93">
        <f t="shared" si="42"/>
        <v>13.258800000000065</v>
      </c>
    </row>
    <row r="443" spans="1:10">
      <c r="A443">
        <v>3953.4083999999998</v>
      </c>
      <c r="B443">
        <v>1.716356E-3</v>
      </c>
      <c r="C443">
        <f t="shared" si="43"/>
        <v>0.1716356</v>
      </c>
      <c r="D443" s="89">
        <f t="shared" si="44"/>
        <v>1</v>
      </c>
      <c r="E443" s="89">
        <f t="shared" si="45"/>
        <v>0</v>
      </c>
      <c r="F443" s="89">
        <f t="shared" si="46"/>
        <v>0</v>
      </c>
      <c r="G443" s="89">
        <f t="shared" si="47"/>
        <v>0</v>
      </c>
      <c r="H443" s="89">
        <f t="shared" si="48"/>
        <v>0</v>
      </c>
      <c r="I443" s="89">
        <v>1</v>
      </c>
      <c r="J443" s="93">
        <f t="shared" si="42"/>
        <v>13.106400000000122</v>
      </c>
    </row>
    <row r="444" spans="1:10">
      <c r="A444">
        <v>3953.5608000000002</v>
      </c>
      <c r="B444">
        <v>1.830007E-3</v>
      </c>
      <c r="C444">
        <f t="shared" si="43"/>
        <v>0.18300070000000002</v>
      </c>
      <c r="D444" s="89">
        <f t="shared" si="44"/>
        <v>1</v>
      </c>
      <c r="E444" s="89">
        <f t="shared" si="45"/>
        <v>0</v>
      </c>
      <c r="F444" s="89">
        <f t="shared" si="46"/>
        <v>0</v>
      </c>
      <c r="G444" s="89">
        <f t="shared" si="47"/>
        <v>0</v>
      </c>
      <c r="H444" s="89">
        <f t="shared" si="48"/>
        <v>0</v>
      </c>
      <c r="I444" s="89">
        <v>1</v>
      </c>
      <c r="J444" s="93">
        <f t="shared" si="42"/>
        <v>12.953999999999724</v>
      </c>
    </row>
    <row r="445" spans="1:10">
      <c r="A445">
        <v>3953.7132000000001</v>
      </c>
      <c r="B445">
        <v>1.403156E-3</v>
      </c>
      <c r="C445">
        <f t="shared" si="43"/>
        <v>0.14031560000000001</v>
      </c>
      <c r="D445" s="89">
        <f t="shared" si="44"/>
        <v>1</v>
      </c>
      <c r="E445" s="89">
        <f t="shared" si="45"/>
        <v>0</v>
      </c>
      <c r="F445" s="89">
        <f t="shared" si="46"/>
        <v>0</v>
      </c>
      <c r="G445" s="89">
        <f t="shared" si="47"/>
        <v>0</v>
      </c>
      <c r="H445" s="89">
        <f t="shared" si="48"/>
        <v>0</v>
      </c>
      <c r="I445" s="89">
        <v>1</v>
      </c>
      <c r="J445" s="93">
        <f t="shared" si="42"/>
        <v>12.80159999999978</v>
      </c>
    </row>
    <row r="446" spans="1:10">
      <c r="A446">
        <v>3953.8656000000001</v>
      </c>
      <c r="B446">
        <v>1.650168E-3</v>
      </c>
      <c r="C446">
        <f t="shared" si="43"/>
        <v>0.16501679999999999</v>
      </c>
      <c r="D446" s="89">
        <f t="shared" si="44"/>
        <v>1</v>
      </c>
      <c r="E446" s="89">
        <f t="shared" si="45"/>
        <v>0</v>
      </c>
      <c r="F446" s="89">
        <f t="shared" si="46"/>
        <v>0</v>
      </c>
      <c r="G446" s="89">
        <f t="shared" si="47"/>
        <v>0</v>
      </c>
      <c r="H446" s="89">
        <f t="shared" si="48"/>
        <v>0</v>
      </c>
      <c r="I446" s="89">
        <v>1</v>
      </c>
      <c r="J446" s="93">
        <f t="shared" si="42"/>
        <v>12.649199999999837</v>
      </c>
    </row>
    <row r="447" spans="1:10">
      <c r="A447">
        <v>3954.018</v>
      </c>
      <c r="B447">
        <v>1.663299E-3</v>
      </c>
      <c r="C447">
        <f t="shared" si="43"/>
        <v>0.1663299</v>
      </c>
      <c r="D447" s="89">
        <f t="shared" si="44"/>
        <v>1</v>
      </c>
      <c r="E447" s="89">
        <f t="shared" si="45"/>
        <v>0</v>
      </c>
      <c r="F447" s="89">
        <f t="shared" si="46"/>
        <v>0</v>
      </c>
      <c r="G447" s="89">
        <f t="shared" si="47"/>
        <v>0</v>
      </c>
      <c r="H447" s="89">
        <f t="shared" si="48"/>
        <v>0</v>
      </c>
      <c r="I447" s="89">
        <v>1</v>
      </c>
      <c r="J447" s="93">
        <f t="shared" si="42"/>
        <v>12.496799999999894</v>
      </c>
    </row>
    <row r="448" spans="1:10">
      <c r="A448">
        <v>3954.1704</v>
      </c>
      <c r="B448">
        <v>2.1055190000000001E-3</v>
      </c>
      <c r="C448">
        <f t="shared" si="43"/>
        <v>0.21055190000000001</v>
      </c>
      <c r="D448" s="89">
        <f t="shared" si="44"/>
        <v>1</v>
      </c>
      <c r="E448" s="89">
        <f t="shared" si="45"/>
        <v>0</v>
      </c>
      <c r="F448" s="89">
        <f t="shared" si="46"/>
        <v>0</v>
      </c>
      <c r="G448" s="89">
        <f t="shared" si="47"/>
        <v>0</v>
      </c>
      <c r="H448" s="89">
        <f t="shared" si="48"/>
        <v>0</v>
      </c>
      <c r="I448" s="89">
        <v>1</v>
      </c>
      <c r="J448" s="93">
        <f t="shared" si="42"/>
        <v>12.344399999999951</v>
      </c>
    </row>
    <row r="449" spans="1:10">
      <c r="A449">
        <v>3954.3227999999999</v>
      </c>
      <c r="B449">
        <v>2.0745310000000001E-3</v>
      </c>
      <c r="C449">
        <f t="shared" si="43"/>
        <v>0.2074531</v>
      </c>
      <c r="D449" s="89">
        <f t="shared" si="44"/>
        <v>1</v>
      </c>
      <c r="E449" s="89">
        <f t="shared" si="45"/>
        <v>0</v>
      </c>
      <c r="F449" s="89">
        <f t="shared" si="46"/>
        <v>0</v>
      </c>
      <c r="G449" s="89">
        <f t="shared" si="47"/>
        <v>0</v>
      </c>
      <c r="H449" s="89">
        <f t="shared" si="48"/>
        <v>0</v>
      </c>
      <c r="I449" s="89">
        <v>1</v>
      </c>
      <c r="J449" s="93">
        <f t="shared" si="42"/>
        <v>12.192000000000007</v>
      </c>
    </row>
    <row r="450" spans="1:10">
      <c r="A450">
        <v>3954.4751999999999</v>
      </c>
      <c r="B450">
        <v>2.8545570000000002E-3</v>
      </c>
      <c r="C450">
        <f t="shared" si="43"/>
        <v>0.28545570000000003</v>
      </c>
      <c r="D450" s="89">
        <f t="shared" si="44"/>
        <v>1</v>
      </c>
      <c r="E450" s="89">
        <f t="shared" si="45"/>
        <v>0</v>
      </c>
      <c r="F450" s="89">
        <f t="shared" si="46"/>
        <v>0</v>
      </c>
      <c r="G450" s="89">
        <f t="shared" si="47"/>
        <v>0</v>
      </c>
      <c r="H450" s="89">
        <f t="shared" si="48"/>
        <v>0</v>
      </c>
      <c r="I450" s="89">
        <v>0.8283952</v>
      </c>
      <c r="J450" s="93">
        <f t="shared" ref="J450:J513" si="49">$N$2-A450</f>
        <v>12.039600000000064</v>
      </c>
    </row>
    <row r="451" spans="1:10">
      <c r="A451">
        <v>3954.6275999999998</v>
      </c>
      <c r="B451">
        <v>2.2616049999999999E-3</v>
      </c>
      <c r="C451">
        <f t="shared" ref="C451:C514" si="50">B451*100</f>
        <v>0.22616049999999999</v>
      </c>
      <c r="D451" s="89">
        <f t="shared" ref="D451:D514" si="51">IF(C451&lt;1,1,0)</f>
        <v>1</v>
      </c>
      <c r="E451" s="89">
        <f t="shared" ref="E451:E514" si="52">IF(AND(C451&lt;5, C451&gt;1),2,0)</f>
        <v>0</v>
      </c>
      <c r="F451" s="89">
        <f t="shared" ref="F451:F514" si="53">IF(AND(C451&lt;10, C451&gt;5),3,0)</f>
        <v>0</v>
      </c>
      <c r="G451" s="89">
        <f t="shared" ref="G451:G514" si="54">IF(AND(C451&lt;20, C451&gt;10),4,0)</f>
        <v>0</v>
      </c>
      <c r="H451" s="89">
        <f t="shared" ref="H451:H514" si="55">IF(C451&gt;20,5,0)</f>
        <v>0</v>
      </c>
      <c r="I451" s="89">
        <v>1</v>
      </c>
      <c r="J451" s="93">
        <f t="shared" si="49"/>
        <v>11.887200000000121</v>
      </c>
    </row>
    <row r="452" spans="1:10">
      <c r="A452">
        <v>3954.78</v>
      </c>
      <c r="B452">
        <v>1.922074E-3</v>
      </c>
      <c r="C452">
        <f t="shared" si="50"/>
        <v>0.1922074</v>
      </c>
      <c r="D452" s="89">
        <f t="shared" si="51"/>
        <v>1</v>
      </c>
      <c r="E452" s="89">
        <f t="shared" si="52"/>
        <v>0</v>
      </c>
      <c r="F452" s="89">
        <f t="shared" si="53"/>
        <v>0</v>
      </c>
      <c r="G452" s="89">
        <f t="shared" si="54"/>
        <v>0</v>
      </c>
      <c r="H452" s="89">
        <f t="shared" si="55"/>
        <v>0</v>
      </c>
      <c r="I452" s="89">
        <v>1</v>
      </c>
      <c r="J452" s="93">
        <f t="shared" si="49"/>
        <v>11.734799999999723</v>
      </c>
    </row>
    <row r="453" spans="1:10">
      <c r="A453">
        <v>3954.9324000000001</v>
      </c>
      <c r="B453">
        <v>1.528763E-3</v>
      </c>
      <c r="C453">
        <f t="shared" si="50"/>
        <v>0.15287629999999999</v>
      </c>
      <c r="D453" s="89">
        <f t="shared" si="51"/>
        <v>1</v>
      </c>
      <c r="E453" s="89">
        <f t="shared" si="52"/>
        <v>0</v>
      </c>
      <c r="F453" s="89">
        <f t="shared" si="53"/>
        <v>0</v>
      </c>
      <c r="G453" s="89">
        <f t="shared" si="54"/>
        <v>0</v>
      </c>
      <c r="H453" s="89">
        <f t="shared" si="55"/>
        <v>0</v>
      </c>
      <c r="I453" s="89">
        <v>1</v>
      </c>
      <c r="J453" s="93">
        <f t="shared" si="49"/>
        <v>11.58239999999978</v>
      </c>
    </row>
    <row r="454" spans="1:10">
      <c r="A454">
        <v>3955.0848000000001</v>
      </c>
      <c r="B454">
        <v>1.4303689999999999E-3</v>
      </c>
      <c r="C454">
        <f t="shared" si="50"/>
        <v>0.14303689999999999</v>
      </c>
      <c r="D454" s="89">
        <f t="shared" si="51"/>
        <v>1</v>
      </c>
      <c r="E454" s="89">
        <f t="shared" si="52"/>
        <v>0</v>
      </c>
      <c r="F454" s="89">
        <f t="shared" si="53"/>
        <v>0</v>
      </c>
      <c r="G454" s="89">
        <f t="shared" si="54"/>
        <v>0</v>
      </c>
      <c r="H454" s="89">
        <f t="shared" si="55"/>
        <v>0</v>
      </c>
      <c r="I454" s="89">
        <v>1</v>
      </c>
      <c r="J454" s="93">
        <f t="shared" si="49"/>
        <v>11.429999999999836</v>
      </c>
    </row>
    <row r="455" spans="1:10">
      <c r="A455">
        <v>3955.2372</v>
      </c>
      <c r="B455">
        <v>1.271236E-3</v>
      </c>
      <c r="C455">
        <f t="shared" si="50"/>
        <v>0.1271236</v>
      </c>
      <c r="D455" s="89">
        <f t="shared" si="51"/>
        <v>1</v>
      </c>
      <c r="E455" s="89">
        <f t="shared" si="52"/>
        <v>0</v>
      </c>
      <c r="F455" s="89">
        <f t="shared" si="53"/>
        <v>0</v>
      </c>
      <c r="G455" s="89">
        <f t="shared" si="54"/>
        <v>0</v>
      </c>
      <c r="H455" s="89">
        <f t="shared" si="55"/>
        <v>0</v>
      </c>
      <c r="I455" s="89">
        <v>1</v>
      </c>
      <c r="J455" s="93">
        <f t="shared" si="49"/>
        <v>11.277599999999893</v>
      </c>
    </row>
    <row r="456" spans="1:10">
      <c r="A456">
        <v>3955.3896</v>
      </c>
      <c r="B456">
        <v>8.019495E-4</v>
      </c>
      <c r="C456">
        <f t="shared" si="50"/>
        <v>8.0194950000000001E-2</v>
      </c>
      <c r="D456" s="89">
        <f t="shared" si="51"/>
        <v>1</v>
      </c>
      <c r="E456" s="89">
        <f t="shared" si="52"/>
        <v>0</v>
      </c>
      <c r="F456" s="89">
        <f t="shared" si="53"/>
        <v>0</v>
      </c>
      <c r="G456" s="89">
        <f t="shared" si="54"/>
        <v>0</v>
      </c>
      <c r="H456" s="89">
        <f t="shared" si="55"/>
        <v>0</v>
      </c>
      <c r="I456" s="89">
        <v>1</v>
      </c>
      <c r="J456" s="93">
        <f t="shared" si="49"/>
        <v>11.12519999999995</v>
      </c>
    </row>
    <row r="457" spans="1:10">
      <c r="A457">
        <v>3955.5419999999999</v>
      </c>
      <c r="B457">
        <v>9.6953519999999995E-4</v>
      </c>
      <c r="C457">
        <f t="shared" si="50"/>
        <v>9.6953520000000001E-2</v>
      </c>
      <c r="D457" s="89">
        <f t="shared" si="51"/>
        <v>1</v>
      </c>
      <c r="E457" s="89">
        <f t="shared" si="52"/>
        <v>0</v>
      </c>
      <c r="F457" s="89">
        <f t="shared" si="53"/>
        <v>0</v>
      </c>
      <c r="G457" s="89">
        <f t="shared" si="54"/>
        <v>0</v>
      </c>
      <c r="H457" s="89">
        <f t="shared" si="55"/>
        <v>0</v>
      </c>
      <c r="I457" s="89">
        <v>1</v>
      </c>
      <c r="J457" s="93">
        <f t="shared" si="49"/>
        <v>10.972800000000007</v>
      </c>
    </row>
    <row r="458" spans="1:10">
      <c r="A458">
        <v>3955.6943999999999</v>
      </c>
      <c r="B458">
        <v>1.344944E-3</v>
      </c>
      <c r="C458">
        <f t="shared" si="50"/>
        <v>0.13449440000000001</v>
      </c>
      <c r="D458" s="89">
        <f t="shared" si="51"/>
        <v>1</v>
      </c>
      <c r="E458" s="89">
        <f t="shared" si="52"/>
        <v>0</v>
      </c>
      <c r="F458" s="89">
        <f t="shared" si="53"/>
        <v>0</v>
      </c>
      <c r="G458" s="89">
        <f t="shared" si="54"/>
        <v>0</v>
      </c>
      <c r="H458" s="89">
        <f t="shared" si="55"/>
        <v>0</v>
      </c>
      <c r="I458" s="89">
        <v>1</v>
      </c>
      <c r="J458" s="93">
        <f t="shared" si="49"/>
        <v>10.820400000000063</v>
      </c>
    </row>
    <row r="459" spans="1:10">
      <c r="A459">
        <v>3955.8467999999998</v>
      </c>
      <c r="B459">
        <v>1.4062549999999999E-3</v>
      </c>
      <c r="C459">
        <f t="shared" si="50"/>
        <v>0.14062549999999999</v>
      </c>
      <c r="D459" s="89">
        <f t="shared" si="51"/>
        <v>1</v>
      </c>
      <c r="E459" s="89">
        <f t="shared" si="52"/>
        <v>0</v>
      </c>
      <c r="F459" s="89">
        <f t="shared" si="53"/>
        <v>0</v>
      </c>
      <c r="G459" s="89">
        <f t="shared" si="54"/>
        <v>0</v>
      </c>
      <c r="H459" s="89">
        <f t="shared" si="55"/>
        <v>0</v>
      </c>
      <c r="I459" s="89">
        <v>1</v>
      </c>
      <c r="J459" s="93">
        <f t="shared" si="49"/>
        <v>10.66800000000012</v>
      </c>
    </row>
    <row r="460" spans="1:10">
      <c r="A460">
        <v>3955.9992000000002</v>
      </c>
      <c r="B460">
        <v>1.908196E-3</v>
      </c>
      <c r="C460">
        <f t="shared" si="50"/>
        <v>0.19081960000000001</v>
      </c>
      <c r="D460" s="89">
        <f t="shared" si="51"/>
        <v>1</v>
      </c>
      <c r="E460" s="89">
        <f t="shared" si="52"/>
        <v>0</v>
      </c>
      <c r="F460" s="89">
        <f t="shared" si="53"/>
        <v>0</v>
      </c>
      <c r="G460" s="89">
        <f t="shared" si="54"/>
        <v>0</v>
      </c>
      <c r="H460" s="89">
        <f t="shared" si="55"/>
        <v>0</v>
      </c>
      <c r="I460" s="89">
        <v>1</v>
      </c>
      <c r="J460" s="93">
        <f t="shared" si="49"/>
        <v>10.515599999999722</v>
      </c>
    </row>
    <row r="461" spans="1:10">
      <c r="A461">
        <v>3956.1516000000001</v>
      </c>
      <c r="B461">
        <v>1.7218419999999999E-3</v>
      </c>
      <c r="C461">
        <f t="shared" si="50"/>
        <v>0.17218419999999998</v>
      </c>
      <c r="D461" s="89">
        <f t="shared" si="51"/>
        <v>1</v>
      </c>
      <c r="E461" s="89">
        <f t="shared" si="52"/>
        <v>0</v>
      </c>
      <c r="F461" s="89">
        <f t="shared" si="53"/>
        <v>0</v>
      </c>
      <c r="G461" s="89">
        <f t="shared" si="54"/>
        <v>0</v>
      </c>
      <c r="H461" s="89">
        <f t="shared" si="55"/>
        <v>0</v>
      </c>
      <c r="I461" s="89">
        <v>1</v>
      </c>
      <c r="J461" s="93">
        <f t="shared" si="49"/>
        <v>10.363199999999779</v>
      </c>
    </row>
    <row r="462" spans="1:10">
      <c r="A462">
        <v>3956.3040000000001</v>
      </c>
      <c r="B462">
        <v>2.030933E-3</v>
      </c>
      <c r="C462">
        <f t="shared" si="50"/>
        <v>0.2030933</v>
      </c>
      <c r="D462" s="89">
        <f t="shared" si="51"/>
        <v>1</v>
      </c>
      <c r="E462" s="89">
        <f t="shared" si="52"/>
        <v>0</v>
      </c>
      <c r="F462" s="89">
        <f t="shared" si="53"/>
        <v>0</v>
      </c>
      <c r="G462" s="89">
        <f t="shared" si="54"/>
        <v>0</v>
      </c>
      <c r="H462" s="89">
        <f t="shared" si="55"/>
        <v>0</v>
      </c>
      <c r="I462" s="89">
        <v>1</v>
      </c>
      <c r="J462" s="93">
        <f t="shared" si="49"/>
        <v>10.210799999999836</v>
      </c>
    </row>
    <row r="463" spans="1:10">
      <c r="A463">
        <v>3956.4564</v>
      </c>
      <c r="B463">
        <v>2.6736469999999999E-3</v>
      </c>
      <c r="C463">
        <f t="shared" si="50"/>
        <v>0.26736470000000001</v>
      </c>
      <c r="D463" s="89">
        <f t="shared" si="51"/>
        <v>1</v>
      </c>
      <c r="E463" s="89">
        <f t="shared" si="52"/>
        <v>0</v>
      </c>
      <c r="F463" s="89">
        <f t="shared" si="53"/>
        <v>0</v>
      </c>
      <c r="G463" s="89">
        <f t="shared" si="54"/>
        <v>0</v>
      </c>
      <c r="H463" s="89">
        <f t="shared" si="55"/>
        <v>0</v>
      </c>
      <c r="I463" s="89">
        <v>1</v>
      </c>
      <c r="J463" s="93">
        <f t="shared" si="49"/>
        <v>10.058399999999892</v>
      </c>
    </row>
    <row r="464" spans="1:10">
      <c r="A464">
        <v>3956.6088</v>
      </c>
      <c r="B464">
        <v>2.5339540000000002E-3</v>
      </c>
      <c r="C464">
        <f t="shared" si="50"/>
        <v>0.25339539999999999</v>
      </c>
      <c r="D464" s="89">
        <f t="shared" si="51"/>
        <v>1</v>
      </c>
      <c r="E464" s="89">
        <f t="shared" si="52"/>
        <v>0</v>
      </c>
      <c r="F464" s="89">
        <f t="shared" si="53"/>
        <v>0</v>
      </c>
      <c r="G464" s="89">
        <f t="shared" si="54"/>
        <v>0</v>
      </c>
      <c r="H464" s="89">
        <f t="shared" si="55"/>
        <v>0</v>
      </c>
      <c r="I464" s="89">
        <v>1</v>
      </c>
      <c r="J464" s="93">
        <f t="shared" si="49"/>
        <v>9.9059999999999491</v>
      </c>
    </row>
    <row r="465" spans="1:10">
      <c r="A465">
        <v>3956.7611999999999</v>
      </c>
      <c r="B465">
        <v>2.416957E-3</v>
      </c>
      <c r="C465">
        <f t="shared" si="50"/>
        <v>0.24169569999999999</v>
      </c>
      <c r="D465" s="89">
        <f t="shared" si="51"/>
        <v>1</v>
      </c>
      <c r="E465" s="89">
        <f t="shared" si="52"/>
        <v>0</v>
      </c>
      <c r="F465" s="89">
        <f t="shared" si="53"/>
        <v>0</v>
      </c>
      <c r="G465" s="89">
        <f t="shared" si="54"/>
        <v>0</v>
      </c>
      <c r="H465" s="89">
        <f t="shared" si="55"/>
        <v>0</v>
      </c>
      <c r="I465" s="89">
        <v>1</v>
      </c>
      <c r="J465" s="93">
        <f t="shared" si="49"/>
        <v>9.7536000000000058</v>
      </c>
    </row>
    <row r="466" spans="1:10">
      <c r="A466">
        <v>3956.9135999999999</v>
      </c>
      <c r="B466">
        <v>2.3868539999999999E-3</v>
      </c>
      <c r="C466">
        <f t="shared" si="50"/>
        <v>0.23868539999999999</v>
      </c>
      <c r="D466" s="89">
        <f t="shared" si="51"/>
        <v>1</v>
      </c>
      <c r="E466" s="89">
        <f t="shared" si="52"/>
        <v>0</v>
      </c>
      <c r="F466" s="89">
        <f t="shared" si="53"/>
        <v>0</v>
      </c>
      <c r="G466" s="89">
        <f t="shared" si="54"/>
        <v>0</v>
      </c>
      <c r="H466" s="89">
        <f t="shared" si="55"/>
        <v>0</v>
      </c>
      <c r="I466" s="89">
        <v>1</v>
      </c>
      <c r="J466" s="93">
        <f t="shared" si="49"/>
        <v>9.6012000000000626</v>
      </c>
    </row>
    <row r="467" spans="1:10">
      <c r="A467">
        <v>3957.0659999999998</v>
      </c>
      <c r="B467">
        <v>2.9495720000000001E-3</v>
      </c>
      <c r="C467">
        <f t="shared" si="50"/>
        <v>0.29495720000000003</v>
      </c>
      <c r="D467" s="89">
        <f t="shared" si="51"/>
        <v>1</v>
      </c>
      <c r="E467" s="89">
        <f t="shared" si="52"/>
        <v>0</v>
      </c>
      <c r="F467" s="89">
        <f t="shared" si="53"/>
        <v>0</v>
      </c>
      <c r="G467" s="89">
        <f t="shared" si="54"/>
        <v>0</v>
      </c>
      <c r="H467" s="89">
        <f t="shared" si="55"/>
        <v>0</v>
      </c>
      <c r="I467" s="89">
        <v>1</v>
      </c>
      <c r="J467" s="93">
        <f t="shared" si="49"/>
        <v>9.4488000000001193</v>
      </c>
    </row>
    <row r="468" spans="1:10">
      <c r="A468">
        <v>3957.2184000000002</v>
      </c>
      <c r="B468">
        <v>4.6292130000000001E-3</v>
      </c>
      <c r="C468">
        <f t="shared" si="50"/>
        <v>0.46292129999999998</v>
      </c>
      <c r="D468" s="89">
        <f t="shared" si="51"/>
        <v>1</v>
      </c>
      <c r="E468" s="89">
        <f t="shared" si="52"/>
        <v>0</v>
      </c>
      <c r="F468" s="89">
        <f t="shared" si="53"/>
        <v>0</v>
      </c>
      <c r="G468" s="89">
        <f t="shared" si="54"/>
        <v>0</v>
      </c>
      <c r="H468" s="89">
        <f t="shared" si="55"/>
        <v>0</v>
      </c>
      <c r="I468" s="89">
        <v>1</v>
      </c>
      <c r="J468" s="93">
        <f t="shared" si="49"/>
        <v>9.2963999999997213</v>
      </c>
    </row>
    <row r="469" spans="1:10">
      <c r="A469">
        <v>3957.3708000000001</v>
      </c>
      <c r="B469">
        <v>8.2769929999999999E-3</v>
      </c>
      <c r="C469">
        <f t="shared" si="50"/>
        <v>0.82769930000000003</v>
      </c>
      <c r="D469" s="89">
        <f t="shared" si="51"/>
        <v>1</v>
      </c>
      <c r="E469" s="89">
        <f t="shared" si="52"/>
        <v>0</v>
      </c>
      <c r="F469" s="89">
        <f t="shared" si="53"/>
        <v>0</v>
      </c>
      <c r="G469" s="89">
        <f t="shared" si="54"/>
        <v>0</v>
      </c>
      <c r="H469" s="89">
        <f t="shared" si="55"/>
        <v>0</v>
      </c>
      <c r="I469" s="89">
        <v>1</v>
      </c>
      <c r="J469" s="93">
        <f t="shared" si="49"/>
        <v>9.1439999999997781</v>
      </c>
    </row>
    <row r="470" spans="1:10">
      <c r="A470">
        <v>3957.5232000000001</v>
      </c>
      <c r="B470">
        <v>1.7871089999999999E-2</v>
      </c>
      <c r="C470">
        <f t="shared" si="50"/>
        <v>1.7871089999999998</v>
      </c>
      <c r="D470" s="90">
        <f t="shared" si="51"/>
        <v>0</v>
      </c>
      <c r="E470" s="90">
        <f t="shared" si="52"/>
        <v>2</v>
      </c>
      <c r="F470" s="90">
        <f t="shared" si="53"/>
        <v>0</v>
      </c>
      <c r="G470" s="90">
        <f t="shared" si="54"/>
        <v>0</v>
      </c>
      <c r="H470" s="90">
        <f t="shared" si="55"/>
        <v>0</v>
      </c>
      <c r="I470" s="90">
        <v>0.66272180000000003</v>
      </c>
      <c r="J470" s="94">
        <f t="shared" si="49"/>
        <v>8.9915999999998348</v>
      </c>
    </row>
    <row r="471" spans="1:10">
      <c r="A471">
        <v>3957.6756</v>
      </c>
      <c r="B471">
        <v>6.9415359999999995E-2</v>
      </c>
      <c r="C471">
        <f t="shared" si="50"/>
        <v>6.9415359999999993</v>
      </c>
      <c r="D471" s="86">
        <f t="shared" si="51"/>
        <v>0</v>
      </c>
      <c r="E471" s="86">
        <f t="shared" si="52"/>
        <v>0</v>
      </c>
      <c r="F471" s="86">
        <f t="shared" si="53"/>
        <v>3</v>
      </c>
      <c r="G471" s="86">
        <f t="shared" si="54"/>
        <v>0</v>
      </c>
      <c r="H471" s="86">
        <f t="shared" si="55"/>
        <v>0</v>
      </c>
      <c r="I471" s="86">
        <v>0.54464319999999999</v>
      </c>
      <c r="J471" s="87">
        <f t="shared" si="49"/>
        <v>8.8391999999998916</v>
      </c>
    </row>
    <row r="472" spans="1:10">
      <c r="A472">
        <v>3957.828</v>
      </c>
      <c r="B472">
        <v>0.1040835</v>
      </c>
      <c r="C472">
        <f t="shared" si="50"/>
        <v>10.408349999999999</v>
      </c>
      <c r="D472" s="91">
        <f t="shared" si="51"/>
        <v>0</v>
      </c>
      <c r="E472" s="91">
        <f t="shared" si="52"/>
        <v>0</v>
      </c>
      <c r="F472" s="91">
        <f t="shared" si="53"/>
        <v>0</v>
      </c>
      <c r="G472" s="91">
        <f t="shared" si="54"/>
        <v>4</v>
      </c>
      <c r="H472" s="91">
        <f t="shared" si="55"/>
        <v>0</v>
      </c>
      <c r="I472" s="91">
        <v>0.60969819999999997</v>
      </c>
      <c r="J472" s="95">
        <f t="shared" si="49"/>
        <v>8.6867999999999483</v>
      </c>
    </row>
    <row r="473" spans="1:10">
      <c r="A473">
        <v>3957.9803999999999</v>
      </c>
      <c r="B473">
        <v>8.7496210000000005E-2</v>
      </c>
      <c r="C473">
        <f t="shared" si="50"/>
        <v>8.7496210000000012</v>
      </c>
      <c r="D473" s="86">
        <f t="shared" si="51"/>
        <v>0</v>
      </c>
      <c r="E473" s="86">
        <f t="shared" si="52"/>
        <v>0</v>
      </c>
      <c r="F473" s="86">
        <f t="shared" si="53"/>
        <v>3</v>
      </c>
      <c r="G473" s="86">
        <f t="shared" si="54"/>
        <v>0</v>
      </c>
      <c r="H473" s="86">
        <f t="shared" si="55"/>
        <v>0</v>
      </c>
      <c r="I473" s="86">
        <v>0.61055029999999999</v>
      </c>
      <c r="J473" s="87">
        <f t="shared" si="49"/>
        <v>8.5344000000000051</v>
      </c>
    </row>
    <row r="474" spans="1:10">
      <c r="A474">
        <v>3958.1327999999999</v>
      </c>
      <c r="B474">
        <v>6.8739889999999998E-2</v>
      </c>
      <c r="C474">
        <f t="shared" si="50"/>
        <v>6.8739889999999999</v>
      </c>
      <c r="D474" s="86">
        <f t="shared" si="51"/>
        <v>0</v>
      </c>
      <c r="E474" s="86">
        <f t="shared" si="52"/>
        <v>0</v>
      </c>
      <c r="F474" s="86">
        <f t="shared" si="53"/>
        <v>3</v>
      </c>
      <c r="G474" s="86">
        <f t="shared" si="54"/>
        <v>0</v>
      </c>
      <c r="H474" s="86">
        <f t="shared" si="55"/>
        <v>0</v>
      </c>
      <c r="I474" s="86">
        <v>0.5731697</v>
      </c>
      <c r="J474" s="87">
        <f t="shared" si="49"/>
        <v>8.3820000000000618</v>
      </c>
    </row>
    <row r="475" spans="1:10">
      <c r="A475">
        <v>3958.2851999999998</v>
      </c>
      <c r="B475">
        <v>6.6054210000000002E-2</v>
      </c>
      <c r="C475">
        <f t="shared" si="50"/>
        <v>6.6054209999999998</v>
      </c>
      <c r="D475" s="86">
        <f t="shared" si="51"/>
        <v>0</v>
      </c>
      <c r="E475" s="86">
        <f t="shared" si="52"/>
        <v>0</v>
      </c>
      <c r="F475" s="86">
        <f t="shared" si="53"/>
        <v>3</v>
      </c>
      <c r="G475" s="86">
        <f t="shared" si="54"/>
        <v>0</v>
      </c>
      <c r="H475" s="86">
        <f t="shared" si="55"/>
        <v>0</v>
      </c>
      <c r="I475" s="86">
        <v>0.58352729999999997</v>
      </c>
      <c r="J475" s="87">
        <f t="shared" si="49"/>
        <v>8.2296000000001186</v>
      </c>
    </row>
    <row r="476" spans="1:10">
      <c r="A476">
        <v>3958.4376000000002</v>
      </c>
      <c r="B476">
        <v>6.9863220000000004E-2</v>
      </c>
      <c r="C476">
        <f t="shared" si="50"/>
        <v>6.9863220000000004</v>
      </c>
      <c r="D476" s="86">
        <f t="shared" si="51"/>
        <v>0</v>
      </c>
      <c r="E476" s="86">
        <f t="shared" si="52"/>
        <v>0</v>
      </c>
      <c r="F476" s="86">
        <f t="shared" si="53"/>
        <v>3</v>
      </c>
      <c r="G476" s="86">
        <f t="shared" si="54"/>
        <v>0</v>
      </c>
      <c r="H476" s="86">
        <f t="shared" si="55"/>
        <v>0</v>
      </c>
      <c r="I476" s="86">
        <v>0.63130940000000002</v>
      </c>
      <c r="J476" s="87">
        <f t="shared" si="49"/>
        <v>8.0771999999997206</v>
      </c>
    </row>
    <row r="477" spans="1:10">
      <c r="A477">
        <v>3958.59</v>
      </c>
      <c r="B477">
        <v>7.0722450000000006E-2</v>
      </c>
      <c r="C477">
        <f t="shared" si="50"/>
        <v>7.0722450000000006</v>
      </c>
      <c r="D477" s="86">
        <f t="shared" si="51"/>
        <v>0</v>
      </c>
      <c r="E477" s="86">
        <f t="shared" si="52"/>
        <v>0</v>
      </c>
      <c r="F477" s="86">
        <f t="shared" si="53"/>
        <v>3</v>
      </c>
      <c r="G477" s="86">
        <f t="shared" si="54"/>
        <v>0</v>
      </c>
      <c r="H477" s="86">
        <f t="shared" si="55"/>
        <v>0</v>
      </c>
      <c r="I477" s="86">
        <v>0.58827490000000004</v>
      </c>
      <c r="J477" s="87">
        <f t="shared" si="49"/>
        <v>7.9247999999997774</v>
      </c>
    </row>
    <row r="478" spans="1:10">
      <c r="A478">
        <v>3958.7424000000001</v>
      </c>
      <c r="B478">
        <v>6.569643E-2</v>
      </c>
      <c r="C478">
        <f t="shared" si="50"/>
        <v>6.5696430000000001</v>
      </c>
      <c r="D478" s="86">
        <f t="shared" si="51"/>
        <v>0</v>
      </c>
      <c r="E478" s="86">
        <f t="shared" si="52"/>
        <v>0</v>
      </c>
      <c r="F478" s="86">
        <f t="shared" si="53"/>
        <v>3</v>
      </c>
      <c r="G478" s="86">
        <f t="shared" si="54"/>
        <v>0</v>
      </c>
      <c r="H478" s="86">
        <f t="shared" si="55"/>
        <v>0</v>
      </c>
      <c r="I478" s="86">
        <v>0.58881320000000004</v>
      </c>
      <c r="J478" s="87">
        <f t="shared" si="49"/>
        <v>7.7723999999998341</v>
      </c>
    </row>
    <row r="479" spans="1:10">
      <c r="A479">
        <v>3958.8948</v>
      </c>
      <c r="B479">
        <v>6.3919530000000002E-2</v>
      </c>
      <c r="C479">
        <f t="shared" si="50"/>
        <v>6.391953</v>
      </c>
      <c r="D479" s="86">
        <f t="shared" si="51"/>
        <v>0</v>
      </c>
      <c r="E479" s="86">
        <f t="shared" si="52"/>
        <v>0</v>
      </c>
      <c r="F479" s="86">
        <f t="shared" si="53"/>
        <v>3</v>
      </c>
      <c r="G479" s="86">
        <f t="shared" si="54"/>
        <v>0</v>
      </c>
      <c r="H479" s="86">
        <f t="shared" si="55"/>
        <v>0</v>
      </c>
      <c r="I479" s="86">
        <v>0.59818610000000005</v>
      </c>
      <c r="J479" s="87">
        <f t="shared" si="49"/>
        <v>7.6199999999998909</v>
      </c>
    </row>
    <row r="480" spans="1:10">
      <c r="A480">
        <v>3959.0472</v>
      </c>
      <c r="B480">
        <v>6.2384299999999997E-2</v>
      </c>
      <c r="C480">
        <f t="shared" si="50"/>
        <v>6.2384299999999993</v>
      </c>
      <c r="D480" s="86">
        <f t="shared" si="51"/>
        <v>0</v>
      </c>
      <c r="E480" s="86">
        <f t="shared" si="52"/>
        <v>0</v>
      </c>
      <c r="F480" s="86">
        <f t="shared" si="53"/>
        <v>3</v>
      </c>
      <c r="G480" s="86">
        <f t="shared" si="54"/>
        <v>0</v>
      </c>
      <c r="H480" s="86">
        <f t="shared" si="55"/>
        <v>0</v>
      </c>
      <c r="I480" s="86">
        <v>0.68967849999999997</v>
      </c>
      <c r="J480" s="87">
        <f t="shared" si="49"/>
        <v>7.4675999999999476</v>
      </c>
    </row>
    <row r="481" spans="1:10">
      <c r="A481">
        <v>3959.1995999999999</v>
      </c>
      <c r="B481">
        <v>4.8700019999999997E-2</v>
      </c>
      <c r="C481">
        <f t="shared" si="50"/>
        <v>4.8700019999999995</v>
      </c>
      <c r="D481" s="90">
        <f t="shared" si="51"/>
        <v>0</v>
      </c>
      <c r="E481" s="90">
        <f t="shared" si="52"/>
        <v>2</v>
      </c>
      <c r="F481" s="90">
        <f t="shared" si="53"/>
        <v>0</v>
      </c>
      <c r="G481" s="90">
        <f t="shared" si="54"/>
        <v>0</v>
      </c>
      <c r="H481" s="90">
        <f t="shared" si="55"/>
        <v>0</v>
      </c>
      <c r="I481" s="90">
        <v>1</v>
      </c>
      <c r="J481" s="94">
        <f t="shared" si="49"/>
        <v>7.3152000000000044</v>
      </c>
    </row>
    <row r="482" spans="1:10">
      <c r="A482">
        <v>3959.3519999999999</v>
      </c>
      <c r="B482">
        <v>4.6838820000000003E-2</v>
      </c>
      <c r="C482">
        <f t="shared" si="50"/>
        <v>4.6838820000000005</v>
      </c>
      <c r="D482" s="90">
        <f t="shared" si="51"/>
        <v>0</v>
      </c>
      <c r="E482" s="90">
        <f t="shared" si="52"/>
        <v>2</v>
      </c>
      <c r="F482" s="90">
        <f t="shared" si="53"/>
        <v>0</v>
      </c>
      <c r="G482" s="90">
        <f t="shared" si="54"/>
        <v>0</v>
      </c>
      <c r="H482" s="90">
        <f t="shared" si="55"/>
        <v>0</v>
      </c>
      <c r="I482" s="90">
        <v>1</v>
      </c>
      <c r="J482" s="94">
        <f t="shared" si="49"/>
        <v>7.1628000000000611</v>
      </c>
    </row>
    <row r="483" spans="1:10">
      <c r="A483">
        <v>3959.5043999999998</v>
      </c>
      <c r="B483">
        <v>3.427003E-2</v>
      </c>
      <c r="C483">
        <f t="shared" si="50"/>
        <v>3.427003</v>
      </c>
      <c r="D483" s="90">
        <f t="shared" si="51"/>
        <v>0</v>
      </c>
      <c r="E483" s="90">
        <f t="shared" si="52"/>
        <v>2</v>
      </c>
      <c r="F483" s="90">
        <f t="shared" si="53"/>
        <v>0</v>
      </c>
      <c r="G483" s="90">
        <f t="shared" si="54"/>
        <v>0</v>
      </c>
      <c r="H483" s="90">
        <f t="shared" si="55"/>
        <v>0</v>
      </c>
      <c r="I483" s="90">
        <v>1</v>
      </c>
      <c r="J483" s="94">
        <f t="shared" si="49"/>
        <v>7.0104000000001179</v>
      </c>
    </row>
    <row r="484" spans="1:10">
      <c r="A484">
        <v>3959.6568000000002</v>
      </c>
      <c r="B484">
        <v>1.793382E-2</v>
      </c>
      <c r="C484">
        <f t="shared" si="50"/>
        <v>1.793382</v>
      </c>
      <c r="D484" s="90">
        <f t="shared" si="51"/>
        <v>0</v>
      </c>
      <c r="E484" s="90">
        <f t="shared" si="52"/>
        <v>2</v>
      </c>
      <c r="F484" s="90">
        <f t="shared" si="53"/>
        <v>0</v>
      </c>
      <c r="G484" s="90">
        <f t="shared" si="54"/>
        <v>0</v>
      </c>
      <c r="H484" s="90">
        <f t="shared" si="55"/>
        <v>0</v>
      </c>
      <c r="I484" s="90">
        <v>0.90155739999999995</v>
      </c>
      <c r="J484" s="94">
        <f t="shared" si="49"/>
        <v>6.8579999999997199</v>
      </c>
    </row>
    <row r="485" spans="1:10">
      <c r="A485">
        <v>3959.8092000000001</v>
      </c>
      <c r="B485">
        <v>9.118793E-3</v>
      </c>
      <c r="C485">
        <f t="shared" si="50"/>
        <v>0.91187930000000006</v>
      </c>
      <c r="D485" s="89">
        <f t="shared" si="51"/>
        <v>1</v>
      </c>
      <c r="E485" s="89">
        <f t="shared" si="52"/>
        <v>0</v>
      </c>
      <c r="F485" s="89">
        <f t="shared" si="53"/>
        <v>0</v>
      </c>
      <c r="G485" s="89">
        <f t="shared" si="54"/>
        <v>0</v>
      </c>
      <c r="H485" s="89">
        <f t="shared" si="55"/>
        <v>0</v>
      </c>
      <c r="I485" s="89">
        <v>0.79319609999999996</v>
      </c>
      <c r="J485" s="93">
        <f t="shared" si="49"/>
        <v>6.7055999999997766</v>
      </c>
    </row>
    <row r="486" spans="1:10">
      <c r="A486">
        <v>3959.9616000000001</v>
      </c>
      <c r="B486">
        <v>4.4306809999999997E-3</v>
      </c>
      <c r="C486">
        <f t="shared" si="50"/>
        <v>0.44306809999999996</v>
      </c>
      <c r="D486" s="89">
        <f t="shared" si="51"/>
        <v>1</v>
      </c>
      <c r="E486" s="89">
        <f t="shared" si="52"/>
        <v>0</v>
      </c>
      <c r="F486" s="89">
        <f t="shared" si="53"/>
        <v>0</v>
      </c>
      <c r="G486" s="89">
        <f t="shared" si="54"/>
        <v>0</v>
      </c>
      <c r="H486" s="89">
        <f t="shared" si="55"/>
        <v>0</v>
      </c>
      <c r="I486" s="89">
        <v>1</v>
      </c>
      <c r="J486" s="93">
        <f t="shared" si="49"/>
        <v>6.5531999999998334</v>
      </c>
    </row>
    <row r="487" spans="1:10">
      <c r="A487">
        <v>3960.114</v>
      </c>
      <c r="B487">
        <v>3.1029590000000002E-3</v>
      </c>
      <c r="C487">
        <f t="shared" si="50"/>
        <v>0.31029590000000001</v>
      </c>
      <c r="D487" s="89">
        <f t="shared" si="51"/>
        <v>1</v>
      </c>
      <c r="E487" s="89">
        <f t="shared" si="52"/>
        <v>0</v>
      </c>
      <c r="F487" s="89">
        <f t="shared" si="53"/>
        <v>0</v>
      </c>
      <c r="G487" s="89">
        <f t="shared" si="54"/>
        <v>0</v>
      </c>
      <c r="H487" s="89">
        <f t="shared" si="55"/>
        <v>0</v>
      </c>
      <c r="I487" s="89">
        <v>0.99014559999999996</v>
      </c>
      <c r="J487" s="93">
        <f t="shared" si="49"/>
        <v>6.4007999999998901</v>
      </c>
    </row>
    <row r="488" spans="1:10">
      <c r="A488">
        <v>3960.2664</v>
      </c>
      <c r="B488">
        <v>3.063545E-3</v>
      </c>
      <c r="C488">
        <f t="shared" si="50"/>
        <v>0.30635449999999997</v>
      </c>
      <c r="D488" s="89">
        <f t="shared" si="51"/>
        <v>1</v>
      </c>
      <c r="E488" s="89">
        <f t="shared" si="52"/>
        <v>0</v>
      </c>
      <c r="F488" s="89">
        <f t="shared" si="53"/>
        <v>0</v>
      </c>
      <c r="G488" s="89">
        <f t="shared" si="54"/>
        <v>0</v>
      </c>
      <c r="H488" s="89">
        <f t="shared" si="55"/>
        <v>0</v>
      </c>
      <c r="I488" s="89">
        <v>1</v>
      </c>
      <c r="J488" s="93">
        <f t="shared" si="49"/>
        <v>6.2483999999999469</v>
      </c>
    </row>
    <row r="489" spans="1:10">
      <c r="A489">
        <v>3960.4187999999999</v>
      </c>
      <c r="B489">
        <v>3.1109829999999999E-3</v>
      </c>
      <c r="C489">
        <f t="shared" si="50"/>
        <v>0.31109829999999999</v>
      </c>
      <c r="D489" s="89">
        <f t="shared" si="51"/>
        <v>1</v>
      </c>
      <c r="E489" s="89">
        <f t="shared" si="52"/>
        <v>0</v>
      </c>
      <c r="F489" s="89">
        <f t="shared" si="53"/>
        <v>0</v>
      </c>
      <c r="G489" s="89">
        <f t="shared" si="54"/>
        <v>0</v>
      </c>
      <c r="H489" s="89">
        <f t="shared" si="55"/>
        <v>0</v>
      </c>
      <c r="I489" s="89">
        <v>0.98654310000000001</v>
      </c>
      <c r="J489" s="93">
        <f t="shared" si="49"/>
        <v>6.0960000000000036</v>
      </c>
    </row>
    <row r="490" spans="1:10">
      <c r="A490">
        <v>3960.5711999999999</v>
      </c>
      <c r="B490">
        <v>3.1937799999999998E-3</v>
      </c>
      <c r="C490">
        <f t="shared" si="50"/>
        <v>0.319378</v>
      </c>
      <c r="D490" s="89">
        <f t="shared" si="51"/>
        <v>1</v>
      </c>
      <c r="E490" s="89">
        <f t="shared" si="52"/>
        <v>0</v>
      </c>
      <c r="F490" s="89">
        <f t="shared" si="53"/>
        <v>0</v>
      </c>
      <c r="G490" s="89">
        <f t="shared" si="54"/>
        <v>0</v>
      </c>
      <c r="H490" s="89">
        <f t="shared" si="55"/>
        <v>0</v>
      </c>
      <c r="I490" s="89">
        <v>0.9995967</v>
      </c>
      <c r="J490" s="93">
        <f t="shared" si="49"/>
        <v>5.9436000000000604</v>
      </c>
    </row>
    <row r="491" spans="1:10">
      <c r="A491">
        <v>3960.7235999999998</v>
      </c>
      <c r="B491">
        <v>3.3751839999999998E-3</v>
      </c>
      <c r="C491">
        <f t="shared" si="50"/>
        <v>0.3375184</v>
      </c>
      <c r="D491" s="89">
        <f t="shared" si="51"/>
        <v>1</v>
      </c>
      <c r="E491" s="89">
        <f t="shared" si="52"/>
        <v>0</v>
      </c>
      <c r="F491" s="89">
        <f t="shared" si="53"/>
        <v>0</v>
      </c>
      <c r="G491" s="89">
        <f t="shared" si="54"/>
        <v>0</v>
      </c>
      <c r="H491" s="89">
        <f t="shared" si="55"/>
        <v>0</v>
      </c>
      <c r="I491" s="89">
        <v>1</v>
      </c>
      <c r="J491" s="93">
        <f t="shared" si="49"/>
        <v>5.7912000000001171</v>
      </c>
    </row>
    <row r="492" spans="1:10">
      <c r="A492">
        <v>3960.8760000000002</v>
      </c>
      <c r="B492">
        <v>4.3208409999999997E-3</v>
      </c>
      <c r="C492">
        <f t="shared" si="50"/>
        <v>0.43208409999999997</v>
      </c>
      <c r="D492" s="89">
        <f t="shared" si="51"/>
        <v>1</v>
      </c>
      <c r="E492" s="89">
        <f t="shared" si="52"/>
        <v>0</v>
      </c>
      <c r="F492" s="89">
        <f t="shared" si="53"/>
        <v>0</v>
      </c>
      <c r="G492" s="89">
        <f t="shared" si="54"/>
        <v>0</v>
      </c>
      <c r="H492" s="89">
        <f t="shared" si="55"/>
        <v>0</v>
      </c>
      <c r="I492" s="89">
        <v>0.86254229999999998</v>
      </c>
      <c r="J492" s="93">
        <f t="shared" si="49"/>
        <v>5.6387999999997191</v>
      </c>
    </row>
    <row r="493" spans="1:10">
      <c r="A493">
        <v>3961.0284000000001</v>
      </c>
      <c r="B493">
        <v>5.545632E-3</v>
      </c>
      <c r="C493">
        <f t="shared" si="50"/>
        <v>0.55456320000000003</v>
      </c>
      <c r="D493" s="89">
        <f t="shared" si="51"/>
        <v>1</v>
      </c>
      <c r="E493" s="89">
        <f t="shared" si="52"/>
        <v>0</v>
      </c>
      <c r="F493" s="89">
        <f t="shared" si="53"/>
        <v>0</v>
      </c>
      <c r="G493" s="89">
        <f t="shared" si="54"/>
        <v>0</v>
      </c>
      <c r="H493" s="89">
        <f t="shared" si="55"/>
        <v>0</v>
      </c>
      <c r="I493" s="89">
        <v>0.69424059999999999</v>
      </c>
      <c r="J493" s="93">
        <f t="shared" si="49"/>
        <v>5.4863999999997759</v>
      </c>
    </row>
    <row r="494" spans="1:10">
      <c r="A494">
        <v>3961.1808000000001</v>
      </c>
      <c r="B494">
        <v>6.0643779999999996E-3</v>
      </c>
      <c r="C494">
        <f t="shared" si="50"/>
        <v>0.60643779999999992</v>
      </c>
      <c r="D494" s="89">
        <f t="shared" si="51"/>
        <v>1</v>
      </c>
      <c r="E494" s="89">
        <f t="shared" si="52"/>
        <v>0</v>
      </c>
      <c r="F494" s="89">
        <f t="shared" si="53"/>
        <v>0</v>
      </c>
      <c r="G494" s="89">
        <f t="shared" si="54"/>
        <v>0</v>
      </c>
      <c r="H494" s="89">
        <f t="shared" si="55"/>
        <v>0</v>
      </c>
      <c r="I494" s="89">
        <v>0.78330829999999996</v>
      </c>
      <c r="J494" s="93">
        <f t="shared" si="49"/>
        <v>5.3339999999998327</v>
      </c>
    </row>
    <row r="495" spans="1:10">
      <c r="A495">
        <v>3961.3332</v>
      </c>
      <c r="B495">
        <v>5.9251759999999999E-3</v>
      </c>
      <c r="C495">
        <f t="shared" si="50"/>
        <v>0.59251759999999998</v>
      </c>
      <c r="D495" s="89">
        <f t="shared" si="51"/>
        <v>1</v>
      </c>
      <c r="E495" s="89">
        <f t="shared" si="52"/>
        <v>0</v>
      </c>
      <c r="F495" s="89">
        <f t="shared" si="53"/>
        <v>0</v>
      </c>
      <c r="G495" s="89">
        <f t="shared" si="54"/>
        <v>0</v>
      </c>
      <c r="H495" s="89">
        <f t="shared" si="55"/>
        <v>0</v>
      </c>
      <c r="I495" s="89">
        <v>0.92347159999999995</v>
      </c>
      <c r="J495" s="93">
        <f t="shared" si="49"/>
        <v>5.1815999999998894</v>
      </c>
    </row>
    <row r="496" spans="1:10">
      <c r="A496">
        <v>3961.4856</v>
      </c>
      <c r="B496">
        <v>6.6680869999999996E-3</v>
      </c>
      <c r="C496">
        <f t="shared" si="50"/>
        <v>0.66680869999999992</v>
      </c>
      <c r="D496" s="89">
        <f t="shared" si="51"/>
        <v>1</v>
      </c>
      <c r="E496" s="89">
        <f t="shared" si="52"/>
        <v>0</v>
      </c>
      <c r="F496" s="89">
        <f t="shared" si="53"/>
        <v>0</v>
      </c>
      <c r="G496" s="89">
        <f t="shared" si="54"/>
        <v>0</v>
      </c>
      <c r="H496" s="89">
        <f t="shared" si="55"/>
        <v>0</v>
      </c>
      <c r="I496" s="89">
        <v>1</v>
      </c>
      <c r="J496" s="93">
        <f t="shared" si="49"/>
        <v>5.0291999999999462</v>
      </c>
    </row>
    <row r="497" spans="1:10">
      <c r="A497">
        <v>3961.6379999999999</v>
      </c>
      <c r="B497">
        <v>8.8580459999999996E-3</v>
      </c>
      <c r="C497">
        <f t="shared" si="50"/>
        <v>0.88580459999999994</v>
      </c>
      <c r="D497" s="89">
        <f t="shared" si="51"/>
        <v>1</v>
      </c>
      <c r="E497" s="89">
        <f t="shared" si="52"/>
        <v>0</v>
      </c>
      <c r="F497" s="89">
        <f t="shared" si="53"/>
        <v>0</v>
      </c>
      <c r="G497" s="89">
        <f t="shared" si="54"/>
        <v>0</v>
      </c>
      <c r="H497" s="89">
        <f t="shared" si="55"/>
        <v>0</v>
      </c>
      <c r="I497" s="89">
        <v>1</v>
      </c>
      <c r="J497" s="93">
        <f t="shared" si="49"/>
        <v>4.8768000000000029</v>
      </c>
    </row>
    <row r="498" spans="1:10">
      <c r="A498">
        <v>3961.7903999999999</v>
      </c>
      <c r="B498">
        <v>6.2220950000000004E-3</v>
      </c>
      <c r="C498">
        <f t="shared" si="50"/>
        <v>0.62220950000000008</v>
      </c>
      <c r="D498" s="89">
        <f t="shared" si="51"/>
        <v>1</v>
      </c>
      <c r="E498" s="89">
        <f t="shared" si="52"/>
        <v>0</v>
      </c>
      <c r="F498" s="89">
        <f t="shared" si="53"/>
        <v>0</v>
      </c>
      <c r="G498" s="89">
        <f t="shared" si="54"/>
        <v>0</v>
      </c>
      <c r="H498" s="89">
        <f t="shared" si="55"/>
        <v>0</v>
      </c>
      <c r="I498" s="89">
        <v>1</v>
      </c>
      <c r="J498" s="93">
        <f t="shared" si="49"/>
        <v>4.7244000000000597</v>
      </c>
    </row>
    <row r="499" spans="1:10">
      <c r="A499">
        <v>3961.9427999999998</v>
      </c>
      <c r="B499">
        <v>3.5202100000000002E-3</v>
      </c>
      <c r="C499">
        <f t="shared" si="50"/>
        <v>0.35202100000000003</v>
      </c>
      <c r="D499" s="89">
        <f t="shared" si="51"/>
        <v>1</v>
      </c>
      <c r="E499" s="89">
        <f t="shared" si="52"/>
        <v>0</v>
      </c>
      <c r="F499" s="89">
        <f t="shared" si="53"/>
        <v>0</v>
      </c>
      <c r="G499" s="89">
        <f t="shared" si="54"/>
        <v>0</v>
      </c>
      <c r="H499" s="89">
        <f t="shared" si="55"/>
        <v>0</v>
      </c>
      <c r="I499" s="89">
        <v>1</v>
      </c>
      <c r="J499" s="93">
        <f t="shared" si="49"/>
        <v>4.5720000000001164</v>
      </c>
    </row>
    <row r="500" spans="1:10">
      <c r="A500">
        <v>3962.0952000000002</v>
      </c>
      <c r="B500">
        <v>3.9166920000000003E-3</v>
      </c>
      <c r="C500">
        <f t="shared" si="50"/>
        <v>0.39166920000000005</v>
      </c>
      <c r="D500" s="89">
        <f t="shared" si="51"/>
        <v>1</v>
      </c>
      <c r="E500" s="89">
        <f t="shared" si="52"/>
        <v>0</v>
      </c>
      <c r="F500" s="89">
        <f t="shared" si="53"/>
        <v>0</v>
      </c>
      <c r="G500" s="89">
        <f t="shared" si="54"/>
        <v>0</v>
      </c>
      <c r="H500" s="89">
        <f t="shared" si="55"/>
        <v>0</v>
      </c>
      <c r="I500" s="89">
        <v>1</v>
      </c>
      <c r="J500" s="93">
        <f t="shared" si="49"/>
        <v>4.4195999999997184</v>
      </c>
    </row>
    <row r="501" spans="1:10">
      <c r="A501">
        <v>3962.2476000000001</v>
      </c>
      <c r="B501">
        <v>4.6200049999999999E-3</v>
      </c>
      <c r="C501">
        <f t="shared" si="50"/>
        <v>0.46200049999999998</v>
      </c>
      <c r="D501" s="89">
        <f t="shared" si="51"/>
        <v>1</v>
      </c>
      <c r="E501" s="89">
        <f t="shared" si="52"/>
        <v>0</v>
      </c>
      <c r="F501" s="89">
        <f t="shared" si="53"/>
        <v>0</v>
      </c>
      <c r="G501" s="89">
        <f t="shared" si="54"/>
        <v>0</v>
      </c>
      <c r="H501" s="89">
        <f t="shared" si="55"/>
        <v>0</v>
      </c>
      <c r="I501" s="89">
        <v>1</v>
      </c>
      <c r="J501" s="93">
        <f t="shared" si="49"/>
        <v>4.2671999999997752</v>
      </c>
    </row>
    <row r="502" spans="1:10">
      <c r="A502">
        <v>3962.4</v>
      </c>
      <c r="B502">
        <v>9.4261050000000006E-3</v>
      </c>
      <c r="C502">
        <f t="shared" si="50"/>
        <v>0.94261050000000002</v>
      </c>
      <c r="D502" s="89">
        <f t="shared" si="51"/>
        <v>1</v>
      </c>
      <c r="E502" s="89">
        <f t="shared" si="52"/>
        <v>0</v>
      </c>
      <c r="F502" s="89">
        <f t="shared" si="53"/>
        <v>0</v>
      </c>
      <c r="G502" s="89">
        <f t="shared" si="54"/>
        <v>0</v>
      </c>
      <c r="H502" s="89">
        <f t="shared" si="55"/>
        <v>0</v>
      </c>
      <c r="I502" s="89">
        <v>0.75693060000000001</v>
      </c>
      <c r="J502" s="93">
        <f t="shared" si="49"/>
        <v>4.1147999999998319</v>
      </c>
    </row>
    <row r="503" spans="1:10">
      <c r="A503">
        <v>3962.5524</v>
      </c>
      <c r="B503">
        <v>1.4884410000000001E-2</v>
      </c>
      <c r="C503">
        <f t="shared" si="50"/>
        <v>1.4884410000000001</v>
      </c>
      <c r="D503" s="90">
        <f t="shared" si="51"/>
        <v>0</v>
      </c>
      <c r="E503" s="90">
        <f t="shared" si="52"/>
        <v>2</v>
      </c>
      <c r="F503" s="90">
        <f t="shared" si="53"/>
        <v>0</v>
      </c>
      <c r="G503" s="90">
        <f t="shared" si="54"/>
        <v>0</v>
      </c>
      <c r="H503" s="90">
        <f t="shared" si="55"/>
        <v>0</v>
      </c>
      <c r="I503" s="90">
        <v>1</v>
      </c>
      <c r="J503" s="94">
        <f t="shared" si="49"/>
        <v>3.9623999999998887</v>
      </c>
    </row>
    <row r="504" spans="1:10">
      <c r="A504">
        <v>3962.7048</v>
      </c>
      <c r="B504">
        <v>1.9507489999999999E-2</v>
      </c>
      <c r="C504">
        <f t="shared" si="50"/>
        <v>1.9507489999999998</v>
      </c>
      <c r="D504" s="90">
        <f t="shared" si="51"/>
        <v>0</v>
      </c>
      <c r="E504" s="90">
        <f t="shared" si="52"/>
        <v>2</v>
      </c>
      <c r="F504" s="90">
        <f t="shared" si="53"/>
        <v>0</v>
      </c>
      <c r="G504" s="90">
        <f t="shared" si="54"/>
        <v>0</v>
      </c>
      <c r="H504" s="90">
        <f t="shared" si="55"/>
        <v>0</v>
      </c>
      <c r="I504" s="90">
        <v>1</v>
      </c>
      <c r="J504" s="94">
        <f t="shared" si="49"/>
        <v>3.8099999999999454</v>
      </c>
    </row>
    <row r="505" spans="1:10">
      <c r="A505">
        <v>3962.8571999999999</v>
      </c>
      <c r="B505">
        <v>1.5711639999999999E-2</v>
      </c>
      <c r="C505">
        <f t="shared" si="50"/>
        <v>1.571164</v>
      </c>
      <c r="D505" s="90">
        <f t="shared" si="51"/>
        <v>0</v>
      </c>
      <c r="E505" s="90">
        <f t="shared" si="52"/>
        <v>2</v>
      </c>
      <c r="F505" s="90">
        <f t="shared" si="53"/>
        <v>0</v>
      </c>
      <c r="G505" s="90">
        <f t="shared" si="54"/>
        <v>0</v>
      </c>
      <c r="H505" s="90">
        <f t="shared" si="55"/>
        <v>0</v>
      </c>
      <c r="I505" s="90">
        <v>1</v>
      </c>
      <c r="J505" s="94">
        <f t="shared" si="49"/>
        <v>3.6576000000000022</v>
      </c>
    </row>
    <row r="506" spans="1:10">
      <c r="A506">
        <v>3963.0095999999999</v>
      </c>
      <c r="B506">
        <v>1.6325929999999999E-2</v>
      </c>
      <c r="C506">
        <f t="shared" si="50"/>
        <v>1.632593</v>
      </c>
      <c r="D506" s="90">
        <f t="shared" si="51"/>
        <v>0</v>
      </c>
      <c r="E506" s="90">
        <f t="shared" si="52"/>
        <v>2</v>
      </c>
      <c r="F506" s="90">
        <f t="shared" si="53"/>
        <v>0</v>
      </c>
      <c r="G506" s="90">
        <f t="shared" si="54"/>
        <v>0</v>
      </c>
      <c r="H506" s="90">
        <f t="shared" si="55"/>
        <v>0</v>
      </c>
      <c r="I506" s="90">
        <v>1</v>
      </c>
      <c r="J506" s="94">
        <f t="shared" si="49"/>
        <v>3.5052000000000589</v>
      </c>
    </row>
    <row r="507" spans="1:10">
      <c r="A507">
        <v>3963.1619999999998</v>
      </c>
      <c r="B507">
        <v>1.74431E-2</v>
      </c>
      <c r="C507">
        <f t="shared" si="50"/>
        <v>1.74431</v>
      </c>
      <c r="D507" s="90">
        <f t="shared" si="51"/>
        <v>0</v>
      </c>
      <c r="E507" s="90">
        <f t="shared" si="52"/>
        <v>2</v>
      </c>
      <c r="F507" s="90">
        <f t="shared" si="53"/>
        <v>0</v>
      </c>
      <c r="G507" s="90">
        <f t="shared" si="54"/>
        <v>0</v>
      </c>
      <c r="H507" s="90">
        <f t="shared" si="55"/>
        <v>0</v>
      </c>
      <c r="I507" s="90">
        <v>1</v>
      </c>
      <c r="J507" s="94">
        <f t="shared" si="49"/>
        <v>3.3528000000001157</v>
      </c>
    </row>
    <row r="508" spans="1:10">
      <c r="A508">
        <v>3963.3144000000002</v>
      </c>
      <c r="B508">
        <v>2.8345229999999999E-2</v>
      </c>
      <c r="C508">
        <f t="shared" si="50"/>
        <v>2.8345229999999999</v>
      </c>
      <c r="D508" s="90">
        <f t="shared" si="51"/>
        <v>0</v>
      </c>
      <c r="E508" s="90">
        <f t="shared" si="52"/>
        <v>2</v>
      </c>
      <c r="F508" s="90">
        <f t="shared" si="53"/>
        <v>0</v>
      </c>
      <c r="G508" s="90">
        <f t="shared" si="54"/>
        <v>0</v>
      </c>
      <c r="H508" s="90">
        <f t="shared" si="55"/>
        <v>0</v>
      </c>
      <c r="I508" s="90">
        <v>1</v>
      </c>
      <c r="J508" s="94">
        <f t="shared" si="49"/>
        <v>3.2003999999997177</v>
      </c>
    </row>
    <row r="509" spans="1:10">
      <c r="A509">
        <v>3963.4668000000001</v>
      </c>
      <c r="B509">
        <v>7.6165239999999995E-2</v>
      </c>
      <c r="C509">
        <f t="shared" si="50"/>
        <v>7.6165239999999992</v>
      </c>
      <c r="D509" s="86">
        <f t="shared" si="51"/>
        <v>0</v>
      </c>
      <c r="E509" s="86">
        <f t="shared" si="52"/>
        <v>0</v>
      </c>
      <c r="F509" s="86">
        <f t="shared" si="53"/>
        <v>3</v>
      </c>
      <c r="G509" s="86">
        <f t="shared" si="54"/>
        <v>0</v>
      </c>
      <c r="H509" s="86">
        <f t="shared" si="55"/>
        <v>0</v>
      </c>
      <c r="I509" s="86">
        <v>1</v>
      </c>
      <c r="J509" s="87">
        <f t="shared" si="49"/>
        <v>3.0479999999997744</v>
      </c>
    </row>
    <row r="510" spans="1:10">
      <c r="A510">
        <v>3963.6192000000001</v>
      </c>
      <c r="B510">
        <v>4.3600369999999999E-2</v>
      </c>
      <c r="C510">
        <f t="shared" si="50"/>
        <v>4.3600370000000002</v>
      </c>
      <c r="D510" s="90">
        <f t="shared" si="51"/>
        <v>0</v>
      </c>
      <c r="E510" s="90">
        <f t="shared" si="52"/>
        <v>2</v>
      </c>
      <c r="F510" s="90">
        <f t="shared" si="53"/>
        <v>0</v>
      </c>
      <c r="G510" s="90">
        <f t="shared" si="54"/>
        <v>0</v>
      </c>
      <c r="H510" s="90">
        <f t="shared" si="55"/>
        <v>0</v>
      </c>
      <c r="I510" s="90">
        <v>0.99999990000000005</v>
      </c>
      <c r="J510" s="94">
        <f t="shared" si="49"/>
        <v>2.8955999999998312</v>
      </c>
    </row>
    <row r="511" spans="1:10">
      <c r="A511">
        <v>3963.7716</v>
      </c>
      <c r="B511">
        <v>4.0743139999999997E-2</v>
      </c>
      <c r="C511">
        <f t="shared" si="50"/>
        <v>4.0743139999999993</v>
      </c>
      <c r="D511" s="90">
        <f t="shared" si="51"/>
        <v>0</v>
      </c>
      <c r="E511" s="90">
        <f t="shared" si="52"/>
        <v>2</v>
      </c>
      <c r="F511" s="90">
        <f t="shared" si="53"/>
        <v>0</v>
      </c>
      <c r="G511" s="90">
        <f t="shared" si="54"/>
        <v>0</v>
      </c>
      <c r="H511" s="90">
        <f t="shared" si="55"/>
        <v>0</v>
      </c>
      <c r="I511" s="90">
        <v>0.44238749999999999</v>
      </c>
      <c r="J511" s="94">
        <f t="shared" si="49"/>
        <v>2.743199999999888</v>
      </c>
    </row>
    <row r="512" spans="1:10">
      <c r="A512">
        <v>3963.924</v>
      </c>
      <c r="B512">
        <v>2.1575069999999998E-2</v>
      </c>
      <c r="C512">
        <f t="shared" si="50"/>
        <v>2.1575069999999998</v>
      </c>
      <c r="D512" s="90">
        <f t="shared" si="51"/>
        <v>0</v>
      </c>
      <c r="E512" s="90">
        <f t="shared" si="52"/>
        <v>2</v>
      </c>
      <c r="F512" s="90">
        <f t="shared" si="53"/>
        <v>0</v>
      </c>
      <c r="G512" s="90">
        <f t="shared" si="54"/>
        <v>0</v>
      </c>
      <c r="H512" s="90">
        <f t="shared" si="55"/>
        <v>0</v>
      </c>
      <c r="I512" s="90">
        <v>0.50990619999999998</v>
      </c>
      <c r="J512" s="94">
        <f t="shared" si="49"/>
        <v>2.5907999999999447</v>
      </c>
    </row>
    <row r="513" spans="1:10">
      <c r="A513">
        <v>3964.0763999999999</v>
      </c>
      <c r="B513">
        <v>1.019689E-2</v>
      </c>
      <c r="C513">
        <f t="shared" si="50"/>
        <v>1.0196890000000001</v>
      </c>
      <c r="D513" s="90">
        <f t="shared" si="51"/>
        <v>0</v>
      </c>
      <c r="E513" s="90">
        <f t="shared" si="52"/>
        <v>2</v>
      </c>
      <c r="F513" s="90">
        <f t="shared" si="53"/>
        <v>0</v>
      </c>
      <c r="G513" s="90">
        <f t="shared" si="54"/>
        <v>0</v>
      </c>
      <c r="H513" s="90">
        <f t="shared" si="55"/>
        <v>0</v>
      </c>
      <c r="I513" s="90">
        <v>0.85025479999999998</v>
      </c>
      <c r="J513" s="94">
        <f t="shared" si="49"/>
        <v>2.4384000000000015</v>
      </c>
    </row>
    <row r="514" spans="1:10">
      <c r="A514">
        <v>3964.2287999999999</v>
      </c>
      <c r="B514">
        <v>8.0020750000000009E-3</v>
      </c>
      <c r="C514">
        <f t="shared" si="50"/>
        <v>0.80020750000000007</v>
      </c>
      <c r="D514" s="89">
        <f t="shared" si="51"/>
        <v>1</v>
      </c>
      <c r="E514" s="89">
        <f t="shared" si="52"/>
        <v>0</v>
      </c>
      <c r="F514" s="89">
        <f t="shared" si="53"/>
        <v>0</v>
      </c>
      <c r="G514" s="89">
        <f t="shared" si="54"/>
        <v>0</v>
      </c>
      <c r="H514" s="89">
        <f t="shared" si="55"/>
        <v>0</v>
      </c>
      <c r="I514" s="89">
        <v>0.66414580000000001</v>
      </c>
      <c r="J514" s="93">
        <f t="shared" ref="J514:J529" si="56">$N$2-A514</f>
        <v>2.2860000000000582</v>
      </c>
    </row>
    <row r="515" spans="1:10">
      <c r="A515">
        <v>3964.3811999999998</v>
      </c>
      <c r="B515">
        <v>4.2854310000000001E-3</v>
      </c>
      <c r="C515">
        <f t="shared" ref="C515:C529" si="57">B515*100</f>
        <v>0.42854310000000001</v>
      </c>
      <c r="D515" s="89">
        <f t="shared" ref="D515:D529" si="58">IF(C515&lt;1,1,0)</f>
        <v>1</v>
      </c>
      <c r="E515" s="89">
        <f t="shared" ref="E515:E529" si="59">IF(AND(C515&lt;5, C515&gt;1),2,0)</f>
        <v>0</v>
      </c>
      <c r="F515" s="89">
        <f t="shared" ref="F515:F529" si="60">IF(AND(C515&lt;10, C515&gt;5),3,0)</f>
        <v>0</v>
      </c>
      <c r="G515" s="89">
        <f t="shared" ref="G515:G529" si="61">IF(AND(C515&lt;20, C515&gt;10),4,0)</f>
        <v>0</v>
      </c>
      <c r="H515" s="89">
        <f t="shared" ref="H515:H529" si="62">IF(C515&gt;20,5,0)</f>
        <v>0</v>
      </c>
      <c r="I515" s="89">
        <v>0.72885259999999996</v>
      </c>
      <c r="J515" s="93">
        <f t="shared" si="56"/>
        <v>2.133600000000115</v>
      </c>
    </row>
    <row r="516" spans="1:10">
      <c r="A516">
        <v>3964.5336000000002</v>
      </c>
      <c r="B516">
        <v>1.7573580000000001E-3</v>
      </c>
      <c r="C516">
        <f t="shared" si="57"/>
        <v>0.1757358</v>
      </c>
      <c r="D516" s="89">
        <f t="shared" si="58"/>
        <v>1</v>
      </c>
      <c r="E516" s="89">
        <f t="shared" si="59"/>
        <v>0</v>
      </c>
      <c r="F516" s="89">
        <f t="shared" si="60"/>
        <v>0</v>
      </c>
      <c r="G516" s="89">
        <f t="shared" si="61"/>
        <v>0</v>
      </c>
      <c r="H516" s="89">
        <f t="shared" si="62"/>
        <v>0</v>
      </c>
      <c r="I516" s="89">
        <v>1</v>
      </c>
      <c r="J516" s="93">
        <f t="shared" si="56"/>
        <v>1.981199999999717</v>
      </c>
    </row>
    <row r="517" spans="1:10">
      <c r="A517">
        <v>3964.6860000000001</v>
      </c>
      <c r="B517">
        <v>1.397066E-3</v>
      </c>
      <c r="C517">
        <f t="shared" si="57"/>
        <v>0.13970659999999999</v>
      </c>
      <c r="D517" s="89">
        <f t="shared" si="58"/>
        <v>1</v>
      </c>
      <c r="E517" s="89">
        <f t="shared" si="59"/>
        <v>0</v>
      </c>
      <c r="F517" s="89">
        <f t="shared" si="60"/>
        <v>0</v>
      </c>
      <c r="G517" s="89">
        <f t="shared" si="61"/>
        <v>0</v>
      </c>
      <c r="H517" s="89">
        <f t="shared" si="62"/>
        <v>0</v>
      </c>
      <c r="I517" s="89">
        <v>0.72617909999999997</v>
      </c>
      <c r="J517" s="93">
        <f t="shared" si="56"/>
        <v>1.8287999999997737</v>
      </c>
    </row>
    <row r="518" spans="1:10">
      <c r="A518">
        <v>3964.8384000000001</v>
      </c>
      <c r="B518">
        <v>9.2954310000000005E-4</v>
      </c>
      <c r="C518">
        <f t="shared" si="57"/>
        <v>9.2954309999999998E-2</v>
      </c>
      <c r="D518" s="89">
        <f t="shared" si="58"/>
        <v>1</v>
      </c>
      <c r="E518" s="89">
        <f t="shared" si="59"/>
        <v>0</v>
      </c>
      <c r="F518" s="89">
        <f t="shared" si="60"/>
        <v>0</v>
      </c>
      <c r="G518" s="89">
        <f t="shared" si="61"/>
        <v>0</v>
      </c>
      <c r="H518" s="89">
        <f t="shared" si="62"/>
        <v>0</v>
      </c>
      <c r="I518" s="89">
        <v>0.92221540000000002</v>
      </c>
      <c r="J518" s="93">
        <f t="shared" si="56"/>
        <v>1.6763999999998305</v>
      </c>
    </row>
    <row r="519" spans="1:10">
      <c r="A519">
        <v>3964.9908</v>
      </c>
      <c r="B519">
        <v>1.202966E-3</v>
      </c>
      <c r="C519">
        <f t="shared" si="57"/>
        <v>0.1202966</v>
      </c>
      <c r="D519" s="89">
        <f t="shared" si="58"/>
        <v>1</v>
      </c>
      <c r="E519" s="89">
        <f t="shared" si="59"/>
        <v>0</v>
      </c>
      <c r="F519" s="89">
        <f t="shared" si="60"/>
        <v>0</v>
      </c>
      <c r="G519" s="89">
        <f t="shared" si="61"/>
        <v>0</v>
      </c>
      <c r="H519" s="89">
        <f t="shared" si="62"/>
        <v>0</v>
      </c>
      <c r="I519" s="89">
        <v>0.61070159999999996</v>
      </c>
      <c r="J519" s="93">
        <f t="shared" si="56"/>
        <v>1.5239999999998872</v>
      </c>
    </row>
    <row r="520" spans="1:10">
      <c r="A520">
        <v>3965.1432</v>
      </c>
      <c r="B520">
        <v>1.6649729999999999E-3</v>
      </c>
      <c r="C520">
        <f t="shared" si="57"/>
        <v>0.16649729999999999</v>
      </c>
      <c r="D520" s="89">
        <f t="shared" si="58"/>
        <v>1</v>
      </c>
      <c r="E520" s="89">
        <f t="shared" si="59"/>
        <v>0</v>
      </c>
      <c r="F520" s="89">
        <f t="shared" si="60"/>
        <v>0</v>
      </c>
      <c r="G520" s="89">
        <f t="shared" si="61"/>
        <v>0</v>
      </c>
      <c r="H520" s="89">
        <f t="shared" si="62"/>
        <v>0</v>
      </c>
      <c r="I520" s="89">
        <v>0.33183980000000002</v>
      </c>
      <c r="J520" s="93">
        <f t="shared" si="56"/>
        <v>1.371599999999944</v>
      </c>
    </row>
    <row r="521" spans="1:10">
      <c r="A521">
        <v>3965.2955999999999</v>
      </c>
      <c r="B521">
        <v>2.147529E-3</v>
      </c>
      <c r="C521">
        <f t="shared" si="57"/>
        <v>0.2147529</v>
      </c>
      <c r="D521" s="89">
        <f t="shared" si="58"/>
        <v>1</v>
      </c>
      <c r="E521" s="89">
        <f t="shared" si="59"/>
        <v>0</v>
      </c>
      <c r="F521" s="89">
        <f t="shared" si="60"/>
        <v>0</v>
      </c>
      <c r="G521" s="89">
        <f t="shared" si="61"/>
        <v>0</v>
      </c>
      <c r="H521" s="89">
        <f t="shared" si="62"/>
        <v>0</v>
      </c>
      <c r="I521" s="89">
        <v>0.25685160000000001</v>
      </c>
      <c r="J521" s="93">
        <f t="shared" si="56"/>
        <v>1.2192000000000007</v>
      </c>
    </row>
    <row r="522" spans="1:10">
      <c r="A522">
        <v>3965.4479999999999</v>
      </c>
      <c r="B522">
        <v>1.9954679999999998E-3</v>
      </c>
      <c r="C522">
        <f t="shared" si="57"/>
        <v>0.19954679999999997</v>
      </c>
      <c r="D522" s="89">
        <f t="shared" si="58"/>
        <v>1</v>
      </c>
      <c r="E522" s="89">
        <f t="shared" si="59"/>
        <v>0</v>
      </c>
      <c r="F522" s="89">
        <f t="shared" si="60"/>
        <v>0</v>
      </c>
      <c r="G522" s="89">
        <f t="shared" si="61"/>
        <v>0</v>
      </c>
      <c r="H522" s="89">
        <f t="shared" si="62"/>
        <v>0</v>
      </c>
      <c r="I522" s="89">
        <v>0.27652660000000001</v>
      </c>
      <c r="J522" s="93">
        <f t="shared" si="56"/>
        <v>1.0668000000000575</v>
      </c>
    </row>
    <row r="523" spans="1:10">
      <c r="A523">
        <v>3965.6003999999998</v>
      </c>
      <c r="B523">
        <v>1.8216510000000001E-3</v>
      </c>
      <c r="C523">
        <f t="shared" si="57"/>
        <v>0.1821651</v>
      </c>
      <c r="D523" s="89">
        <f t="shared" si="58"/>
        <v>1</v>
      </c>
      <c r="E523" s="89">
        <f t="shared" si="59"/>
        <v>0</v>
      </c>
      <c r="F523" s="89">
        <f t="shared" si="60"/>
        <v>0</v>
      </c>
      <c r="G523" s="89">
        <f t="shared" si="61"/>
        <v>0</v>
      </c>
      <c r="H523" s="89">
        <f t="shared" si="62"/>
        <v>0</v>
      </c>
      <c r="I523" s="89">
        <v>0.30308040000000003</v>
      </c>
      <c r="J523" s="93">
        <f t="shared" si="56"/>
        <v>0.91440000000011423</v>
      </c>
    </row>
    <row r="524" spans="1:10">
      <c r="A524">
        <v>3965.7528000000002</v>
      </c>
      <c r="B524">
        <v>1.7492919999999999E-3</v>
      </c>
      <c r="C524">
        <f t="shared" si="57"/>
        <v>0.17492920000000001</v>
      </c>
      <c r="D524" s="89">
        <f t="shared" si="58"/>
        <v>1</v>
      </c>
      <c r="E524" s="89">
        <f t="shared" si="59"/>
        <v>0</v>
      </c>
      <c r="F524" s="89">
        <f t="shared" si="60"/>
        <v>0</v>
      </c>
      <c r="G524" s="89">
        <f t="shared" si="61"/>
        <v>0</v>
      </c>
      <c r="H524" s="89">
        <f t="shared" si="62"/>
        <v>0</v>
      </c>
      <c r="I524" s="89">
        <v>0.31578620000000002</v>
      </c>
      <c r="J524" s="93">
        <f t="shared" si="56"/>
        <v>0.76199999999971624</v>
      </c>
    </row>
    <row r="525" spans="1:10">
      <c r="A525">
        <v>3965.9052000000001</v>
      </c>
      <c r="B525">
        <v>1.9640550000000001E-3</v>
      </c>
      <c r="C525">
        <f t="shared" si="57"/>
        <v>0.19640550000000001</v>
      </c>
      <c r="D525" s="89">
        <f t="shared" si="58"/>
        <v>1</v>
      </c>
      <c r="E525" s="89">
        <f t="shared" si="59"/>
        <v>0</v>
      </c>
      <c r="F525" s="89">
        <f t="shared" si="60"/>
        <v>0</v>
      </c>
      <c r="G525" s="89">
        <f t="shared" si="61"/>
        <v>0</v>
      </c>
      <c r="H525" s="89">
        <f t="shared" si="62"/>
        <v>0</v>
      </c>
      <c r="I525" s="89">
        <v>0.32014100000000001</v>
      </c>
      <c r="J525" s="93">
        <f t="shared" si="56"/>
        <v>0.60959999999977299</v>
      </c>
    </row>
    <row r="526" spans="1:10">
      <c r="A526">
        <v>3966.0576000000001</v>
      </c>
      <c r="B526">
        <v>1.846571E-3</v>
      </c>
      <c r="C526">
        <f t="shared" si="57"/>
        <v>0.18465709999999999</v>
      </c>
      <c r="D526" s="89">
        <f t="shared" si="58"/>
        <v>1</v>
      </c>
      <c r="E526" s="89">
        <f t="shared" si="59"/>
        <v>0</v>
      </c>
      <c r="F526" s="89">
        <f t="shared" si="60"/>
        <v>0</v>
      </c>
      <c r="G526" s="89">
        <f t="shared" si="61"/>
        <v>0</v>
      </c>
      <c r="H526" s="89">
        <f t="shared" si="62"/>
        <v>0</v>
      </c>
      <c r="I526" s="89">
        <v>0.29904940000000002</v>
      </c>
      <c r="J526" s="93">
        <f t="shared" si="56"/>
        <v>0.45719999999982974</v>
      </c>
    </row>
    <row r="527" spans="1:10">
      <c r="A527">
        <v>3966.21</v>
      </c>
      <c r="B527">
        <v>1.9387619999999999E-3</v>
      </c>
      <c r="C527">
        <f t="shared" si="57"/>
        <v>0.1938762</v>
      </c>
      <c r="D527" s="89">
        <f t="shared" si="58"/>
        <v>1</v>
      </c>
      <c r="E527" s="89">
        <f t="shared" si="59"/>
        <v>0</v>
      </c>
      <c r="F527" s="89">
        <f t="shared" si="60"/>
        <v>0</v>
      </c>
      <c r="G527" s="89">
        <f t="shared" si="61"/>
        <v>0</v>
      </c>
      <c r="H527" s="89">
        <f t="shared" si="62"/>
        <v>0</v>
      </c>
      <c r="I527" s="89">
        <v>0.28477069999999999</v>
      </c>
      <c r="J527" s="93">
        <f t="shared" si="56"/>
        <v>0.3047999999998865</v>
      </c>
    </row>
    <row r="528" spans="1:10">
      <c r="A528">
        <v>3966.3624</v>
      </c>
      <c r="B528">
        <v>1.8759860000000001E-3</v>
      </c>
      <c r="C528">
        <f t="shared" si="57"/>
        <v>0.1875986</v>
      </c>
      <c r="D528" s="89">
        <f t="shared" si="58"/>
        <v>1</v>
      </c>
      <c r="E528" s="89">
        <f t="shared" si="59"/>
        <v>0</v>
      </c>
      <c r="F528" s="89">
        <f t="shared" si="60"/>
        <v>0</v>
      </c>
      <c r="G528" s="89">
        <f t="shared" si="61"/>
        <v>0</v>
      </c>
      <c r="H528" s="89">
        <f t="shared" si="62"/>
        <v>0</v>
      </c>
      <c r="I528" s="89">
        <v>0.35421170000000002</v>
      </c>
      <c r="J528" s="93">
        <f t="shared" si="56"/>
        <v>0.15239999999994325</v>
      </c>
    </row>
    <row r="529" spans="1:10">
      <c r="A529">
        <v>3966.5147999999999</v>
      </c>
      <c r="B529">
        <v>9.3438310000000004E-4</v>
      </c>
      <c r="C529">
        <f t="shared" si="57"/>
        <v>9.3438309999999997E-2</v>
      </c>
      <c r="D529" s="89">
        <f t="shared" si="58"/>
        <v>1</v>
      </c>
      <c r="E529" s="89">
        <f t="shared" si="59"/>
        <v>0</v>
      </c>
      <c r="F529" s="89">
        <f t="shared" si="60"/>
        <v>0</v>
      </c>
      <c r="G529" s="89">
        <f t="shared" si="61"/>
        <v>0</v>
      </c>
      <c r="H529" s="89">
        <f t="shared" si="62"/>
        <v>0</v>
      </c>
      <c r="I529" s="89">
        <v>1</v>
      </c>
      <c r="J529" s="93">
        <f t="shared" si="56"/>
        <v>0</v>
      </c>
    </row>
  </sheetData>
  <mergeCells count="5">
    <mergeCell ref="U2:Y2"/>
    <mergeCell ref="Z2:AD2"/>
    <mergeCell ref="AE2:AI2"/>
    <mergeCell ref="L5:L18"/>
    <mergeCell ref="M19:S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31"/>
  <sheetViews>
    <sheetView topLeftCell="B1" zoomScale="40" zoomScaleNormal="40" workbookViewId="0">
      <selection activeCell="T15" sqref="T15"/>
    </sheetView>
  </sheetViews>
  <sheetFormatPr defaultRowHeight="15"/>
  <cols>
    <col min="2" max="2" width="8.85546875" bestFit="1" customWidth="1"/>
    <col min="3" max="3" width="8.85546875" customWidth="1"/>
    <col min="4" max="4" width="11.140625" customWidth="1"/>
    <col min="5" max="5" width="12.28515625" customWidth="1"/>
    <col min="8" max="8" width="9.140625" style="76"/>
    <col min="9" max="9" width="9.140625" style="115"/>
    <col min="11" max="11" width="9.140625" style="107"/>
  </cols>
  <sheetData>
    <row r="1" spans="1:32" ht="49.5" customHeight="1">
      <c r="A1" s="199" t="s">
        <v>0</v>
      </c>
      <c r="B1" s="199" t="s">
        <v>1</v>
      </c>
      <c r="C1" s="199" t="s">
        <v>5</v>
      </c>
      <c r="D1" s="199" t="s">
        <v>6</v>
      </c>
      <c r="E1" s="199" t="s">
        <v>7</v>
      </c>
      <c r="F1" s="199" t="s">
        <v>116</v>
      </c>
      <c r="G1" s="199" t="s">
        <v>117</v>
      </c>
      <c r="H1" s="184" t="s">
        <v>124</v>
      </c>
      <c r="I1" s="203" t="s">
        <v>247</v>
      </c>
      <c r="J1" s="199" t="s">
        <v>286</v>
      </c>
      <c r="K1" s="103"/>
      <c r="L1" s="77"/>
      <c r="M1" s="77"/>
      <c r="N1" s="77"/>
      <c r="O1" s="77"/>
      <c r="P1" s="77"/>
      <c r="Q1" s="77"/>
      <c r="R1" s="77"/>
      <c r="S1" s="77"/>
    </row>
    <row r="2" spans="1:32" ht="15.75" customHeight="1" thickBot="1">
      <c r="A2" s="200"/>
      <c r="B2" s="200"/>
      <c r="C2" s="200"/>
      <c r="D2" s="200"/>
      <c r="E2" s="200"/>
      <c r="F2" s="200"/>
      <c r="G2" s="200"/>
      <c r="H2" s="185"/>
      <c r="I2" s="204"/>
      <c r="J2" s="200"/>
      <c r="K2" s="103"/>
      <c r="L2" s="77"/>
      <c r="M2" s="77"/>
      <c r="N2" s="77"/>
      <c r="O2" s="77"/>
      <c r="P2" s="77"/>
      <c r="Q2" s="77"/>
      <c r="R2" s="77"/>
      <c r="S2" s="77"/>
    </row>
    <row r="3" spans="1:32" ht="15.75" thickTop="1">
      <c r="A3" s="35" t="s">
        <v>18</v>
      </c>
      <c r="B3" s="36">
        <v>3906.54</v>
      </c>
      <c r="C3" s="41">
        <v>18.439</v>
      </c>
      <c r="D3" s="37">
        <v>0.65400000000000003</v>
      </c>
      <c r="E3" s="37">
        <v>0.28199999999999997</v>
      </c>
      <c r="F3" s="38">
        <v>55.473557985392397</v>
      </c>
      <c r="G3" s="39">
        <v>10.855758252751833</v>
      </c>
      <c r="H3" s="72">
        <f t="shared" ref="H3:H18" si="0">F3-16</f>
        <v>39.473557985392397</v>
      </c>
      <c r="I3" s="98">
        <f t="shared" ref="I3:I34" si="1">C3*H3/10000</f>
        <v>7.2785293569265039E-2</v>
      </c>
      <c r="J3" s="134" t="s">
        <v>271</v>
      </c>
      <c r="K3" s="101" t="s">
        <v>236</v>
      </c>
      <c r="L3" s="101" t="s">
        <v>259</v>
      </c>
      <c r="M3" s="186" t="s">
        <v>248</v>
      </c>
      <c r="N3" s="186"/>
      <c r="O3" s="186"/>
      <c r="P3" s="186"/>
      <c r="Q3" s="186" t="s">
        <v>249</v>
      </c>
      <c r="R3" s="186"/>
      <c r="S3" s="186"/>
      <c r="U3" s="193" t="s">
        <v>118</v>
      </c>
      <c r="V3" s="194"/>
      <c r="W3" s="194"/>
      <c r="X3" s="195"/>
      <c r="Y3" s="186" t="s">
        <v>119</v>
      </c>
      <c r="Z3" s="186"/>
      <c r="AA3" s="186"/>
      <c r="AB3" s="186"/>
      <c r="AC3" s="186" t="s">
        <v>120</v>
      </c>
      <c r="AD3" s="186"/>
      <c r="AE3" s="186"/>
      <c r="AF3" s="186"/>
    </row>
    <row r="4" spans="1:32">
      <c r="A4" s="40" t="s">
        <v>19</v>
      </c>
      <c r="B4" s="41">
        <v>3906.59</v>
      </c>
      <c r="C4" s="41">
        <v>17.901</v>
      </c>
      <c r="D4" s="42">
        <v>0.502</v>
      </c>
      <c r="E4" s="42">
        <v>0.20399999999999999</v>
      </c>
      <c r="F4" s="43">
        <v>56.715778215611031</v>
      </c>
      <c r="G4" s="44">
        <v>12.007522911134833</v>
      </c>
      <c r="H4" s="72">
        <f t="shared" si="0"/>
        <v>40.715778215611031</v>
      </c>
      <c r="I4" s="98">
        <f t="shared" si="1"/>
        <v>7.2885314583765307E-2</v>
      </c>
      <c r="J4" s="134" t="s">
        <v>271</v>
      </c>
      <c r="K4" s="117">
        <v>1</v>
      </c>
      <c r="L4" s="111" t="s">
        <v>257</v>
      </c>
      <c r="M4" s="198" t="s">
        <v>250</v>
      </c>
      <c r="N4" s="198"/>
      <c r="O4" s="198"/>
      <c r="P4" s="198"/>
      <c r="Q4" s="186">
        <v>0.12</v>
      </c>
      <c r="R4" s="186"/>
      <c r="S4" s="186"/>
    </row>
    <row r="5" spans="1:32">
      <c r="A5" s="40" t="s">
        <v>20</v>
      </c>
      <c r="B5" s="41">
        <v>3907.18</v>
      </c>
      <c r="C5" s="41">
        <v>13.432</v>
      </c>
      <c r="D5" s="42">
        <v>0.21</v>
      </c>
      <c r="E5" s="42">
        <v>6.8000000000000005E-2</v>
      </c>
      <c r="F5" s="43">
        <v>46.107947179182815</v>
      </c>
      <c r="G5" s="44">
        <v>24.059852585863876</v>
      </c>
      <c r="H5" s="72">
        <f t="shared" si="0"/>
        <v>30.107947179182815</v>
      </c>
      <c r="I5" s="98">
        <f t="shared" si="1"/>
        <v>4.0440994651078359E-2</v>
      </c>
      <c r="J5" s="134" t="s">
        <v>271</v>
      </c>
      <c r="K5" s="209">
        <v>2</v>
      </c>
      <c r="L5" s="207" t="s">
        <v>258</v>
      </c>
      <c r="M5" s="201" t="s">
        <v>251</v>
      </c>
      <c r="N5" s="201"/>
      <c r="O5" s="201"/>
      <c r="P5" s="201"/>
      <c r="Q5" s="186">
        <v>0.06</v>
      </c>
      <c r="R5" s="186"/>
      <c r="S5" s="186"/>
    </row>
    <row r="6" spans="1:32">
      <c r="A6" s="40" t="s">
        <v>21</v>
      </c>
      <c r="B6" s="41">
        <v>3907.24</v>
      </c>
      <c r="C6" s="41">
        <v>14.986000000000001</v>
      </c>
      <c r="D6" s="42">
        <v>0.42299999999999999</v>
      </c>
      <c r="E6" s="42">
        <v>0.16800000000000001</v>
      </c>
      <c r="F6" s="43">
        <v>44.913880402462766</v>
      </c>
      <c r="G6" s="44">
        <v>20.448683471163253</v>
      </c>
      <c r="H6" s="72">
        <f t="shared" si="0"/>
        <v>28.913880402462766</v>
      </c>
      <c r="I6" s="98">
        <f t="shared" si="1"/>
        <v>4.3330341171130701E-2</v>
      </c>
      <c r="J6" s="134" t="s">
        <v>271</v>
      </c>
      <c r="K6" s="209"/>
      <c r="L6" s="207"/>
      <c r="M6" s="201" t="s">
        <v>252</v>
      </c>
      <c r="N6" s="201"/>
      <c r="O6" s="201"/>
      <c r="P6" s="201"/>
      <c r="Q6" s="186">
        <v>0.03</v>
      </c>
      <c r="R6" s="186"/>
      <c r="S6" s="186"/>
    </row>
    <row r="7" spans="1:32">
      <c r="A7" s="40">
        <v>3</v>
      </c>
      <c r="B7" s="41">
        <v>3908.04</v>
      </c>
      <c r="C7" s="41">
        <v>17.620999999999999</v>
      </c>
      <c r="D7" s="42">
        <v>0.73899999999999999</v>
      </c>
      <c r="E7" s="42">
        <v>0.33600000000000002</v>
      </c>
      <c r="F7" s="43">
        <v>65.9868283974088</v>
      </c>
      <c r="G7" s="44">
        <v>7.9315309291692975</v>
      </c>
      <c r="H7" s="72">
        <f t="shared" si="0"/>
        <v>49.9868283974088</v>
      </c>
      <c r="I7" s="98">
        <f t="shared" si="1"/>
        <v>8.8081790319074038E-2</v>
      </c>
      <c r="J7" s="134" t="s">
        <v>271</v>
      </c>
      <c r="K7" s="209"/>
      <c r="L7" s="207"/>
      <c r="M7" s="201" t="s">
        <v>253</v>
      </c>
      <c r="N7" s="201"/>
      <c r="O7" s="201"/>
      <c r="P7" s="201"/>
      <c r="Q7" s="186">
        <v>0.02</v>
      </c>
      <c r="R7" s="186"/>
      <c r="S7" s="186"/>
    </row>
    <row r="8" spans="1:32">
      <c r="A8" s="40">
        <v>4</v>
      </c>
      <c r="B8" s="41">
        <v>3908.39</v>
      </c>
      <c r="C8" s="41">
        <v>6.0720000000000001</v>
      </c>
      <c r="D8" s="42">
        <v>30.890999999999998</v>
      </c>
      <c r="E8" s="42">
        <v>27.010999999999999</v>
      </c>
      <c r="F8" s="43">
        <v>38.718895384937831</v>
      </c>
      <c r="G8" s="44">
        <v>11.911780848630023</v>
      </c>
      <c r="H8" s="72">
        <f t="shared" si="0"/>
        <v>22.718895384937831</v>
      </c>
      <c r="I8" s="108">
        <f t="shared" si="1"/>
        <v>1.3794913277734249E-2</v>
      </c>
      <c r="J8" s="129" t="s">
        <v>276</v>
      </c>
      <c r="K8" s="210">
        <v>3</v>
      </c>
      <c r="L8" s="208" t="s">
        <v>261</v>
      </c>
      <c r="M8" s="202" t="s">
        <v>254</v>
      </c>
      <c r="N8" s="202"/>
      <c r="O8" s="202"/>
      <c r="P8" s="202"/>
      <c r="Q8" s="186">
        <v>0.01</v>
      </c>
      <c r="R8" s="186"/>
      <c r="S8" s="186"/>
    </row>
    <row r="9" spans="1:32">
      <c r="A9" s="40" t="s">
        <v>23</v>
      </c>
      <c r="B9" s="41">
        <v>3908.62</v>
      </c>
      <c r="C9" s="41">
        <v>8.5169999999999995</v>
      </c>
      <c r="D9" s="42">
        <v>0.24</v>
      </c>
      <c r="E9" s="42">
        <v>8.5999999999999993E-2</v>
      </c>
      <c r="F9" s="43">
        <v>51.090959982720705</v>
      </c>
      <c r="G9" s="44">
        <v>11.329798816983097</v>
      </c>
      <c r="H9" s="72">
        <f t="shared" si="0"/>
        <v>35.090959982720705</v>
      </c>
      <c r="I9" s="98">
        <f t="shared" si="1"/>
        <v>2.988697061728322E-2</v>
      </c>
      <c r="J9" s="135" t="s">
        <v>272</v>
      </c>
      <c r="K9" s="210"/>
      <c r="L9" s="208"/>
      <c r="M9" s="202" t="s">
        <v>255</v>
      </c>
      <c r="N9" s="202"/>
      <c r="O9" s="202"/>
      <c r="P9" s="202"/>
      <c r="Q9" s="186">
        <v>5.0000000000000001E-3</v>
      </c>
      <c r="R9" s="186"/>
      <c r="S9" s="186"/>
    </row>
    <row r="10" spans="1:32">
      <c r="A10" s="40" t="s">
        <v>24</v>
      </c>
      <c r="B10" s="41">
        <v>3908.68</v>
      </c>
      <c r="C10" s="41">
        <v>8.0739999999999998</v>
      </c>
      <c r="D10" s="42">
        <v>2.64</v>
      </c>
      <c r="E10" s="42">
        <v>1.802</v>
      </c>
      <c r="F10" s="43">
        <v>50.32220075492063</v>
      </c>
      <c r="G10" s="44">
        <v>10.633605382137965</v>
      </c>
      <c r="H10" s="72">
        <f t="shared" si="0"/>
        <v>34.32220075492063</v>
      </c>
      <c r="I10" s="98">
        <f t="shared" si="1"/>
        <v>2.7711744889522914E-2</v>
      </c>
      <c r="J10" s="128" t="s">
        <v>274</v>
      </c>
      <c r="K10" s="118">
        <v>4</v>
      </c>
      <c r="L10" s="109" t="s">
        <v>260</v>
      </c>
      <c r="M10" s="206" t="s">
        <v>256</v>
      </c>
      <c r="N10" s="206"/>
      <c r="O10" s="206"/>
      <c r="P10" s="206"/>
      <c r="Q10" s="186">
        <v>1E-3</v>
      </c>
      <c r="R10" s="186"/>
      <c r="S10" s="186"/>
    </row>
    <row r="11" spans="1:32">
      <c r="A11" s="40" t="s">
        <v>25</v>
      </c>
      <c r="B11" s="41">
        <v>3908.93</v>
      </c>
      <c r="C11" s="41">
        <v>7.6420000000000003</v>
      </c>
      <c r="D11" s="42">
        <v>0.14599999999999999</v>
      </c>
      <c r="E11" s="42">
        <v>4.3999999999999997E-2</v>
      </c>
      <c r="F11" s="43">
        <v>59.590493360507402</v>
      </c>
      <c r="G11" s="44">
        <v>4.9133772484320319</v>
      </c>
      <c r="H11" s="72">
        <f t="shared" si="0"/>
        <v>43.590493360507402</v>
      </c>
      <c r="I11" s="98">
        <f t="shared" si="1"/>
        <v>3.3311855026099763E-2</v>
      </c>
      <c r="J11" s="135" t="s">
        <v>272</v>
      </c>
      <c r="K11" s="103"/>
      <c r="L11" s="77"/>
      <c r="M11" s="77"/>
      <c r="N11" s="77"/>
      <c r="O11" s="77"/>
      <c r="P11" s="77"/>
      <c r="Q11" s="77"/>
      <c r="R11" s="77"/>
      <c r="S11" s="77"/>
    </row>
    <row r="12" spans="1:32">
      <c r="A12" s="40" t="s">
        <v>26</v>
      </c>
      <c r="B12" s="41">
        <v>3908.98</v>
      </c>
      <c r="C12" s="41">
        <v>7.1360000000000001</v>
      </c>
      <c r="D12" s="42">
        <v>0.32500000000000001</v>
      </c>
      <c r="E12" s="42">
        <v>0.129</v>
      </c>
      <c r="F12" s="43">
        <v>66.430408875553155</v>
      </c>
      <c r="G12" s="45">
        <v>3.532638890463681E-2</v>
      </c>
      <c r="H12" s="72">
        <f t="shared" si="0"/>
        <v>50.430408875553155</v>
      </c>
      <c r="I12" s="98">
        <f t="shared" si="1"/>
        <v>3.5987139773594731E-2</v>
      </c>
      <c r="J12" s="137" t="s">
        <v>273</v>
      </c>
      <c r="K12" s="205" t="s">
        <v>123</v>
      </c>
      <c r="L12" s="52"/>
      <c r="M12" s="52"/>
      <c r="N12" s="52"/>
      <c r="O12" s="52"/>
      <c r="P12" s="52"/>
      <c r="Q12" s="52"/>
      <c r="R12" s="52"/>
      <c r="S12" s="52"/>
    </row>
    <row r="13" spans="1:32">
      <c r="A13" s="40" t="s">
        <v>27</v>
      </c>
      <c r="B13" s="41">
        <v>3909.29</v>
      </c>
      <c r="C13" s="41">
        <v>7.5810000000000004</v>
      </c>
      <c r="D13" s="42">
        <v>0.628</v>
      </c>
      <c r="E13" s="42">
        <v>0.29799999999999999</v>
      </c>
      <c r="F13" s="43">
        <v>58.195331005229157</v>
      </c>
      <c r="G13" s="45">
        <v>4.9297746967259242</v>
      </c>
      <c r="H13" s="72">
        <f t="shared" si="0"/>
        <v>42.195331005229157</v>
      </c>
      <c r="I13" s="98">
        <f t="shared" si="1"/>
        <v>3.1988280435064222E-2</v>
      </c>
      <c r="J13" s="137" t="s">
        <v>273</v>
      </c>
      <c r="K13" s="205"/>
      <c r="L13" s="52"/>
      <c r="M13" s="52"/>
      <c r="N13" s="52"/>
      <c r="O13" s="52"/>
      <c r="P13" s="52"/>
      <c r="Q13" s="52"/>
      <c r="R13" s="52"/>
      <c r="S13" s="52"/>
    </row>
    <row r="14" spans="1:32">
      <c r="A14" s="40" t="s">
        <v>28</v>
      </c>
      <c r="B14" s="41">
        <v>3909.33</v>
      </c>
      <c r="C14" s="41">
        <v>8.6869999999999994</v>
      </c>
      <c r="D14" s="42">
        <v>2.4980000000000002</v>
      </c>
      <c r="E14" s="42">
        <v>1.6930000000000001</v>
      </c>
      <c r="F14" s="43">
        <v>55.353231716949395</v>
      </c>
      <c r="G14" s="45">
        <v>6.0239733070008725</v>
      </c>
      <c r="H14" s="72">
        <f t="shared" si="0"/>
        <v>39.353231716949395</v>
      </c>
      <c r="I14" s="98">
        <f t="shared" si="1"/>
        <v>3.4186152392513935E-2</v>
      </c>
      <c r="J14" s="128" t="s">
        <v>274</v>
      </c>
      <c r="K14" s="205"/>
      <c r="L14" s="52"/>
      <c r="M14" s="52"/>
      <c r="N14" s="52"/>
      <c r="O14" s="52"/>
      <c r="P14" s="52"/>
      <c r="Q14" s="52"/>
      <c r="R14" s="52"/>
      <c r="S14" s="52"/>
    </row>
    <row r="15" spans="1:32">
      <c r="A15" s="40" t="s">
        <v>29</v>
      </c>
      <c r="B15" s="41">
        <v>3909.52</v>
      </c>
      <c r="C15" s="41">
        <v>8.516</v>
      </c>
      <c r="D15" s="42">
        <v>1.216</v>
      </c>
      <c r="E15" s="42">
        <v>0.66800000000000004</v>
      </c>
      <c r="F15" s="43">
        <v>40.756944079906305</v>
      </c>
      <c r="G15" s="45">
        <v>12.106456648362686</v>
      </c>
      <c r="H15" s="72">
        <f t="shared" si="0"/>
        <v>24.756944079906305</v>
      </c>
      <c r="I15" s="98">
        <f t="shared" si="1"/>
        <v>2.1083013578448207E-2</v>
      </c>
      <c r="J15" s="128" t="s">
        <v>274</v>
      </c>
      <c r="K15" s="205"/>
      <c r="L15" s="52"/>
      <c r="M15" s="52"/>
      <c r="N15" s="52"/>
      <c r="O15" s="52"/>
      <c r="P15" s="52"/>
      <c r="Q15" s="52"/>
      <c r="R15" s="52"/>
      <c r="S15" s="52"/>
    </row>
    <row r="16" spans="1:32">
      <c r="A16" s="40" t="s">
        <v>30</v>
      </c>
      <c r="B16" s="41">
        <v>3909.58</v>
      </c>
      <c r="C16" s="41">
        <v>10.599</v>
      </c>
      <c r="D16" s="42">
        <v>1.663</v>
      </c>
      <c r="E16" s="42">
        <v>1.0509999999999999</v>
      </c>
      <c r="F16" s="43">
        <v>44.980905728310518</v>
      </c>
      <c r="G16" s="45">
        <v>10.92813449184378</v>
      </c>
      <c r="H16" s="72">
        <f t="shared" si="0"/>
        <v>28.980905728310518</v>
      </c>
      <c r="I16" s="98">
        <f t="shared" si="1"/>
        <v>3.0716861981436319E-2</v>
      </c>
      <c r="J16" s="137" t="s">
        <v>273</v>
      </c>
      <c r="K16" s="205"/>
      <c r="L16" s="52"/>
      <c r="M16" s="52"/>
      <c r="N16" s="52"/>
      <c r="O16" s="52"/>
      <c r="P16" s="52"/>
      <c r="Q16" s="52"/>
      <c r="R16" s="52"/>
      <c r="S16" s="52"/>
    </row>
    <row r="17" spans="1:19">
      <c r="A17" s="40" t="s">
        <v>31</v>
      </c>
      <c r="B17" s="41">
        <v>3909.68</v>
      </c>
      <c r="C17" s="41">
        <v>13.648</v>
      </c>
      <c r="D17" s="42">
        <v>1.77</v>
      </c>
      <c r="E17" s="42">
        <v>1.006</v>
      </c>
      <c r="F17" s="43">
        <v>41.169905414137617</v>
      </c>
      <c r="G17" s="45">
        <v>10.562336748301616</v>
      </c>
      <c r="H17" s="72">
        <f t="shared" si="0"/>
        <v>25.169905414137617</v>
      </c>
      <c r="I17" s="98">
        <f t="shared" si="1"/>
        <v>3.4351886909215014E-2</v>
      </c>
      <c r="J17" s="137" t="s">
        <v>273</v>
      </c>
      <c r="K17" s="205"/>
      <c r="L17" s="52"/>
      <c r="M17" s="52"/>
      <c r="N17" s="52"/>
      <c r="O17" s="52"/>
      <c r="P17" s="52"/>
      <c r="Q17" s="52"/>
      <c r="R17" s="52"/>
      <c r="S17" s="52"/>
    </row>
    <row r="18" spans="1:19">
      <c r="A18" s="40" t="s">
        <v>32</v>
      </c>
      <c r="B18" s="41">
        <v>3909.74</v>
      </c>
      <c r="C18" s="41">
        <v>14.179</v>
      </c>
      <c r="D18" s="42">
        <v>2.2629999999999999</v>
      </c>
      <c r="E18" s="42">
        <v>1.5009999999999999</v>
      </c>
      <c r="F18" s="43">
        <v>45.320957233084741</v>
      </c>
      <c r="G18" s="45">
        <v>12.882215688791977</v>
      </c>
      <c r="H18" s="72">
        <f t="shared" si="0"/>
        <v>29.320957233084741</v>
      </c>
      <c r="I18" s="98">
        <f t="shared" si="1"/>
        <v>4.1574185260790854E-2</v>
      </c>
      <c r="J18" s="137" t="s">
        <v>273</v>
      </c>
      <c r="K18" s="205"/>
      <c r="L18" s="52"/>
      <c r="M18" s="52"/>
      <c r="N18" s="52"/>
      <c r="O18" s="52"/>
      <c r="P18" s="52"/>
      <c r="Q18" s="52"/>
      <c r="R18" s="52"/>
      <c r="S18" s="52"/>
    </row>
    <row r="19" spans="1:19">
      <c r="A19" s="40" t="s">
        <v>33</v>
      </c>
      <c r="B19" s="41">
        <v>3909.9</v>
      </c>
      <c r="C19" s="41">
        <v>15.554</v>
      </c>
      <c r="D19" s="42">
        <v>2.9289999999999998</v>
      </c>
      <c r="E19" s="42">
        <v>2.0249999999999999</v>
      </c>
      <c r="F19" s="43">
        <v>47.819552486938854</v>
      </c>
      <c r="G19" s="45">
        <v>15.231534478599261</v>
      </c>
      <c r="H19" s="73">
        <v>32.270000000000003</v>
      </c>
      <c r="I19" s="98">
        <f t="shared" si="1"/>
        <v>5.0192758000000004E-2</v>
      </c>
      <c r="J19" s="137" t="s">
        <v>273</v>
      </c>
      <c r="K19" s="205"/>
      <c r="L19" s="97"/>
      <c r="M19" s="97"/>
      <c r="N19" s="97"/>
      <c r="O19" s="97"/>
      <c r="P19" s="97"/>
      <c r="Q19" s="97"/>
      <c r="R19" s="97"/>
      <c r="S19" s="97"/>
    </row>
    <row r="20" spans="1:19">
      <c r="A20" s="40" t="s">
        <v>34</v>
      </c>
      <c r="B20" s="41">
        <v>3909.95</v>
      </c>
      <c r="C20" s="41">
        <v>14.894</v>
      </c>
      <c r="D20" s="42">
        <v>2.742</v>
      </c>
      <c r="E20" s="42">
        <v>1.677</v>
      </c>
      <c r="F20" s="43">
        <v>45.486729041796174</v>
      </c>
      <c r="G20" s="45">
        <v>16.555749574286832</v>
      </c>
      <c r="H20" s="73">
        <v>32.299999999999997</v>
      </c>
      <c r="I20" s="98">
        <f t="shared" si="1"/>
        <v>4.8107619999999997E-2</v>
      </c>
      <c r="J20" s="137" t="s">
        <v>273</v>
      </c>
      <c r="K20" s="205"/>
      <c r="L20" s="97"/>
      <c r="M20" s="97"/>
      <c r="N20" s="97"/>
      <c r="O20" s="97"/>
      <c r="P20" s="97"/>
      <c r="Q20" s="97"/>
      <c r="R20" s="97"/>
      <c r="S20" s="97"/>
    </row>
    <row r="21" spans="1:19">
      <c r="A21" s="40" t="s">
        <v>35</v>
      </c>
      <c r="B21" s="41">
        <v>3910.52</v>
      </c>
      <c r="C21" s="41">
        <v>13.73</v>
      </c>
      <c r="D21" s="42">
        <v>0.82499999999999996</v>
      </c>
      <c r="E21" s="42">
        <v>0.38900000000000001</v>
      </c>
      <c r="F21" s="43">
        <v>44.004678551134084</v>
      </c>
      <c r="G21" s="45">
        <v>19.432836207564328</v>
      </c>
      <c r="H21" s="72">
        <f t="shared" ref="H21:H50" si="2">F21-16</f>
        <v>28.004678551134084</v>
      </c>
      <c r="I21" s="98">
        <f t="shared" si="1"/>
        <v>3.8450423650707097E-2</v>
      </c>
      <c r="J21" s="135" t="s">
        <v>272</v>
      </c>
      <c r="K21" s="205"/>
      <c r="L21" s="52"/>
      <c r="M21" s="52"/>
      <c r="N21" s="52"/>
      <c r="O21" s="52"/>
      <c r="P21" s="52"/>
      <c r="Q21" s="52"/>
      <c r="R21" s="52"/>
      <c r="S21" s="52"/>
    </row>
    <row r="22" spans="1:19">
      <c r="A22" s="40" t="s">
        <v>36</v>
      </c>
      <c r="B22" s="41">
        <v>3910.58</v>
      </c>
      <c r="C22" s="41">
        <v>13.374000000000001</v>
      </c>
      <c r="D22" s="42">
        <v>0.184</v>
      </c>
      <c r="E22" s="42">
        <v>5.8000000000000003E-2</v>
      </c>
      <c r="F22" s="43">
        <v>46.990803859165744</v>
      </c>
      <c r="G22" s="45">
        <v>18.80566356163617</v>
      </c>
      <c r="H22" s="72">
        <f t="shared" si="2"/>
        <v>30.990803859165744</v>
      </c>
      <c r="I22" s="98">
        <f t="shared" si="1"/>
        <v>4.1447101081248272E-2</v>
      </c>
      <c r="J22" s="134" t="s">
        <v>271</v>
      </c>
      <c r="K22" s="205"/>
      <c r="L22" s="52"/>
      <c r="M22" s="52"/>
      <c r="N22" s="52"/>
      <c r="O22" s="52"/>
      <c r="P22" s="52"/>
      <c r="Q22" s="52"/>
      <c r="R22" s="52"/>
      <c r="S22" s="52"/>
    </row>
    <row r="23" spans="1:19">
      <c r="A23" s="40" t="s">
        <v>37</v>
      </c>
      <c r="B23" s="41">
        <v>3911.05</v>
      </c>
      <c r="C23" s="41">
        <v>7.7629999999999999</v>
      </c>
      <c r="D23" s="42">
        <v>1.5940000000000001</v>
      </c>
      <c r="E23" s="42">
        <v>0.93300000000000005</v>
      </c>
      <c r="F23" s="43">
        <v>50.373041789163217</v>
      </c>
      <c r="G23" s="45">
        <v>17.783237249806515</v>
      </c>
      <c r="H23" s="72">
        <f t="shared" si="2"/>
        <v>34.373041789163217</v>
      </c>
      <c r="I23" s="98">
        <f t="shared" si="1"/>
        <v>2.6683792340927402E-2</v>
      </c>
      <c r="J23" s="128" t="s">
        <v>274</v>
      </c>
      <c r="K23" s="205"/>
      <c r="L23" s="52"/>
      <c r="M23" s="52"/>
      <c r="N23" s="52"/>
      <c r="O23" s="52"/>
      <c r="P23" s="52"/>
      <c r="Q23" s="52"/>
      <c r="R23" s="52"/>
      <c r="S23" s="52"/>
    </row>
    <row r="24" spans="1:19">
      <c r="A24" s="40" t="s">
        <v>38</v>
      </c>
      <c r="B24" s="41">
        <v>3911.11</v>
      </c>
      <c r="C24" s="41">
        <v>9.3919999999999995</v>
      </c>
      <c r="D24" s="42">
        <v>1.395</v>
      </c>
      <c r="E24" s="42">
        <v>0.79200000000000004</v>
      </c>
      <c r="F24" s="43">
        <v>57.024144964805856</v>
      </c>
      <c r="G24" s="45">
        <v>9.9932547691836042</v>
      </c>
      <c r="H24" s="72">
        <f t="shared" si="2"/>
        <v>41.024144964805856</v>
      </c>
      <c r="I24" s="98">
        <f t="shared" si="1"/>
        <v>3.852987695094566E-2</v>
      </c>
      <c r="J24" s="137" t="s">
        <v>273</v>
      </c>
      <c r="K24" s="104"/>
      <c r="L24" s="188" t="s">
        <v>122</v>
      </c>
      <c r="M24" s="188"/>
      <c r="N24" s="188"/>
      <c r="O24" s="188"/>
      <c r="P24" s="188"/>
      <c r="Q24" s="188"/>
      <c r="R24" s="188"/>
      <c r="S24" s="52"/>
    </row>
    <row r="25" spans="1:19">
      <c r="A25" s="40" t="s">
        <v>39</v>
      </c>
      <c r="B25" s="41">
        <v>3911.41</v>
      </c>
      <c r="C25" s="41">
        <v>12.794</v>
      </c>
      <c r="D25" s="42">
        <v>3.3719999999999999</v>
      </c>
      <c r="E25" s="42">
        <v>2.3690000000000002</v>
      </c>
      <c r="F25" s="43">
        <v>46.558213218941873</v>
      </c>
      <c r="G25" s="45">
        <v>23.935920275101815</v>
      </c>
      <c r="H25" s="72">
        <f t="shared" si="2"/>
        <v>30.558213218941873</v>
      </c>
      <c r="I25" s="98">
        <f t="shared" si="1"/>
        <v>3.9096177992314234E-2</v>
      </c>
      <c r="J25" s="137" t="s">
        <v>273</v>
      </c>
      <c r="K25" s="104"/>
      <c r="L25" s="52"/>
      <c r="M25" s="52"/>
      <c r="N25" s="52"/>
      <c r="O25" s="52"/>
      <c r="P25" s="52"/>
      <c r="Q25" s="52"/>
      <c r="R25" s="52"/>
      <c r="S25" s="52"/>
    </row>
    <row r="26" spans="1:19">
      <c r="A26" s="40" t="s">
        <v>40</v>
      </c>
      <c r="B26" s="41">
        <v>3911.72</v>
      </c>
      <c r="C26" s="41">
        <v>9.8650000000000002</v>
      </c>
      <c r="D26" s="42">
        <v>21.283999999999999</v>
      </c>
      <c r="E26" s="42">
        <v>18.033999999999999</v>
      </c>
      <c r="F26" s="43">
        <v>34.953776087138522</v>
      </c>
      <c r="G26" s="45">
        <v>33.452983016010265</v>
      </c>
      <c r="H26" s="72">
        <f t="shared" si="2"/>
        <v>18.953776087138522</v>
      </c>
      <c r="I26" s="108">
        <f t="shared" si="1"/>
        <v>1.869790010996215E-2</v>
      </c>
      <c r="J26" s="129" t="s">
        <v>276</v>
      </c>
      <c r="K26" s="104"/>
      <c r="L26" s="52"/>
      <c r="M26" s="52"/>
      <c r="N26" s="52"/>
      <c r="O26" s="52"/>
      <c r="P26" s="52"/>
      <c r="Q26" s="52"/>
      <c r="R26" s="52"/>
      <c r="S26" s="52"/>
    </row>
    <row r="27" spans="1:19">
      <c r="A27" s="40" t="s">
        <v>41</v>
      </c>
      <c r="B27" s="41">
        <v>3911.86</v>
      </c>
      <c r="C27" s="41">
        <v>11.182</v>
      </c>
      <c r="D27" s="42">
        <v>8.0220000000000002</v>
      </c>
      <c r="E27" s="42">
        <v>6.2910000000000004</v>
      </c>
      <c r="F27" s="43">
        <v>47.208499565154241</v>
      </c>
      <c r="G27" s="45">
        <v>23.059314073923655</v>
      </c>
      <c r="H27" s="72">
        <f t="shared" si="2"/>
        <v>31.208499565154241</v>
      </c>
      <c r="I27" s="98">
        <f t="shared" si="1"/>
        <v>3.4897344213755475E-2</v>
      </c>
      <c r="J27" s="128" t="s">
        <v>274</v>
      </c>
      <c r="K27" s="104"/>
      <c r="L27" s="52"/>
      <c r="M27" s="52"/>
      <c r="N27" s="52"/>
      <c r="O27" s="52"/>
      <c r="P27" s="52"/>
      <c r="Q27" s="52"/>
      <c r="R27" s="52"/>
      <c r="S27" s="52"/>
    </row>
    <row r="28" spans="1:19">
      <c r="A28" s="40" t="s">
        <v>42</v>
      </c>
      <c r="B28" s="41">
        <v>3912.23</v>
      </c>
      <c r="C28" s="41">
        <v>13.917999999999999</v>
      </c>
      <c r="D28" s="42">
        <v>0.501</v>
      </c>
      <c r="E28" s="42">
        <v>0.20300000000000001</v>
      </c>
      <c r="F28" s="43">
        <v>42.227870871975128</v>
      </c>
      <c r="G28" s="45">
        <v>30.262435072267351</v>
      </c>
      <c r="H28" s="72">
        <f t="shared" si="2"/>
        <v>26.227870871975128</v>
      </c>
      <c r="I28" s="98">
        <f t="shared" si="1"/>
        <v>3.6503950679614983E-2</v>
      </c>
      <c r="J28" s="135" t="s">
        <v>272</v>
      </c>
      <c r="K28" s="205" t="s">
        <v>262</v>
      </c>
      <c r="L28" s="52"/>
      <c r="M28" s="52"/>
      <c r="N28" s="52"/>
      <c r="O28" s="52"/>
      <c r="P28" s="52"/>
      <c r="Q28" s="52"/>
      <c r="R28" s="52"/>
      <c r="S28" s="52"/>
    </row>
    <row r="29" spans="1:19">
      <c r="A29" s="40" t="s">
        <v>43</v>
      </c>
      <c r="B29" s="41">
        <v>3912.73</v>
      </c>
      <c r="C29" s="41">
        <v>12.365</v>
      </c>
      <c r="D29" s="42">
        <v>2.218</v>
      </c>
      <c r="E29" s="42">
        <v>1.4630000000000001</v>
      </c>
      <c r="F29" s="43">
        <v>47.545663614143237</v>
      </c>
      <c r="G29" s="45">
        <v>24.737700244743937</v>
      </c>
      <c r="H29" s="72">
        <f t="shared" si="2"/>
        <v>31.545663614143237</v>
      </c>
      <c r="I29" s="98">
        <f t="shared" si="1"/>
        <v>3.9006213058888115E-2</v>
      </c>
      <c r="J29" s="137" t="s">
        <v>273</v>
      </c>
      <c r="K29" s="205"/>
      <c r="L29" s="52"/>
      <c r="M29" s="52"/>
      <c r="N29" s="52"/>
      <c r="O29" s="52"/>
      <c r="P29" s="52"/>
      <c r="Q29" s="52"/>
      <c r="R29" s="52"/>
      <c r="S29" s="52"/>
    </row>
    <row r="30" spans="1:19">
      <c r="A30" s="40" t="s">
        <v>44</v>
      </c>
      <c r="B30" s="41">
        <v>3912.84</v>
      </c>
      <c r="C30" s="41">
        <v>10.935</v>
      </c>
      <c r="D30" s="42">
        <v>1.46</v>
      </c>
      <c r="E30" s="42">
        <v>0.79700000000000004</v>
      </c>
      <c r="F30" s="43">
        <v>52.715907533611862</v>
      </c>
      <c r="G30" s="45">
        <v>22.115381704806722</v>
      </c>
      <c r="H30" s="72">
        <f t="shared" si="2"/>
        <v>36.715907533611862</v>
      </c>
      <c r="I30" s="98">
        <f t="shared" si="1"/>
        <v>4.0148844888004576E-2</v>
      </c>
      <c r="J30" s="137" t="s">
        <v>273</v>
      </c>
      <c r="K30" s="205"/>
      <c r="L30" s="52"/>
      <c r="M30" s="52"/>
      <c r="N30" s="52"/>
      <c r="O30" s="52"/>
      <c r="P30" s="52"/>
      <c r="Q30" s="52"/>
      <c r="R30" s="52"/>
      <c r="S30" s="52"/>
    </row>
    <row r="31" spans="1:19">
      <c r="A31" s="40" t="s">
        <v>45</v>
      </c>
      <c r="B31" s="41">
        <v>3913.16</v>
      </c>
      <c r="C31" s="41">
        <v>5.1980000000000004</v>
      </c>
      <c r="D31" s="42">
        <v>0.38200000000000001</v>
      </c>
      <c r="E31" s="42">
        <v>0.16800000000000001</v>
      </c>
      <c r="F31" s="43">
        <v>28.089843614128867</v>
      </c>
      <c r="G31" s="45">
        <v>19.169715218370715</v>
      </c>
      <c r="H31" s="72">
        <f t="shared" si="2"/>
        <v>12.089843614128867</v>
      </c>
      <c r="I31" s="108">
        <f t="shared" si="1"/>
        <v>6.2843007106241858E-3</v>
      </c>
      <c r="J31" s="128" t="s">
        <v>274</v>
      </c>
      <c r="K31" s="205"/>
      <c r="L31" s="52"/>
      <c r="M31" s="52"/>
      <c r="N31" s="52"/>
      <c r="O31" s="52"/>
      <c r="P31" s="52"/>
      <c r="Q31" s="52"/>
      <c r="R31" s="52"/>
      <c r="S31" s="52"/>
    </row>
    <row r="32" spans="1:19">
      <c r="A32" s="40" t="s">
        <v>46</v>
      </c>
      <c r="B32" s="41">
        <v>3913.32</v>
      </c>
      <c r="C32" s="41">
        <v>6.7549999999999999</v>
      </c>
      <c r="D32" s="42">
        <v>3.16</v>
      </c>
      <c r="E32" s="42">
        <v>2.2160000000000002</v>
      </c>
      <c r="F32" s="43">
        <v>40.235542731700605</v>
      </c>
      <c r="G32" s="45">
        <v>13.761779630301346</v>
      </c>
      <c r="H32" s="72">
        <f t="shared" si="2"/>
        <v>24.235542731700605</v>
      </c>
      <c r="I32" s="108">
        <f t="shared" si="1"/>
        <v>1.6371109115263759E-2</v>
      </c>
      <c r="J32" s="128" t="s">
        <v>274</v>
      </c>
      <c r="K32" s="205"/>
      <c r="L32" s="52"/>
      <c r="M32" s="52"/>
      <c r="N32" s="52"/>
      <c r="O32" s="52"/>
      <c r="P32" s="52"/>
      <c r="Q32" s="52"/>
      <c r="R32" s="52"/>
      <c r="S32" s="52"/>
    </row>
    <row r="33" spans="1:19">
      <c r="A33" s="40" t="s">
        <v>47</v>
      </c>
      <c r="B33" s="41">
        <v>3913.72</v>
      </c>
      <c r="C33" s="41">
        <v>6.8140000000000001</v>
      </c>
      <c r="D33" s="42">
        <v>4.3999999999999997E-2</v>
      </c>
      <c r="E33" s="42">
        <v>8.9999999999999993E-3</v>
      </c>
      <c r="F33" s="43">
        <v>78.984656492710769</v>
      </c>
      <c r="G33" s="45">
        <v>10.815100348240449</v>
      </c>
      <c r="H33" s="72">
        <f t="shared" si="2"/>
        <v>62.984656492710769</v>
      </c>
      <c r="I33" s="98">
        <f t="shared" si="1"/>
        <v>4.2917744934133119E-2</v>
      </c>
      <c r="J33" s="135" t="s">
        <v>272</v>
      </c>
      <c r="K33" s="205"/>
      <c r="L33" s="52"/>
      <c r="M33" s="52"/>
      <c r="N33" s="52"/>
      <c r="O33" s="52"/>
      <c r="P33" s="52"/>
      <c r="Q33" s="52"/>
      <c r="R33" s="52"/>
      <c r="S33" s="52"/>
    </row>
    <row r="34" spans="1:19">
      <c r="A34" s="40" t="s">
        <v>48</v>
      </c>
      <c r="B34" s="41">
        <v>3914.11</v>
      </c>
      <c r="C34" s="41">
        <v>11.864000000000001</v>
      </c>
      <c r="D34" s="42">
        <v>0.14599999999999999</v>
      </c>
      <c r="E34" s="42">
        <v>4.2999999999999997E-2</v>
      </c>
      <c r="F34" s="43">
        <v>71.38598119850792</v>
      </c>
      <c r="G34" s="45">
        <v>8.295702814663283</v>
      </c>
      <c r="H34" s="72">
        <f t="shared" si="2"/>
        <v>55.38598119850792</v>
      </c>
      <c r="I34" s="98">
        <f t="shared" si="1"/>
        <v>6.5709928093909797E-2</v>
      </c>
      <c r="J34" s="134" t="s">
        <v>271</v>
      </c>
      <c r="K34" s="205"/>
      <c r="L34" s="52"/>
      <c r="M34" s="52"/>
      <c r="N34" s="52"/>
      <c r="O34" s="52"/>
      <c r="P34" s="52"/>
      <c r="Q34" s="52"/>
      <c r="R34" s="52"/>
      <c r="S34" s="52"/>
    </row>
    <row r="35" spans="1:19">
      <c r="A35" s="40" t="s">
        <v>52</v>
      </c>
      <c r="B35" s="41">
        <v>3914.62</v>
      </c>
      <c r="C35" s="41">
        <v>10.61</v>
      </c>
      <c r="D35" s="42">
        <v>0.112</v>
      </c>
      <c r="E35" s="42">
        <v>0.03</v>
      </c>
      <c r="F35" s="43">
        <v>46.391236680060729</v>
      </c>
      <c r="G35" s="45">
        <v>24.935771807297709</v>
      </c>
      <c r="H35" s="72">
        <f t="shared" si="2"/>
        <v>30.391236680060729</v>
      </c>
      <c r="I35" s="98">
        <f t="shared" ref="I35:I66" si="3">C35*H35/10000</f>
        <v>3.2245102117544437E-2</v>
      </c>
      <c r="J35" s="134" t="s">
        <v>271</v>
      </c>
      <c r="K35" s="205"/>
      <c r="L35" s="52"/>
      <c r="M35" s="52"/>
      <c r="N35" s="52"/>
      <c r="O35" s="52"/>
      <c r="P35" s="52"/>
      <c r="Q35" s="52"/>
      <c r="R35" s="52"/>
      <c r="S35" s="52"/>
    </row>
    <row r="36" spans="1:19">
      <c r="A36" s="40" t="s">
        <v>53</v>
      </c>
      <c r="B36" s="41">
        <v>3914.97</v>
      </c>
      <c r="C36" s="41">
        <v>3.371</v>
      </c>
      <c r="D36" s="42">
        <v>1.7999999999999999E-2</v>
      </c>
      <c r="E36" s="42">
        <v>3.0000000000000001E-3</v>
      </c>
      <c r="F36" s="43">
        <v>44.272280184920639</v>
      </c>
      <c r="G36" s="45">
        <v>28.355958117123926</v>
      </c>
      <c r="H36" s="72">
        <f t="shared" si="2"/>
        <v>28.272280184920639</v>
      </c>
      <c r="I36" s="108">
        <f t="shared" si="3"/>
        <v>9.5305856503367474E-3</v>
      </c>
      <c r="J36" s="137" t="s">
        <v>273</v>
      </c>
      <c r="K36" s="205"/>
      <c r="L36" s="52"/>
      <c r="M36" s="52"/>
      <c r="N36" s="52"/>
      <c r="O36" s="52"/>
      <c r="P36" s="52"/>
      <c r="Q36" s="52"/>
      <c r="R36" s="52"/>
      <c r="S36" s="52"/>
    </row>
    <row r="37" spans="1:19">
      <c r="A37" s="40" t="s">
        <v>54</v>
      </c>
      <c r="B37" s="41">
        <v>3915.05</v>
      </c>
      <c r="C37" s="41">
        <v>3.5</v>
      </c>
      <c r="D37" s="42">
        <v>1.6E-2</v>
      </c>
      <c r="E37" s="42">
        <v>3.0000000000000001E-3</v>
      </c>
      <c r="F37" s="43">
        <v>44.274064183705129</v>
      </c>
      <c r="G37" s="45">
        <v>40.201146335168204</v>
      </c>
      <c r="H37" s="72">
        <f t="shared" si="2"/>
        <v>28.274064183705129</v>
      </c>
      <c r="I37" s="108">
        <f t="shared" si="3"/>
        <v>9.8959224642967952E-3</v>
      </c>
      <c r="J37" s="135" t="s">
        <v>272</v>
      </c>
      <c r="K37" s="205"/>
      <c r="L37" s="52"/>
      <c r="M37" s="52"/>
      <c r="N37" s="52"/>
      <c r="O37" s="52"/>
      <c r="P37" s="52"/>
      <c r="Q37" s="52"/>
      <c r="R37" s="52"/>
      <c r="S37" s="52"/>
    </row>
    <row r="38" spans="1:19">
      <c r="A38" s="40" t="s">
        <v>49</v>
      </c>
      <c r="B38" s="41">
        <v>3915.62</v>
      </c>
      <c r="C38" s="41">
        <v>4.2549999999999999</v>
      </c>
      <c r="D38" s="42">
        <v>1.9E-2</v>
      </c>
      <c r="E38" s="42">
        <v>3.0000000000000001E-3</v>
      </c>
      <c r="F38" s="43">
        <v>60.909533220684509</v>
      </c>
      <c r="G38" s="45">
        <v>26.644218563321914</v>
      </c>
      <c r="H38" s="72">
        <f t="shared" si="2"/>
        <v>44.909533220684509</v>
      </c>
      <c r="I38" s="108">
        <f t="shared" si="3"/>
        <v>1.9109006385401257E-2</v>
      </c>
      <c r="J38" s="135" t="s">
        <v>272</v>
      </c>
      <c r="K38" s="205"/>
      <c r="L38" s="52"/>
      <c r="M38" s="52"/>
      <c r="N38" s="52"/>
      <c r="O38" s="52"/>
      <c r="P38" s="52"/>
      <c r="Q38" s="52"/>
      <c r="R38" s="52"/>
      <c r="S38" s="52"/>
    </row>
    <row r="39" spans="1:19">
      <c r="A39" s="40" t="s">
        <v>50</v>
      </c>
      <c r="B39" s="41">
        <v>3915.85</v>
      </c>
      <c r="C39" s="41">
        <v>4.0730000000000004</v>
      </c>
      <c r="D39" s="42">
        <v>2.1000000000000001E-2</v>
      </c>
      <c r="E39" s="42">
        <v>4.0000000000000001E-3</v>
      </c>
      <c r="F39" s="43">
        <v>98.159484229314614</v>
      </c>
      <c r="G39" s="45">
        <v>0</v>
      </c>
      <c r="H39" s="72">
        <f t="shared" si="2"/>
        <v>82.159484229314614</v>
      </c>
      <c r="I39" s="98">
        <f t="shared" si="3"/>
        <v>3.3463557926599843E-2</v>
      </c>
      <c r="J39" s="135" t="s">
        <v>272</v>
      </c>
      <c r="K39" s="205"/>
      <c r="L39" s="52"/>
      <c r="M39" s="52"/>
      <c r="N39" s="52"/>
      <c r="O39" s="52"/>
      <c r="P39" s="52"/>
      <c r="Q39" s="52"/>
      <c r="R39" s="52"/>
      <c r="S39" s="52"/>
    </row>
    <row r="40" spans="1:19">
      <c r="A40" s="40" t="s">
        <v>51</v>
      </c>
      <c r="B40" s="41">
        <v>3916.14</v>
      </c>
      <c r="C40" s="41">
        <v>10.026999999999999</v>
      </c>
      <c r="D40" s="42">
        <v>9.7000000000000003E-2</v>
      </c>
      <c r="E40" s="42">
        <v>2.1999999999999999E-2</v>
      </c>
      <c r="F40" s="43">
        <v>97.257229891571853</v>
      </c>
      <c r="G40" s="45">
        <v>0</v>
      </c>
      <c r="H40" s="72">
        <f t="shared" si="2"/>
        <v>81.257229891571853</v>
      </c>
      <c r="I40" s="98">
        <f t="shared" si="3"/>
        <v>8.1476624412279097E-2</v>
      </c>
      <c r="J40" s="134" t="s">
        <v>271</v>
      </c>
      <c r="K40" s="205"/>
      <c r="L40" s="52"/>
      <c r="M40" s="52"/>
      <c r="N40" s="52"/>
      <c r="O40" s="52"/>
      <c r="P40" s="52"/>
      <c r="Q40" s="52"/>
      <c r="R40" s="52"/>
      <c r="S40" s="52"/>
    </row>
    <row r="41" spans="1:19">
      <c r="A41" s="40" t="s">
        <v>55</v>
      </c>
      <c r="B41" s="41">
        <v>3916.68</v>
      </c>
      <c r="C41" s="41">
        <v>2.2309999999999999</v>
      </c>
      <c r="D41" s="42">
        <v>7.0999999999999994E-2</v>
      </c>
      <c r="E41" s="42">
        <v>1.9E-2</v>
      </c>
      <c r="F41" s="43">
        <v>69.093023644760592</v>
      </c>
      <c r="G41" s="45">
        <v>13.218664617486297</v>
      </c>
      <c r="H41" s="72">
        <f t="shared" si="2"/>
        <v>53.093023644760592</v>
      </c>
      <c r="I41" s="108">
        <f t="shared" si="3"/>
        <v>1.1845053575146088E-2</v>
      </c>
      <c r="J41" s="128" t="s">
        <v>274</v>
      </c>
      <c r="K41" s="205"/>
      <c r="L41" s="52"/>
      <c r="M41" s="52"/>
      <c r="N41" s="52"/>
      <c r="O41" s="52"/>
      <c r="P41" s="52"/>
      <c r="Q41" s="52"/>
      <c r="R41" s="52"/>
      <c r="S41" s="52"/>
    </row>
    <row r="42" spans="1:19">
      <c r="A42" s="40" t="s">
        <v>56</v>
      </c>
      <c r="B42" s="41">
        <v>3916.91</v>
      </c>
      <c r="C42" s="41">
        <v>2.9359999999999999</v>
      </c>
      <c r="D42" s="42">
        <v>2.1000000000000001E-2</v>
      </c>
      <c r="E42" s="42">
        <v>4.0000000000000001E-3</v>
      </c>
      <c r="F42" s="43">
        <v>67.163289132099493</v>
      </c>
      <c r="G42" s="45">
        <v>16.836950836819835</v>
      </c>
      <c r="H42" s="72">
        <f t="shared" si="2"/>
        <v>51.163289132099493</v>
      </c>
      <c r="I42" s="108">
        <f t="shared" si="3"/>
        <v>1.5021541689184412E-2</v>
      </c>
      <c r="J42" s="137" t="s">
        <v>273</v>
      </c>
      <c r="K42" s="205"/>
      <c r="L42" s="52"/>
      <c r="M42" s="52"/>
      <c r="N42" s="52"/>
      <c r="O42" s="52"/>
      <c r="P42" s="52"/>
      <c r="Q42" s="52"/>
      <c r="R42" s="52"/>
      <c r="S42" s="52"/>
    </row>
    <row r="43" spans="1:19">
      <c r="A43" s="40" t="s">
        <v>57</v>
      </c>
      <c r="B43" s="41">
        <v>3917.18</v>
      </c>
      <c r="C43" s="41">
        <v>14.551</v>
      </c>
      <c r="D43" s="42">
        <v>0.57299999999999995</v>
      </c>
      <c r="E43" s="42">
        <v>0.23899999999999999</v>
      </c>
      <c r="F43" s="43">
        <v>36.725559974911206</v>
      </c>
      <c r="G43" s="45">
        <v>27.512662864732917</v>
      </c>
      <c r="H43" s="72">
        <f t="shared" si="2"/>
        <v>20.725559974911206</v>
      </c>
      <c r="I43" s="98">
        <f t="shared" si="3"/>
        <v>3.0157762319493298E-2</v>
      </c>
      <c r="J43" s="135" t="s">
        <v>272</v>
      </c>
      <c r="K43" s="205"/>
      <c r="L43" s="52"/>
      <c r="M43" s="52"/>
      <c r="N43" s="52"/>
      <c r="O43" s="52"/>
      <c r="P43" s="52"/>
      <c r="Q43" s="52"/>
      <c r="R43" s="52"/>
      <c r="S43" s="52"/>
    </row>
    <row r="44" spans="1:19">
      <c r="A44" s="40" t="s">
        <v>58</v>
      </c>
      <c r="B44" s="41">
        <v>3917.33</v>
      </c>
      <c r="C44" s="41">
        <v>16.879000000000001</v>
      </c>
      <c r="D44" s="42">
        <v>0.57299999999999995</v>
      </c>
      <c r="E44" s="42">
        <v>0.23400000000000001</v>
      </c>
      <c r="F44" s="43">
        <v>28.251297363170234</v>
      </c>
      <c r="G44" s="45">
        <v>32.501604850214086</v>
      </c>
      <c r="H44" s="72">
        <f t="shared" si="2"/>
        <v>12.251297363170234</v>
      </c>
      <c r="I44" s="98">
        <f t="shared" si="3"/>
        <v>2.0678964819295043E-2</v>
      </c>
      <c r="J44" s="134" t="s">
        <v>271</v>
      </c>
      <c r="K44" s="205"/>
      <c r="L44" s="52"/>
      <c r="M44" s="52"/>
      <c r="N44" s="52"/>
      <c r="O44" s="52"/>
      <c r="P44" s="52"/>
      <c r="Q44" s="52"/>
      <c r="R44" s="52"/>
      <c r="S44" s="52"/>
    </row>
    <row r="45" spans="1:19">
      <c r="A45" s="40" t="s">
        <v>59</v>
      </c>
      <c r="B45" s="41">
        <v>3918.22</v>
      </c>
      <c r="C45" s="41">
        <v>6.1239999999999997</v>
      </c>
      <c r="D45" s="42">
        <v>0.42799999999999999</v>
      </c>
      <c r="E45" s="42">
        <v>0.184</v>
      </c>
      <c r="F45" s="43">
        <v>98.643382601426183</v>
      </c>
      <c r="G45" s="45">
        <v>1.3353359304235752</v>
      </c>
      <c r="H45" s="72">
        <f t="shared" si="2"/>
        <v>82.643382601426183</v>
      </c>
      <c r="I45" s="98">
        <f t="shared" si="3"/>
        <v>5.0610807505113396E-2</v>
      </c>
      <c r="J45" s="128" t="s">
        <v>274</v>
      </c>
      <c r="K45" s="205"/>
      <c r="L45" s="52"/>
      <c r="M45" s="52"/>
      <c r="N45" s="52"/>
      <c r="O45" s="52"/>
      <c r="P45" s="52"/>
      <c r="Q45" s="52"/>
      <c r="R45" s="52"/>
      <c r="S45" s="52"/>
    </row>
    <row r="46" spans="1:19">
      <c r="A46" s="40" t="s">
        <v>60</v>
      </c>
      <c r="B46" s="41">
        <v>3918.57</v>
      </c>
      <c r="C46" s="41">
        <v>6.0309999999999997</v>
      </c>
      <c r="D46" s="42">
        <v>0.191</v>
      </c>
      <c r="E46" s="42">
        <v>6.5000000000000002E-2</v>
      </c>
      <c r="F46" s="43">
        <v>98.52215660243175</v>
      </c>
      <c r="G46" s="45">
        <v>0.68936764843647047</v>
      </c>
      <c r="H46" s="72">
        <f t="shared" si="2"/>
        <v>82.52215660243175</v>
      </c>
      <c r="I46" s="98">
        <f t="shared" si="3"/>
        <v>4.9769112646926586E-2</v>
      </c>
      <c r="J46" s="137" t="s">
        <v>273</v>
      </c>
      <c r="K46" s="104"/>
      <c r="L46" s="188" t="s">
        <v>122</v>
      </c>
      <c r="M46" s="188"/>
      <c r="N46" s="188"/>
      <c r="O46" s="188"/>
      <c r="P46" s="188"/>
      <c r="Q46" s="188"/>
      <c r="R46" s="188"/>
      <c r="S46" s="52"/>
    </row>
    <row r="47" spans="1:19">
      <c r="A47" s="40" t="s">
        <v>61</v>
      </c>
      <c r="B47" s="41">
        <v>3918.92</v>
      </c>
      <c r="C47" s="41">
        <v>1.9079999999999999</v>
      </c>
      <c r="D47" s="42">
        <v>4.0000000000000001E-3</v>
      </c>
      <c r="E47" s="42">
        <v>0</v>
      </c>
      <c r="F47" s="43">
        <v>97.90515847051347</v>
      </c>
      <c r="G47" s="45">
        <v>1.9639840613707282</v>
      </c>
      <c r="H47" s="72">
        <f t="shared" si="2"/>
        <v>81.90515847051347</v>
      </c>
      <c r="I47" s="108">
        <f t="shared" si="3"/>
        <v>1.562750423617397E-2</v>
      </c>
      <c r="J47" s="137" t="s">
        <v>273</v>
      </c>
      <c r="K47" s="104"/>
      <c r="L47" s="52"/>
      <c r="M47" s="52"/>
      <c r="N47" s="52"/>
      <c r="O47" s="52"/>
      <c r="P47" s="52"/>
      <c r="Q47" s="52"/>
      <c r="R47" s="52"/>
      <c r="S47" s="52"/>
    </row>
    <row r="48" spans="1:19">
      <c r="A48" s="40" t="s">
        <v>62</v>
      </c>
      <c r="B48" s="41">
        <v>3919.07</v>
      </c>
      <c r="C48" s="41">
        <v>1.8149999999999999</v>
      </c>
      <c r="D48" s="42">
        <v>0.04</v>
      </c>
      <c r="E48" s="42">
        <v>8.9999999999999993E-3</v>
      </c>
      <c r="F48" s="43">
        <v>53.827691534621046</v>
      </c>
      <c r="G48" s="45">
        <v>11.866435347854546</v>
      </c>
      <c r="H48" s="72">
        <f t="shared" si="2"/>
        <v>37.827691534621046</v>
      </c>
      <c r="I48" s="108">
        <f t="shared" si="3"/>
        <v>6.8657260135337192E-3</v>
      </c>
      <c r="J48" s="128" t="s">
        <v>274</v>
      </c>
      <c r="K48" s="104"/>
      <c r="L48" s="52"/>
      <c r="M48" s="52"/>
      <c r="N48" s="52"/>
      <c r="O48" s="52"/>
      <c r="P48" s="52"/>
      <c r="Q48" s="52"/>
      <c r="R48" s="52"/>
      <c r="S48" s="52"/>
    </row>
    <row r="49" spans="1:19">
      <c r="A49" s="40" t="s">
        <v>63</v>
      </c>
      <c r="B49" s="41">
        <v>3919.34</v>
      </c>
      <c r="C49" s="41">
        <v>1.5629999999999999</v>
      </c>
      <c r="D49" s="42">
        <v>3.0000000000000001E-3</v>
      </c>
      <c r="E49" s="42">
        <v>0</v>
      </c>
      <c r="F49" s="43">
        <v>50.516228880145931</v>
      </c>
      <c r="G49" s="45">
        <v>32.652580971662395</v>
      </c>
      <c r="H49" s="72">
        <f t="shared" si="2"/>
        <v>34.516228880145931</v>
      </c>
      <c r="I49" s="108">
        <f t="shared" si="3"/>
        <v>5.3948865739668088E-3</v>
      </c>
      <c r="J49" s="137" t="s">
        <v>273</v>
      </c>
      <c r="K49" s="104"/>
      <c r="L49" s="52"/>
      <c r="M49" s="52"/>
      <c r="N49" s="52"/>
      <c r="O49" s="52"/>
      <c r="P49" s="52"/>
      <c r="Q49" s="52"/>
      <c r="R49" s="52"/>
      <c r="S49" s="52"/>
    </row>
    <row r="50" spans="1:19">
      <c r="A50" s="40" t="s">
        <v>64</v>
      </c>
      <c r="B50" s="41">
        <v>3919.54</v>
      </c>
      <c r="C50" s="41">
        <v>2.71</v>
      </c>
      <c r="D50" s="42">
        <v>0.16300000000000001</v>
      </c>
      <c r="E50" s="42">
        <v>5.7000000000000002E-2</v>
      </c>
      <c r="F50" s="43">
        <v>40.22245361252412</v>
      </c>
      <c r="G50" s="45">
        <v>18.231504511799905</v>
      </c>
      <c r="H50" s="72">
        <f t="shared" si="2"/>
        <v>24.22245361252412</v>
      </c>
      <c r="I50" s="108">
        <f t="shared" si="3"/>
        <v>6.5642849289940354E-3</v>
      </c>
      <c r="J50" s="128" t="s">
        <v>274</v>
      </c>
      <c r="K50" s="104"/>
      <c r="L50" s="52"/>
      <c r="M50" s="52"/>
      <c r="N50" s="52"/>
      <c r="O50" s="52"/>
      <c r="P50" s="52"/>
      <c r="Q50" s="52"/>
      <c r="R50" s="52"/>
      <c r="S50" s="52"/>
    </row>
    <row r="51" spans="1:19">
      <c r="A51" s="40">
        <v>39</v>
      </c>
      <c r="B51" s="41">
        <v>3919.82</v>
      </c>
      <c r="C51" s="41">
        <v>4.3239999999999998</v>
      </c>
      <c r="D51" s="42">
        <v>0.55200000000000005</v>
      </c>
      <c r="E51" s="42">
        <v>0.27</v>
      </c>
      <c r="F51" s="43">
        <v>9.1580996734414271</v>
      </c>
      <c r="G51" s="45">
        <v>24.831462027755506</v>
      </c>
      <c r="H51" s="72">
        <v>1</v>
      </c>
      <c r="I51" s="112">
        <f t="shared" si="3"/>
        <v>4.3239999999999999E-4</v>
      </c>
      <c r="J51" s="128" t="s">
        <v>274</v>
      </c>
      <c r="K51" s="104"/>
      <c r="L51" s="52"/>
      <c r="M51" s="52"/>
      <c r="N51" s="52"/>
      <c r="O51" s="52"/>
      <c r="P51" s="52"/>
      <c r="Q51" s="52"/>
      <c r="R51" s="52"/>
      <c r="S51" s="52"/>
    </row>
    <row r="52" spans="1:19">
      <c r="A52" s="40" t="s">
        <v>65</v>
      </c>
      <c r="B52" s="41">
        <v>3920.3</v>
      </c>
      <c r="C52" s="41">
        <v>5.3460000000000001</v>
      </c>
      <c r="D52" s="42">
        <v>4.2000000000000003E-2</v>
      </c>
      <c r="E52" s="42">
        <v>8.9999999999999993E-3</v>
      </c>
      <c r="F52" s="43">
        <v>34.625981287630594</v>
      </c>
      <c r="G52" s="45">
        <v>23.161807495344735</v>
      </c>
      <c r="H52" s="72">
        <f t="shared" ref="H52:H92" si="4">F52-16</f>
        <v>18.625981287630594</v>
      </c>
      <c r="I52" s="108">
        <f t="shared" si="3"/>
        <v>9.9574495963673151E-3</v>
      </c>
      <c r="J52" s="135" t="s">
        <v>272</v>
      </c>
      <c r="K52" s="104"/>
      <c r="L52" s="52"/>
      <c r="M52" s="52"/>
      <c r="N52" s="52"/>
      <c r="O52" s="52"/>
      <c r="P52" s="52"/>
      <c r="Q52" s="52"/>
      <c r="R52" s="52"/>
      <c r="S52" s="52"/>
    </row>
    <row r="53" spans="1:19">
      <c r="A53" s="40" t="s">
        <v>66</v>
      </c>
      <c r="B53" s="41">
        <v>3920.7</v>
      </c>
      <c r="C53" s="41">
        <v>7.0140000000000002</v>
      </c>
      <c r="D53" s="42">
        <v>5.5E-2</v>
      </c>
      <c r="E53" s="42">
        <v>1.2999999999999999E-2</v>
      </c>
      <c r="F53" s="43">
        <v>24.879850465603486</v>
      </c>
      <c r="G53" s="45">
        <v>23.603923023215572</v>
      </c>
      <c r="H53" s="72">
        <f t="shared" si="4"/>
        <v>8.8798504656034858</v>
      </c>
      <c r="I53" s="108">
        <f t="shared" si="3"/>
        <v>6.2283271165742855E-3</v>
      </c>
      <c r="J53" s="135" t="s">
        <v>272</v>
      </c>
      <c r="K53" s="104"/>
      <c r="L53" s="52"/>
      <c r="M53" s="52"/>
      <c r="N53" s="52"/>
      <c r="O53" s="52"/>
      <c r="P53" s="52"/>
      <c r="Q53" s="52"/>
      <c r="R53" s="52"/>
      <c r="S53" s="52"/>
    </row>
    <row r="54" spans="1:19">
      <c r="A54" s="40" t="s">
        <v>67</v>
      </c>
      <c r="B54" s="41">
        <v>3920.96</v>
      </c>
      <c r="C54" s="41">
        <v>7.86</v>
      </c>
      <c r="D54" s="42">
        <v>8.1000000000000003E-2</v>
      </c>
      <c r="E54" s="42">
        <v>2.1000000000000001E-2</v>
      </c>
      <c r="F54" s="43">
        <v>26.543911905048041</v>
      </c>
      <c r="G54" s="45">
        <v>25.081178218216145</v>
      </c>
      <c r="H54" s="72">
        <f t="shared" si="4"/>
        <v>10.543911905048041</v>
      </c>
      <c r="I54" s="108">
        <f t="shared" si="3"/>
        <v>8.2875147573677616E-3</v>
      </c>
      <c r="J54" s="135" t="s">
        <v>272</v>
      </c>
      <c r="K54" s="104"/>
      <c r="L54" s="52"/>
      <c r="M54" s="52"/>
      <c r="N54" s="52"/>
      <c r="O54" s="52"/>
      <c r="P54" s="52"/>
      <c r="Q54" s="52"/>
      <c r="R54" s="52"/>
      <c r="S54" s="52"/>
    </row>
    <row r="55" spans="1:19">
      <c r="A55" s="40" t="s">
        <v>68</v>
      </c>
      <c r="B55" s="41">
        <v>3921.16</v>
      </c>
      <c r="C55" s="41">
        <v>6.3250000000000002</v>
      </c>
      <c r="D55" s="42">
        <v>5.3999999999999999E-2</v>
      </c>
      <c r="E55" s="42">
        <v>1.2999999999999999E-2</v>
      </c>
      <c r="F55" s="43">
        <v>28.561962854369316</v>
      </c>
      <c r="G55" s="45">
        <v>25.656630931649893</v>
      </c>
      <c r="H55" s="72">
        <f t="shared" si="4"/>
        <v>12.561962854369316</v>
      </c>
      <c r="I55" s="108">
        <f t="shared" si="3"/>
        <v>7.9454415053885931E-3</v>
      </c>
      <c r="J55" s="135" t="s">
        <v>272</v>
      </c>
      <c r="K55" s="104"/>
      <c r="L55" s="52"/>
      <c r="M55" s="52"/>
      <c r="N55" s="52"/>
      <c r="O55" s="52"/>
      <c r="P55" s="52"/>
      <c r="Q55" s="52"/>
      <c r="R55" s="52"/>
      <c r="S55" s="52"/>
    </row>
    <row r="56" spans="1:19">
      <c r="A56" s="40" t="s">
        <v>69</v>
      </c>
      <c r="B56" s="41">
        <v>3921.88</v>
      </c>
      <c r="C56" s="41">
        <v>22.521999999999998</v>
      </c>
      <c r="D56" s="42">
        <v>1.091</v>
      </c>
      <c r="E56" s="42">
        <v>0.51</v>
      </c>
      <c r="F56" s="43">
        <v>37.781632477794503</v>
      </c>
      <c r="G56" s="45">
        <v>21.089852729885074</v>
      </c>
      <c r="H56" s="72">
        <f t="shared" si="4"/>
        <v>21.781632477794503</v>
      </c>
      <c r="I56" s="98">
        <f t="shared" si="3"/>
        <v>4.9056592666488777E-2</v>
      </c>
      <c r="J56" s="134" t="s">
        <v>271</v>
      </c>
      <c r="K56" s="104"/>
      <c r="L56" s="52"/>
      <c r="M56" s="52"/>
      <c r="N56" s="52"/>
      <c r="O56" s="52"/>
      <c r="P56" s="52"/>
      <c r="Q56" s="52"/>
      <c r="R56" s="52"/>
      <c r="S56" s="52"/>
    </row>
    <row r="57" spans="1:19">
      <c r="A57" s="40" t="s">
        <v>70</v>
      </c>
      <c r="B57" s="41">
        <v>3922.09</v>
      </c>
      <c r="C57" s="41">
        <v>20.972999999999999</v>
      </c>
      <c r="D57" s="42">
        <v>1.3879999999999999</v>
      </c>
      <c r="E57" s="42">
        <v>0.69299999999999995</v>
      </c>
      <c r="F57" s="43">
        <v>41.801636611718365</v>
      </c>
      <c r="G57" s="45">
        <v>17.266645029673477</v>
      </c>
      <c r="H57" s="72">
        <f t="shared" si="4"/>
        <v>25.801636611718365</v>
      </c>
      <c r="I57" s="98">
        <f t="shared" si="3"/>
        <v>5.4113772465756924E-2</v>
      </c>
      <c r="J57" s="134" t="s">
        <v>271</v>
      </c>
      <c r="K57" s="104"/>
      <c r="L57" s="52"/>
      <c r="M57" s="52"/>
      <c r="N57" s="52"/>
      <c r="O57" s="52"/>
      <c r="P57" s="52"/>
      <c r="Q57" s="52"/>
      <c r="R57" s="52"/>
      <c r="S57" s="52"/>
    </row>
    <row r="58" spans="1:19">
      <c r="A58" s="40" t="s">
        <v>71</v>
      </c>
      <c r="B58" s="41">
        <v>3922.35</v>
      </c>
      <c r="C58" s="41">
        <v>16.02</v>
      </c>
      <c r="D58" s="42">
        <v>0.42799999999999999</v>
      </c>
      <c r="E58" s="42">
        <v>0.16400000000000001</v>
      </c>
      <c r="F58" s="43">
        <v>50.184309594441245</v>
      </c>
      <c r="G58" s="45">
        <v>17.717627869551851</v>
      </c>
      <c r="H58" s="72">
        <f t="shared" si="4"/>
        <v>34.184309594441245</v>
      </c>
      <c r="I58" s="98">
        <f t="shared" si="3"/>
        <v>5.4763263970294872E-2</v>
      </c>
      <c r="J58" s="134" t="s">
        <v>271</v>
      </c>
      <c r="K58" s="104"/>
      <c r="L58" s="52"/>
      <c r="M58" s="52"/>
      <c r="N58" s="52"/>
      <c r="O58" s="52"/>
      <c r="P58" s="52"/>
      <c r="Q58" s="52"/>
      <c r="R58" s="52"/>
      <c r="S58" s="52"/>
    </row>
    <row r="59" spans="1:19">
      <c r="A59" s="40" t="s">
        <v>72</v>
      </c>
      <c r="B59" s="41">
        <v>3923.32</v>
      </c>
      <c r="C59" s="41">
        <v>19.832000000000001</v>
      </c>
      <c r="D59" s="42">
        <v>3.4390000000000001</v>
      </c>
      <c r="E59" s="42">
        <v>2.411</v>
      </c>
      <c r="F59" s="43">
        <v>35.887518540525122</v>
      </c>
      <c r="G59" s="45">
        <v>18.047299802273841</v>
      </c>
      <c r="H59" s="72">
        <f t="shared" si="4"/>
        <v>19.887518540525122</v>
      </c>
      <c r="I59" s="98">
        <f t="shared" si="3"/>
        <v>3.9440926769569423E-2</v>
      </c>
      <c r="J59" s="135" t="s">
        <v>272</v>
      </c>
      <c r="K59" s="104"/>
      <c r="L59" s="52"/>
      <c r="M59" s="52"/>
      <c r="N59" s="52"/>
      <c r="O59" s="52"/>
      <c r="P59" s="52"/>
      <c r="Q59" s="52"/>
      <c r="R59" s="52"/>
      <c r="S59" s="52"/>
    </row>
    <row r="60" spans="1:19">
      <c r="A60" s="40" t="s">
        <v>73</v>
      </c>
      <c r="B60" s="41">
        <v>3924.09</v>
      </c>
      <c r="C60" s="41">
        <v>10.977</v>
      </c>
      <c r="D60" s="42">
        <v>0.127</v>
      </c>
      <c r="E60" s="42">
        <v>3.5000000000000003E-2</v>
      </c>
      <c r="F60" s="43">
        <v>33.136716859829143</v>
      </c>
      <c r="G60" s="45">
        <v>22.327143635449154</v>
      </c>
      <c r="H60" s="72">
        <f t="shared" si="4"/>
        <v>17.136716859829143</v>
      </c>
      <c r="I60" s="108">
        <f t="shared" si="3"/>
        <v>1.8810974097034451E-2</v>
      </c>
      <c r="J60" s="134" t="s">
        <v>271</v>
      </c>
      <c r="K60" s="104"/>
      <c r="L60" s="52"/>
      <c r="M60" s="52"/>
      <c r="N60" s="52"/>
      <c r="O60" s="52"/>
      <c r="P60" s="52"/>
      <c r="Q60" s="52"/>
      <c r="R60" s="52"/>
      <c r="S60" s="52"/>
    </row>
    <row r="61" spans="1:19">
      <c r="A61" s="40" t="s">
        <v>74</v>
      </c>
      <c r="B61" s="41">
        <v>3924.31</v>
      </c>
      <c r="C61" s="41">
        <v>6.6070000000000002</v>
      </c>
      <c r="D61" s="42">
        <v>5.3999999999999999E-2</v>
      </c>
      <c r="E61" s="42">
        <v>1.2999999999999999E-2</v>
      </c>
      <c r="F61" s="43">
        <v>69.309624308876081</v>
      </c>
      <c r="G61" s="45">
        <v>11.292666666666465</v>
      </c>
      <c r="H61" s="72">
        <f t="shared" si="4"/>
        <v>53.309624308876081</v>
      </c>
      <c r="I61" s="98">
        <f t="shared" si="3"/>
        <v>3.5221668780874425E-2</v>
      </c>
      <c r="J61" s="135" t="s">
        <v>272</v>
      </c>
      <c r="K61" s="104"/>
      <c r="L61" s="52"/>
      <c r="M61" s="52"/>
      <c r="N61" s="52"/>
      <c r="O61" s="52"/>
      <c r="P61" s="52"/>
      <c r="Q61" s="52"/>
      <c r="R61" s="52"/>
      <c r="S61" s="52"/>
    </row>
    <row r="62" spans="1:19">
      <c r="A62" s="40" t="s">
        <v>75</v>
      </c>
      <c r="B62" s="41">
        <v>3924.65</v>
      </c>
      <c r="C62" s="41">
        <v>4.6059999999999999</v>
      </c>
      <c r="D62" s="42">
        <v>2.8000000000000001E-2</v>
      </c>
      <c r="E62" s="42">
        <v>5.0000000000000001E-3</v>
      </c>
      <c r="F62" s="43">
        <v>90.126241409877679</v>
      </c>
      <c r="G62" s="45">
        <v>8.1807507882290942</v>
      </c>
      <c r="H62" s="72">
        <f t="shared" si="4"/>
        <v>74.126241409877679</v>
      </c>
      <c r="I62" s="98">
        <f t="shared" si="3"/>
        <v>3.4142546793389655E-2</v>
      </c>
      <c r="J62" s="135" t="s">
        <v>272</v>
      </c>
      <c r="K62" s="104"/>
      <c r="L62" s="52"/>
      <c r="M62" s="52"/>
      <c r="N62" s="52"/>
      <c r="O62" s="52"/>
      <c r="P62" s="52"/>
      <c r="Q62" s="52"/>
      <c r="R62" s="52"/>
      <c r="S62" s="52"/>
    </row>
    <row r="63" spans="1:19">
      <c r="A63" s="40" t="s">
        <v>76</v>
      </c>
      <c r="B63" s="41">
        <v>3925.18</v>
      </c>
      <c r="C63" s="41">
        <v>18.09</v>
      </c>
      <c r="D63" s="42">
        <v>1.341</v>
      </c>
      <c r="E63" s="42">
        <v>0.68400000000000005</v>
      </c>
      <c r="F63" s="43">
        <v>35.83813204712073</v>
      </c>
      <c r="G63" s="45">
        <v>20.884461505190142</v>
      </c>
      <c r="H63" s="72">
        <f t="shared" si="4"/>
        <v>19.83813204712073</v>
      </c>
      <c r="I63" s="98">
        <f t="shared" si="3"/>
        <v>3.58871808732414E-2</v>
      </c>
      <c r="J63" s="135" t="s">
        <v>272</v>
      </c>
      <c r="K63" s="104"/>
      <c r="L63" s="52"/>
      <c r="M63" s="52"/>
      <c r="N63" s="52"/>
      <c r="O63" s="52"/>
      <c r="P63" s="52"/>
      <c r="Q63" s="52"/>
      <c r="R63" s="52"/>
      <c r="S63" s="52"/>
    </row>
    <row r="64" spans="1:19">
      <c r="A64" s="40" t="s">
        <v>77</v>
      </c>
      <c r="B64" s="41">
        <v>3925.52</v>
      </c>
      <c r="C64" s="41">
        <v>18.594999999999999</v>
      </c>
      <c r="D64" s="42">
        <v>2.29</v>
      </c>
      <c r="E64" s="42">
        <v>1.304</v>
      </c>
      <c r="F64" s="43">
        <v>28.787341779077131</v>
      </c>
      <c r="G64" s="45">
        <v>16.34624889222162</v>
      </c>
      <c r="H64" s="72">
        <f t="shared" si="4"/>
        <v>12.787341779077131</v>
      </c>
      <c r="I64" s="98">
        <f t="shared" si="3"/>
        <v>2.3778062038193923E-2</v>
      </c>
      <c r="J64" s="135" t="s">
        <v>272</v>
      </c>
      <c r="K64" s="104"/>
      <c r="L64" s="52"/>
      <c r="M64" s="52"/>
      <c r="N64" s="52"/>
      <c r="O64" s="52"/>
      <c r="P64" s="52"/>
      <c r="Q64" s="52"/>
      <c r="R64" s="52"/>
      <c r="S64" s="52"/>
    </row>
    <row r="65" spans="1:19">
      <c r="A65" s="40" t="s">
        <v>78</v>
      </c>
      <c r="B65" s="41">
        <v>3925.86</v>
      </c>
      <c r="C65" s="41">
        <v>7.633</v>
      </c>
      <c r="D65" s="42">
        <v>0.44</v>
      </c>
      <c r="E65" s="42">
        <v>0.19</v>
      </c>
      <c r="F65" s="43">
        <v>31.696116211217724</v>
      </c>
      <c r="G65" s="45">
        <v>27.687603391232606</v>
      </c>
      <c r="H65" s="72">
        <f t="shared" si="4"/>
        <v>15.696116211217724</v>
      </c>
      <c r="I65" s="108">
        <f t="shared" si="3"/>
        <v>1.1980845504022489E-2</v>
      </c>
      <c r="J65" s="137" t="s">
        <v>273</v>
      </c>
      <c r="K65" s="104"/>
      <c r="L65" s="52"/>
      <c r="M65" s="52"/>
      <c r="N65" s="52"/>
      <c r="O65" s="52"/>
      <c r="P65" s="52"/>
      <c r="Q65" s="52"/>
      <c r="R65" s="52"/>
      <c r="S65" s="52"/>
    </row>
    <row r="66" spans="1:19">
      <c r="A66" s="40" t="s">
        <v>79</v>
      </c>
      <c r="B66" s="41">
        <v>3926.39</v>
      </c>
      <c r="C66" s="41">
        <v>10.641999999999999</v>
      </c>
      <c r="D66" s="42">
        <v>0.27400000000000002</v>
      </c>
      <c r="E66" s="42">
        <v>9.9000000000000005E-2</v>
      </c>
      <c r="F66" s="43">
        <v>22.214986531216024</v>
      </c>
      <c r="G66" s="45">
        <v>32.190082796013826</v>
      </c>
      <c r="H66" s="72">
        <f t="shared" si="4"/>
        <v>6.2149865312160237</v>
      </c>
      <c r="I66" s="108">
        <f t="shared" si="3"/>
        <v>6.6139886665200921E-3</v>
      </c>
      <c r="J66" s="135" t="s">
        <v>272</v>
      </c>
      <c r="K66" s="104"/>
      <c r="L66" s="52"/>
      <c r="M66" s="52"/>
      <c r="N66" s="52"/>
      <c r="O66" s="52"/>
      <c r="P66" s="52"/>
      <c r="Q66" s="52"/>
      <c r="R66" s="52"/>
      <c r="S66" s="52"/>
    </row>
    <row r="67" spans="1:19">
      <c r="A67" s="40" t="s">
        <v>80</v>
      </c>
      <c r="B67" s="41">
        <v>3927.42</v>
      </c>
      <c r="C67" s="41">
        <v>4.6989999999999998</v>
      </c>
      <c r="D67" s="42">
        <v>3.5000000000000003E-2</v>
      </c>
      <c r="E67" s="42">
        <v>8.0000000000000002E-3</v>
      </c>
      <c r="F67" s="43">
        <v>51.769305198277969</v>
      </c>
      <c r="G67" s="45">
        <v>23.006094329623913</v>
      </c>
      <c r="H67" s="72">
        <f t="shared" si="4"/>
        <v>35.769305198277969</v>
      </c>
      <c r="I67" s="108">
        <f t="shared" ref="I67:I98" si="5">C67*H67/10000</f>
        <v>1.6807996512670818E-2</v>
      </c>
      <c r="J67" s="135" t="s">
        <v>272</v>
      </c>
      <c r="K67" s="104"/>
      <c r="L67" s="52"/>
      <c r="M67" s="52"/>
      <c r="N67" s="52"/>
      <c r="O67" s="52"/>
      <c r="P67" s="52"/>
      <c r="Q67" s="52"/>
      <c r="R67" s="52"/>
      <c r="S67" s="52"/>
    </row>
    <row r="68" spans="1:19">
      <c r="A68" s="40" t="s">
        <v>81</v>
      </c>
      <c r="B68" s="41">
        <v>3927.83</v>
      </c>
      <c r="C68" s="41">
        <v>7.1260000000000003</v>
      </c>
      <c r="D68" s="42">
        <v>0.72099999999999997</v>
      </c>
      <c r="E68" s="42">
        <v>0.35599999999999998</v>
      </c>
      <c r="F68" s="43">
        <v>47.095093138020225</v>
      </c>
      <c r="G68" s="45">
        <v>25.908546673632856</v>
      </c>
      <c r="H68" s="72">
        <f t="shared" si="4"/>
        <v>31.095093138020225</v>
      </c>
      <c r="I68" s="98">
        <f t="shared" si="5"/>
        <v>2.2158363370153214E-2</v>
      </c>
      <c r="J68" s="128" t="s">
        <v>274</v>
      </c>
      <c r="K68" s="104"/>
      <c r="L68" s="52"/>
      <c r="M68" s="52"/>
      <c r="N68" s="52"/>
      <c r="O68" s="52"/>
      <c r="P68" s="52"/>
      <c r="Q68" s="52"/>
      <c r="R68" s="52"/>
      <c r="S68" s="52"/>
    </row>
    <row r="69" spans="1:19">
      <c r="A69" s="40" t="s">
        <v>82</v>
      </c>
      <c r="B69" s="41">
        <v>3928.29</v>
      </c>
      <c r="C69" s="41">
        <v>11.006</v>
      </c>
      <c r="D69" s="42">
        <v>9.6000000000000002E-2</v>
      </c>
      <c r="E69" s="42">
        <v>2.4E-2</v>
      </c>
      <c r="F69" s="43">
        <v>30.223730432548745</v>
      </c>
      <c r="G69" s="45">
        <v>32.781708328483383</v>
      </c>
      <c r="H69" s="72">
        <f t="shared" si="4"/>
        <v>14.223730432548745</v>
      </c>
      <c r="I69" s="108">
        <f t="shared" si="5"/>
        <v>1.5654637714063148E-2</v>
      </c>
      <c r="J69" s="134" t="s">
        <v>271</v>
      </c>
      <c r="K69" s="104"/>
      <c r="L69" s="52"/>
      <c r="M69" s="52"/>
      <c r="N69" s="52"/>
      <c r="O69" s="52"/>
      <c r="P69" s="52"/>
      <c r="Q69" s="52"/>
      <c r="R69" s="52"/>
      <c r="S69" s="52"/>
    </row>
    <row r="70" spans="1:19">
      <c r="A70" s="40" t="s">
        <v>83</v>
      </c>
      <c r="B70" s="41">
        <v>3928.79</v>
      </c>
      <c r="C70" s="41">
        <v>13.954000000000001</v>
      </c>
      <c r="D70" s="42">
        <v>2.7189999999999999</v>
      </c>
      <c r="E70" s="42">
        <v>1.849</v>
      </c>
      <c r="F70" s="43">
        <v>28.994230750290633</v>
      </c>
      <c r="G70" s="45">
        <v>13.244989568536763</v>
      </c>
      <c r="H70" s="72">
        <f t="shared" si="4"/>
        <v>12.994230750290633</v>
      </c>
      <c r="I70" s="108">
        <f t="shared" si="5"/>
        <v>1.8132149588955551E-2</v>
      </c>
      <c r="J70" s="137" t="s">
        <v>273</v>
      </c>
      <c r="K70" s="104"/>
      <c r="L70" s="52"/>
      <c r="M70" s="52"/>
      <c r="N70" s="52"/>
      <c r="O70" s="52"/>
      <c r="P70" s="52"/>
      <c r="Q70" s="52"/>
      <c r="R70" s="52"/>
      <c r="S70" s="52"/>
    </row>
    <row r="71" spans="1:19">
      <c r="A71" s="40" t="s">
        <v>84</v>
      </c>
      <c r="B71" s="41">
        <v>3929.5</v>
      </c>
      <c r="C71" s="41">
        <v>15.275</v>
      </c>
      <c r="D71" s="42">
        <v>1.002</v>
      </c>
      <c r="E71" s="42">
        <v>0.48899999999999999</v>
      </c>
      <c r="F71" s="43">
        <v>33.013880125625178</v>
      </c>
      <c r="G71" s="45">
        <v>16.959150563940845</v>
      </c>
      <c r="H71" s="72">
        <f t="shared" si="4"/>
        <v>17.013880125625178</v>
      </c>
      <c r="I71" s="98">
        <f t="shared" si="5"/>
        <v>2.5988701891892459E-2</v>
      </c>
      <c r="J71" s="135" t="s">
        <v>272</v>
      </c>
      <c r="K71" s="104"/>
      <c r="L71" s="52"/>
      <c r="M71" s="52"/>
      <c r="N71" s="52"/>
      <c r="O71" s="52"/>
      <c r="P71" s="52"/>
      <c r="Q71" s="52"/>
      <c r="R71" s="52"/>
      <c r="S71" s="52"/>
    </row>
    <row r="72" spans="1:19">
      <c r="A72" s="40" t="s">
        <v>85</v>
      </c>
      <c r="B72" s="41">
        <v>3929.81</v>
      </c>
      <c r="C72" s="41">
        <v>10.073</v>
      </c>
      <c r="D72" s="42">
        <v>0.19400000000000001</v>
      </c>
      <c r="E72" s="42">
        <v>6.2E-2</v>
      </c>
      <c r="F72" s="43">
        <v>24.606441264184909</v>
      </c>
      <c r="G72" s="45">
        <v>24.403433473871704</v>
      </c>
      <c r="H72" s="72">
        <f t="shared" si="4"/>
        <v>8.6064412641849088</v>
      </c>
      <c r="I72" s="108">
        <f t="shared" si="5"/>
        <v>8.6692682854134593E-3</v>
      </c>
      <c r="J72" s="135" t="s">
        <v>272</v>
      </c>
      <c r="K72" s="104"/>
      <c r="L72" s="52"/>
      <c r="M72" s="52"/>
      <c r="N72" s="52"/>
      <c r="O72" s="52"/>
      <c r="P72" s="52"/>
      <c r="Q72" s="52"/>
      <c r="R72" s="52"/>
      <c r="S72" s="52"/>
    </row>
    <row r="73" spans="1:19">
      <c r="A73" s="40" t="s">
        <v>86</v>
      </c>
      <c r="B73" s="41">
        <v>3930.31</v>
      </c>
      <c r="C73" s="41">
        <v>11.117000000000001</v>
      </c>
      <c r="D73" s="42">
        <v>0.26600000000000001</v>
      </c>
      <c r="E73" s="42">
        <v>9.0999999999999998E-2</v>
      </c>
      <c r="F73" s="43">
        <v>30.141216740422809</v>
      </c>
      <c r="G73" s="45">
        <v>20.164868873696523</v>
      </c>
      <c r="H73" s="72">
        <f t="shared" si="4"/>
        <v>14.141216740422809</v>
      </c>
      <c r="I73" s="108">
        <f t="shared" si="5"/>
        <v>1.572079065032804E-2</v>
      </c>
      <c r="J73" s="135" t="s">
        <v>272</v>
      </c>
      <c r="K73" s="104"/>
      <c r="L73" s="52"/>
      <c r="M73" s="52"/>
      <c r="N73" s="52"/>
      <c r="O73" s="52"/>
      <c r="P73" s="52"/>
      <c r="Q73" s="52"/>
      <c r="R73" s="52"/>
      <c r="S73" s="52"/>
    </row>
    <row r="74" spans="1:19">
      <c r="A74" s="40" t="s">
        <v>87</v>
      </c>
      <c r="B74" s="41">
        <v>3930.62</v>
      </c>
      <c r="C74" s="41">
        <v>10.529</v>
      </c>
      <c r="D74" s="42">
        <v>0.155</v>
      </c>
      <c r="E74" s="42">
        <v>4.7E-2</v>
      </c>
      <c r="F74" s="43">
        <v>23.995725013834662</v>
      </c>
      <c r="G74" s="45">
        <v>35.217078468007379</v>
      </c>
      <c r="H74" s="72">
        <f t="shared" si="4"/>
        <v>7.9957250138346616</v>
      </c>
      <c r="I74" s="108">
        <f t="shared" si="5"/>
        <v>8.4186988670665163E-3</v>
      </c>
      <c r="J74" s="134" t="s">
        <v>271</v>
      </c>
      <c r="K74" s="104"/>
      <c r="L74" s="52"/>
      <c r="M74" s="52"/>
      <c r="N74" s="52"/>
      <c r="O74" s="52"/>
      <c r="P74" s="52"/>
      <c r="Q74" s="52"/>
      <c r="R74" s="52"/>
      <c r="S74" s="52"/>
    </row>
    <row r="75" spans="1:19">
      <c r="A75" s="40">
        <v>63</v>
      </c>
      <c r="B75" s="41">
        <v>3930.94</v>
      </c>
      <c r="C75" s="41">
        <v>9.2129999999999992</v>
      </c>
      <c r="D75" s="42">
        <v>7.2999999999999995E-2</v>
      </c>
      <c r="E75" s="42">
        <v>1.7999999999999999E-2</v>
      </c>
      <c r="F75" s="43">
        <v>40.702021930049298</v>
      </c>
      <c r="G75" s="45">
        <v>18.927253877639277</v>
      </c>
      <c r="H75" s="72">
        <f t="shared" si="4"/>
        <v>24.702021930049298</v>
      </c>
      <c r="I75" s="98">
        <f t="shared" si="5"/>
        <v>2.2757972804154418E-2</v>
      </c>
      <c r="J75" s="134" t="s">
        <v>271</v>
      </c>
      <c r="K75" s="104"/>
      <c r="L75" s="52"/>
      <c r="M75" s="52"/>
      <c r="N75" s="52"/>
      <c r="O75" s="52"/>
      <c r="P75" s="52"/>
      <c r="Q75" s="52"/>
      <c r="R75" s="52"/>
      <c r="S75" s="52"/>
    </row>
    <row r="76" spans="1:19">
      <c r="A76" s="40" t="s">
        <v>88</v>
      </c>
      <c r="B76" s="41">
        <v>3931.12</v>
      </c>
      <c r="C76" s="41">
        <v>8.4979999999999993</v>
      </c>
      <c r="D76" s="42">
        <v>6.5000000000000002E-2</v>
      </c>
      <c r="E76" s="42">
        <v>1.4999999999999999E-2</v>
      </c>
      <c r="F76" s="43">
        <v>52.498472703619434</v>
      </c>
      <c r="G76" s="45">
        <v>9.5204633374410452</v>
      </c>
      <c r="H76" s="72">
        <f t="shared" si="4"/>
        <v>36.498472703619434</v>
      </c>
      <c r="I76" s="98">
        <f t="shared" si="5"/>
        <v>3.101640210353579E-2</v>
      </c>
      <c r="J76" s="134" t="s">
        <v>271</v>
      </c>
      <c r="K76" s="104"/>
      <c r="L76" s="52"/>
      <c r="M76" s="52"/>
      <c r="N76" s="52"/>
      <c r="O76" s="52"/>
      <c r="P76" s="52"/>
      <c r="Q76" s="52"/>
      <c r="R76" s="52"/>
      <c r="S76" s="52"/>
    </row>
    <row r="77" spans="1:19">
      <c r="A77" s="40" t="s">
        <v>89</v>
      </c>
      <c r="B77" s="41">
        <v>3931.74</v>
      </c>
      <c r="C77" s="41">
        <v>6.5739999999999998</v>
      </c>
      <c r="D77" s="42">
        <v>3.6999999999999998E-2</v>
      </c>
      <c r="E77" s="42">
        <v>8.0000000000000002E-3</v>
      </c>
      <c r="F77" s="43">
        <v>68.300626739019094</v>
      </c>
      <c r="G77" s="45">
        <v>18.433955008652063</v>
      </c>
      <c r="H77" s="72">
        <f t="shared" si="4"/>
        <v>52.300626739019094</v>
      </c>
      <c r="I77" s="98">
        <f t="shared" si="5"/>
        <v>3.438243201823115E-2</v>
      </c>
      <c r="J77" s="134" t="s">
        <v>271</v>
      </c>
      <c r="K77" s="104"/>
      <c r="L77" s="52"/>
      <c r="M77" s="52"/>
      <c r="N77" s="52"/>
      <c r="O77" s="52"/>
      <c r="P77" s="52"/>
      <c r="Q77" s="52"/>
      <c r="R77" s="52"/>
      <c r="S77" s="52"/>
    </row>
    <row r="78" spans="1:19">
      <c r="A78" s="40" t="s">
        <v>90</v>
      </c>
      <c r="B78" s="41">
        <v>3932.25</v>
      </c>
      <c r="C78" s="41">
        <v>9.5679999999999996</v>
      </c>
      <c r="D78" s="42">
        <v>0.224</v>
      </c>
      <c r="E78" s="42">
        <v>6.9000000000000006E-2</v>
      </c>
      <c r="F78" s="43">
        <v>21.74489957764607</v>
      </c>
      <c r="G78" s="45">
        <v>25.168091629647606</v>
      </c>
      <c r="H78" s="72">
        <f t="shared" si="4"/>
        <v>5.7448995776460698</v>
      </c>
      <c r="I78" s="108">
        <f t="shared" si="5"/>
        <v>5.4967199158917597E-3</v>
      </c>
      <c r="J78" s="135" t="s">
        <v>272</v>
      </c>
      <c r="K78" s="104"/>
      <c r="L78" s="52"/>
      <c r="M78" s="52"/>
      <c r="N78" s="52"/>
      <c r="O78" s="52"/>
      <c r="P78" s="52"/>
      <c r="Q78" s="52"/>
      <c r="R78" s="52"/>
      <c r="S78" s="52"/>
    </row>
    <row r="79" spans="1:19">
      <c r="A79" s="40" t="s">
        <v>91</v>
      </c>
      <c r="B79" s="41">
        <v>3932.55</v>
      </c>
      <c r="C79" s="41">
        <v>11.920999999999999</v>
      </c>
      <c r="D79" s="42">
        <v>3.548</v>
      </c>
      <c r="E79" s="42">
        <v>2.5190000000000001</v>
      </c>
      <c r="F79" s="43">
        <v>27.29058967290992</v>
      </c>
      <c r="G79" s="45">
        <v>17.26540422955684</v>
      </c>
      <c r="H79" s="72">
        <f t="shared" si="4"/>
        <v>11.29058967290992</v>
      </c>
      <c r="I79" s="108">
        <f t="shared" si="5"/>
        <v>1.3459511949075914E-2</v>
      </c>
      <c r="J79" s="128" t="s">
        <v>274</v>
      </c>
      <c r="K79" s="104"/>
      <c r="L79" s="52"/>
      <c r="M79" s="52"/>
      <c r="N79" s="52"/>
      <c r="O79" s="52"/>
      <c r="P79" s="52"/>
      <c r="Q79" s="52"/>
      <c r="R79" s="52"/>
      <c r="S79" s="52"/>
    </row>
    <row r="80" spans="1:19">
      <c r="A80" s="40" t="s">
        <v>92</v>
      </c>
      <c r="B80" s="41">
        <v>3932.83</v>
      </c>
      <c r="C80" s="41">
        <v>14.973000000000001</v>
      </c>
      <c r="D80" s="42">
        <v>1.07</v>
      </c>
      <c r="E80" s="42">
        <v>0.52700000000000002</v>
      </c>
      <c r="F80" s="43">
        <v>40.259594984082327</v>
      </c>
      <c r="G80" s="45">
        <v>14.363093297169863</v>
      </c>
      <c r="H80" s="72">
        <f t="shared" si="4"/>
        <v>24.259594984082327</v>
      </c>
      <c r="I80" s="98">
        <f t="shared" si="5"/>
        <v>3.6323891569666471E-2</v>
      </c>
      <c r="J80" s="135" t="s">
        <v>272</v>
      </c>
      <c r="K80" s="104"/>
      <c r="L80" s="52"/>
      <c r="M80" s="52"/>
      <c r="N80" s="52"/>
      <c r="O80" s="52"/>
      <c r="P80" s="52"/>
      <c r="Q80" s="52"/>
      <c r="R80" s="52"/>
      <c r="S80" s="52"/>
    </row>
    <row r="81" spans="1:19">
      <c r="A81" s="40" t="s">
        <v>93</v>
      </c>
      <c r="B81" s="41">
        <v>3933.38</v>
      </c>
      <c r="C81" s="41">
        <v>6.4029999999999996</v>
      </c>
      <c r="D81" s="42">
        <v>5.5E-2</v>
      </c>
      <c r="E81" s="42">
        <v>1.2999999999999999E-2</v>
      </c>
      <c r="F81" s="43">
        <v>61.403406360177804</v>
      </c>
      <c r="G81" s="45">
        <v>1.9296832893186739</v>
      </c>
      <c r="H81" s="72">
        <f t="shared" si="4"/>
        <v>45.403406360177804</v>
      </c>
      <c r="I81" s="98">
        <f t="shared" si="5"/>
        <v>2.9071801092421846E-2</v>
      </c>
      <c r="J81" s="135" t="s">
        <v>272</v>
      </c>
      <c r="K81" s="104"/>
      <c r="L81" s="52"/>
      <c r="M81" s="52"/>
      <c r="N81" s="52"/>
      <c r="O81" s="52"/>
      <c r="P81" s="52"/>
      <c r="Q81" s="52"/>
      <c r="R81" s="52"/>
      <c r="S81" s="52"/>
    </row>
    <row r="82" spans="1:19">
      <c r="A82" s="40" t="s">
        <v>94</v>
      </c>
      <c r="B82" s="41">
        <v>3933.78</v>
      </c>
      <c r="C82" s="41">
        <v>5.1630000000000003</v>
      </c>
      <c r="D82" s="42">
        <v>2.5999999999999999E-2</v>
      </c>
      <c r="E82" s="42">
        <v>5.0000000000000001E-3</v>
      </c>
      <c r="F82" s="43">
        <v>58.378044518199637</v>
      </c>
      <c r="G82" s="45">
        <v>16.118128558781102</v>
      </c>
      <c r="H82" s="72">
        <f t="shared" si="4"/>
        <v>42.378044518199637</v>
      </c>
      <c r="I82" s="98">
        <f t="shared" si="5"/>
        <v>2.1879784384746474E-2</v>
      </c>
      <c r="J82" s="135" t="s">
        <v>272</v>
      </c>
      <c r="K82" s="104"/>
      <c r="L82" s="52"/>
      <c r="M82" s="52"/>
      <c r="N82" s="52"/>
      <c r="O82" s="52"/>
      <c r="P82" s="52"/>
      <c r="Q82" s="52"/>
      <c r="R82" s="52"/>
      <c r="S82" s="52"/>
    </row>
    <row r="83" spans="1:19">
      <c r="A83" s="40" t="s">
        <v>95</v>
      </c>
      <c r="B83" s="41">
        <v>3938.17</v>
      </c>
      <c r="C83" s="41">
        <v>13.227</v>
      </c>
      <c r="D83" s="42">
        <v>2.9729999999999999</v>
      </c>
      <c r="E83" s="42">
        <v>2.0579999999999998</v>
      </c>
      <c r="F83" s="43">
        <v>31.184897241925963</v>
      </c>
      <c r="G83" s="45">
        <v>17.206059106334585</v>
      </c>
      <c r="H83" s="72">
        <f t="shared" si="4"/>
        <v>15.184897241925963</v>
      </c>
      <c r="I83" s="98">
        <f t="shared" si="5"/>
        <v>2.0085063581895473E-2</v>
      </c>
      <c r="J83" s="137" t="s">
        <v>273</v>
      </c>
      <c r="K83" s="104"/>
      <c r="L83" s="52"/>
      <c r="M83" s="52"/>
      <c r="N83" s="52"/>
      <c r="O83" s="52"/>
      <c r="P83" s="52"/>
      <c r="Q83" s="52"/>
      <c r="R83" s="52"/>
      <c r="S83" s="52"/>
    </row>
    <row r="84" spans="1:19">
      <c r="A84" s="40" t="s">
        <v>96</v>
      </c>
      <c r="B84" s="41">
        <v>3938.6</v>
      </c>
      <c r="C84" s="41">
        <v>8.3409999999999993</v>
      </c>
      <c r="D84" s="42">
        <v>0.14000000000000001</v>
      </c>
      <c r="E84" s="42">
        <v>4.1000000000000002E-2</v>
      </c>
      <c r="F84" s="43">
        <v>24.13901318300201</v>
      </c>
      <c r="G84" s="45">
        <v>16.173622426307261</v>
      </c>
      <c r="H84" s="72">
        <f t="shared" si="4"/>
        <v>8.1390131830020103</v>
      </c>
      <c r="I84" s="108">
        <f t="shared" si="5"/>
        <v>6.7887508959419765E-3</v>
      </c>
      <c r="J84" s="135" t="s">
        <v>272</v>
      </c>
      <c r="K84" s="104"/>
      <c r="L84" s="52"/>
      <c r="M84" s="52"/>
      <c r="N84" s="52"/>
      <c r="O84" s="52"/>
      <c r="P84" s="52"/>
      <c r="Q84" s="52"/>
      <c r="R84" s="52"/>
      <c r="S84" s="52"/>
    </row>
    <row r="85" spans="1:19">
      <c r="A85" s="40" t="s">
        <v>97</v>
      </c>
      <c r="B85" s="41">
        <v>3939.11</v>
      </c>
      <c r="C85" s="41">
        <v>13.625</v>
      </c>
      <c r="D85" s="42">
        <v>2.15</v>
      </c>
      <c r="E85" s="42">
        <v>1.4239999999999999</v>
      </c>
      <c r="F85" s="43">
        <v>26.125243470336756</v>
      </c>
      <c r="G85" s="45">
        <v>14.887699821098908</v>
      </c>
      <c r="H85" s="72">
        <f t="shared" si="4"/>
        <v>10.125243470336756</v>
      </c>
      <c r="I85" s="108">
        <f t="shared" si="5"/>
        <v>1.379564422833383E-2</v>
      </c>
      <c r="J85" s="137" t="s">
        <v>273</v>
      </c>
      <c r="K85" s="104"/>
      <c r="L85" s="52"/>
      <c r="M85" s="52"/>
      <c r="N85" s="52"/>
      <c r="O85" s="52"/>
      <c r="P85" s="52"/>
      <c r="Q85" s="52"/>
      <c r="R85" s="52"/>
      <c r="S85" s="52"/>
    </row>
    <row r="86" spans="1:19">
      <c r="A86" s="40" t="s">
        <v>98</v>
      </c>
      <c r="B86" s="41">
        <v>3939.59</v>
      </c>
      <c r="C86" s="41">
        <v>6.9960000000000004</v>
      </c>
      <c r="D86" s="42">
        <v>8.2000000000000003E-2</v>
      </c>
      <c r="E86" s="42">
        <v>2.1000000000000001E-2</v>
      </c>
      <c r="F86" s="43">
        <v>32.701349198259152</v>
      </c>
      <c r="G86" s="45">
        <v>19.773436102665258</v>
      </c>
      <c r="H86" s="72">
        <f t="shared" si="4"/>
        <v>16.701349198259152</v>
      </c>
      <c r="I86" s="108">
        <f t="shared" si="5"/>
        <v>1.1684263899102104E-2</v>
      </c>
      <c r="J86" s="135" t="s">
        <v>272</v>
      </c>
      <c r="K86" s="104"/>
      <c r="L86" s="52"/>
      <c r="M86" s="52"/>
      <c r="N86" s="52"/>
      <c r="O86" s="52"/>
      <c r="P86" s="52"/>
      <c r="Q86" s="52"/>
      <c r="R86" s="52"/>
      <c r="S86" s="52"/>
    </row>
    <row r="87" spans="1:19">
      <c r="A87" s="40" t="s">
        <v>99</v>
      </c>
      <c r="B87" s="41">
        <v>3940.32</v>
      </c>
      <c r="C87" s="41">
        <v>14.707000000000001</v>
      </c>
      <c r="D87" s="42">
        <v>2.4550000000000001</v>
      </c>
      <c r="E87" s="42">
        <v>1.6479999999999999</v>
      </c>
      <c r="F87" s="43">
        <v>27.463497819107292</v>
      </c>
      <c r="G87" s="45">
        <v>18.196975218659016</v>
      </c>
      <c r="H87" s="72">
        <f t="shared" si="4"/>
        <v>11.463497819107292</v>
      </c>
      <c r="I87" s="108">
        <f t="shared" si="5"/>
        <v>1.6859366242561097E-2</v>
      </c>
      <c r="J87" s="137" t="s">
        <v>273</v>
      </c>
      <c r="K87" s="104"/>
      <c r="L87" s="52"/>
      <c r="M87" s="52"/>
      <c r="N87" s="52"/>
      <c r="O87" s="52"/>
      <c r="P87" s="52"/>
      <c r="Q87" s="52"/>
      <c r="R87" s="52"/>
      <c r="S87" s="52"/>
    </row>
    <row r="88" spans="1:19">
      <c r="A88" s="40" t="s">
        <v>100</v>
      </c>
      <c r="B88" s="41">
        <v>3940.56</v>
      </c>
      <c r="C88" s="41">
        <v>9.8610000000000007</v>
      </c>
      <c r="D88" s="42">
        <v>1.006</v>
      </c>
      <c r="E88" s="42">
        <v>0.51800000000000002</v>
      </c>
      <c r="F88" s="43">
        <v>21.544631429907255</v>
      </c>
      <c r="G88" s="45">
        <v>21.547661052565875</v>
      </c>
      <c r="H88" s="72">
        <f t="shared" si="4"/>
        <v>5.5446314299072554</v>
      </c>
      <c r="I88" s="108">
        <f t="shared" si="5"/>
        <v>5.4675610530315454E-3</v>
      </c>
      <c r="J88" s="137" t="s">
        <v>273</v>
      </c>
      <c r="K88" s="104"/>
      <c r="L88" s="52"/>
      <c r="M88" s="52"/>
      <c r="N88" s="52"/>
      <c r="O88" s="52"/>
      <c r="P88" s="52"/>
      <c r="Q88" s="52"/>
      <c r="R88" s="52"/>
      <c r="S88" s="52"/>
    </row>
    <row r="89" spans="1:19">
      <c r="A89" s="40" t="s">
        <v>101</v>
      </c>
      <c r="B89" s="41">
        <v>3940.89</v>
      </c>
      <c r="C89" s="41">
        <v>6.4279999999999999</v>
      </c>
      <c r="D89" s="42">
        <v>0.16300000000000001</v>
      </c>
      <c r="E89" s="42">
        <v>5.1999999999999998E-2</v>
      </c>
      <c r="F89" s="43">
        <v>28.03901113310182</v>
      </c>
      <c r="G89" s="45">
        <v>20.929821940726363</v>
      </c>
      <c r="H89" s="72">
        <f t="shared" si="4"/>
        <v>12.03901113310182</v>
      </c>
      <c r="I89" s="108">
        <f t="shared" si="5"/>
        <v>7.7386763563578494E-3</v>
      </c>
      <c r="J89" s="137" t="s">
        <v>273</v>
      </c>
      <c r="K89" s="104"/>
      <c r="L89" s="52"/>
      <c r="M89" s="52"/>
      <c r="N89" s="52"/>
      <c r="O89" s="52"/>
      <c r="P89" s="52"/>
      <c r="Q89" s="52"/>
      <c r="R89" s="52"/>
      <c r="S89" s="52"/>
    </row>
    <row r="90" spans="1:19">
      <c r="A90" s="40" t="s">
        <v>102</v>
      </c>
      <c r="B90" s="41">
        <v>3941.18</v>
      </c>
      <c r="C90" s="41">
        <v>7.6849999999999996</v>
      </c>
      <c r="D90" s="42">
        <v>0.29299999999999998</v>
      </c>
      <c r="E90" s="42">
        <v>0.112</v>
      </c>
      <c r="F90" s="43">
        <v>31.377367980411691</v>
      </c>
      <c r="G90" s="45">
        <v>13.421862509992005</v>
      </c>
      <c r="H90" s="72">
        <f t="shared" si="4"/>
        <v>15.377367980411691</v>
      </c>
      <c r="I90" s="108">
        <f t="shared" si="5"/>
        <v>1.1817507292946384E-2</v>
      </c>
      <c r="J90" s="137" t="s">
        <v>273</v>
      </c>
      <c r="K90" s="104"/>
      <c r="L90" s="52"/>
      <c r="M90" s="52"/>
      <c r="N90" s="52"/>
      <c r="O90" s="52"/>
      <c r="P90" s="52"/>
      <c r="Q90" s="52"/>
      <c r="R90" s="52"/>
      <c r="S90" s="52"/>
    </row>
    <row r="91" spans="1:19">
      <c r="A91" s="40" t="s">
        <v>103</v>
      </c>
      <c r="B91" s="41">
        <v>3941.5</v>
      </c>
      <c r="C91" s="41">
        <v>9.6929999999999996</v>
      </c>
      <c r="D91" s="42">
        <v>0.77200000000000002</v>
      </c>
      <c r="E91" s="42">
        <v>0.376</v>
      </c>
      <c r="F91" s="43">
        <v>23.002558737461687</v>
      </c>
      <c r="G91" s="45">
        <v>21.277909690920769</v>
      </c>
      <c r="H91" s="72">
        <f t="shared" si="4"/>
        <v>7.0025587374616869</v>
      </c>
      <c r="I91" s="108">
        <f t="shared" si="5"/>
        <v>6.7875801842216133E-3</v>
      </c>
      <c r="J91" s="137" t="s">
        <v>273</v>
      </c>
      <c r="K91" s="104"/>
      <c r="L91" s="52"/>
      <c r="M91" s="52"/>
      <c r="N91" s="52"/>
      <c r="O91" s="52"/>
      <c r="P91" s="52"/>
      <c r="Q91" s="52"/>
      <c r="R91" s="52"/>
      <c r="S91" s="52"/>
    </row>
    <row r="92" spans="1:19">
      <c r="A92" s="40" t="s">
        <v>104</v>
      </c>
      <c r="B92" s="41">
        <v>3941.81</v>
      </c>
      <c r="C92" s="41">
        <v>6.4790000000000001</v>
      </c>
      <c r="D92" s="42">
        <v>0.308</v>
      </c>
      <c r="E92" s="42">
        <v>0.122</v>
      </c>
      <c r="F92" s="43">
        <v>19.252711031266131</v>
      </c>
      <c r="G92" s="45">
        <v>15.649716504669255</v>
      </c>
      <c r="H92" s="72">
        <f t="shared" si="4"/>
        <v>3.2527110312661307</v>
      </c>
      <c r="I92" s="112">
        <f t="shared" si="5"/>
        <v>2.1074314771573261E-3</v>
      </c>
      <c r="J92" s="137" t="s">
        <v>273</v>
      </c>
      <c r="K92" s="104"/>
      <c r="L92" s="52"/>
      <c r="M92" s="52"/>
      <c r="N92" s="52"/>
      <c r="O92" s="52"/>
      <c r="P92" s="52"/>
      <c r="Q92" s="52"/>
      <c r="R92" s="52"/>
      <c r="S92" s="52"/>
    </row>
    <row r="93" spans="1:19">
      <c r="A93" s="40" t="s">
        <v>105</v>
      </c>
      <c r="B93" s="41">
        <v>3942.23</v>
      </c>
      <c r="C93" s="41">
        <v>3.0430000000000001</v>
      </c>
      <c r="D93" s="42">
        <v>0.318</v>
      </c>
      <c r="E93" s="42">
        <v>0.13500000000000001</v>
      </c>
      <c r="F93" s="43">
        <v>15.979446560251386</v>
      </c>
      <c r="G93" s="45">
        <v>19.728349215247167</v>
      </c>
      <c r="H93" s="72">
        <v>1</v>
      </c>
      <c r="I93" s="112">
        <f t="shared" si="5"/>
        <v>3.0430000000000002E-4</v>
      </c>
      <c r="J93" s="128" t="s">
        <v>274</v>
      </c>
      <c r="K93" s="104"/>
      <c r="L93" s="52"/>
      <c r="M93" s="52"/>
      <c r="N93" s="52"/>
      <c r="O93" s="52"/>
      <c r="P93" s="52"/>
      <c r="Q93" s="52"/>
      <c r="R93" s="52"/>
      <c r="S93" s="52"/>
    </row>
    <row r="94" spans="1:19">
      <c r="A94" s="40" t="s">
        <v>106</v>
      </c>
      <c r="B94" s="41">
        <v>3942.59</v>
      </c>
      <c r="C94" s="41">
        <v>4.0739999999999998</v>
      </c>
      <c r="D94" s="42">
        <v>8.2000000000000003E-2</v>
      </c>
      <c r="E94" s="42">
        <v>2.1999999999999999E-2</v>
      </c>
      <c r="F94" s="43">
        <v>27.902298946756606</v>
      </c>
      <c r="G94" s="45">
        <v>24.544184913016785</v>
      </c>
      <c r="H94" s="72">
        <f t="shared" ref="H94:H102" si="6">F94-16</f>
        <v>11.902298946756606</v>
      </c>
      <c r="I94" s="112">
        <f t="shared" si="5"/>
        <v>4.848996590908641E-3</v>
      </c>
      <c r="J94" s="137" t="s">
        <v>273</v>
      </c>
      <c r="K94" s="104"/>
      <c r="L94" s="52"/>
      <c r="M94" s="52"/>
      <c r="N94" s="52"/>
      <c r="O94" s="52"/>
      <c r="P94" s="52"/>
      <c r="Q94" s="52"/>
      <c r="R94" s="52"/>
      <c r="S94" s="52"/>
    </row>
    <row r="95" spans="1:19">
      <c r="A95" s="40" t="s">
        <v>107</v>
      </c>
      <c r="B95" s="41">
        <v>3943.14</v>
      </c>
      <c r="C95" s="41">
        <v>6.5570000000000004</v>
      </c>
      <c r="D95" s="42">
        <v>0.318</v>
      </c>
      <c r="E95" s="42">
        <v>0.127</v>
      </c>
      <c r="F95" s="43">
        <v>26.290177800908808</v>
      </c>
      <c r="G95" s="45">
        <v>19.125162911934048</v>
      </c>
      <c r="H95" s="72">
        <f t="shared" si="6"/>
        <v>10.290177800908808</v>
      </c>
      <c r="I95" s="108">
        <f t="shared" si="5"/>
        <v>6.7472695840559054E-3</v>
      </c>
      <c r="J95" s="137" t="s">
        <v>273</v>
      </c>
      <c r="K95" s="104"/>
      <c r="L95" s="52"/>
      <c r="M95" s="52"/>
      <c r="N95" s="52"/>
      <c r="O95" s="52"/>
      <c r="P95" s="52"/>
      <c r="Q95" s="52"/>
      <c r="R95" s="52"/>
      <c r="S95" s="52"/>
    </row>
    <row r="96" spans="1:19">
      <c r="A96" s="40" t="s">
        <v>108</v>
      </c>
      <c r="B96" s="41">
        <v>3943.59</v>
      </c>
      <c r="C96" s="41">
        <v>9.3219999999999992</v>
      </c>
      <c r="D96" s="42">
        <v>0.91900000000000004</v>
      </c>
      <c r="E96" s="42">
        <v>0.46500000000000002</v>
      </c>
      <c r="F96" s="43">
        <v>17.801367528917694</v>
      </c>
      <c r="G96" s="45">
        <v>21.795945064865613</v>
      </c>
      <c r="H96" s="72">
        <f t="shared" si="6"/>
        <v>1.8013675289176945</v>
      </c>
      <c r="I96" s="112">
        <f t="shared" si="5"/>
        <v>1.6792348104570747E-3</v>
      </c>
      <c r="J96" s="137" t="s">
        <v>273</v>
      </c>
      <c r="K96" s="104"/>
      <c r="L96" s="52"/>
      <c r="M96" s="52"/>
      <c r="N96" s="52"/>
      <c r="O96" s="52"/>
      <c r="P96" s="52"/>
      <c r="Q96" s="52"/>
      <c r="R96" s="52"/>
      <c r="S96" s="52"/>
    </row>
    <row r="97" spans="1:19">
      <c r="A97" s="40" t="s">
        <v>109</v>
      </c>
      <c r="B97" s="41">
        <v>3952.26</v>
      </c>
      <c r="C97" s="41">
        <v>6.508</v>
      </c>
      <c r="D97" s="42">
        <v>0.42099999999999999</v>
      </c>
      <c r="E97" s="42">
        <v>0.18099999999999999</v>
      </c>
      <c r="F97" s="43">
        <v>96.113357536839388</v>
      </c>
      <c r="G97" s="45">
        <v>0</v>
      </c>
      <c r="H97" s="72">
        <f t="shared" si="6"/>
        <v>80.113357536839388</v>
      </c>
      <c r="I97" s="98">
        <f t="shared" si="5"/>
        <v>5.2137773084975074E-2</v>
      </c>
      <c r="J97" s="137" t="s">
        <v>273</v>
      </c>
      <c r="K97" s="104"/>
      <c r="L97" s="52"/>
      <c r="M97" s="52"/>
      <c r="N97" s="52"/>
      <c r="O97" s="52"/>
      <c r="P97" s="52"/>
      <c r="Q97" s="52"/>
      <c r="R97" s="52"/>
      <c r="S97" s="52"/>
    </row>
    <row r="98" spans="1:19">
      <c r="A98" s="40" t="s">
        <v>110</v>
      </c>
      <c r="B98" s="41">
        <v>3952.58</v>
      </c>
      <c r="C98" s="41">
        <v>4.0670000000000002</v>
      </c>
      <c r="D98" s="42">
        <v>2.7E-2</v>
      </c>
      <c r="E98" s="42">
        <v>5.0000000000000001E-3</v>
      </c>
      <c r="F98" s="43">
        <v>47.112491038479753</v>
      </c>
      <c r="G98" s="45">
        <v>36.031383100091524</v>
      </c>
      <c r="H98" s="72">
        <f t="shared" si="6"/>
        <v>31.112491038479753</v>
      </c>
      <c r="I98" s="108">
        <f t="shared" si="5"/>
        <v>1.2653450105349717E-2</v>
      </c>
      <c r="J98" s="135" t="s">
        <v>272</v>
      </c>
      <c r="K98" s="104"/>
      <c r="L98" s="52"/>
      <c r="M98" s="52"/>
      <c r="N98" s="52"/>
      <c r="O98" s="52"/>
      <c r="P98" s="52"/>
      <c r="Q98" s="52"/>
      <c r="R98" s="52"/>
      <c r="S98" s="52"/>
    </row>
    <row r="99" spans="1:19">
      <c r="A99" s="40" t="s">
        <v>111</v>
      </c>
      <c r="B99" s="41">
        <v>3952.8</v>
      </c>
      <c r="C99" s="41">
        <v>6.5419999999999998</v>
      </c>
      <c r="D99" s="42">
        <v>0.12</v>
      </c>
      <c r="E99" s="42">
        <v>3.5000000000000003E-2</v>
      </c>
      <c r="F99" s="43">
        <v>61.91295310320627</v>
      </c>
      <c r="G99" s="45">
        <v>22.74711962643131</v>
      </c>
      <c r="H99" s="72">
        <f t="shared" si="6"/>
        <v>45.91295310320627</v>
      </c>
      <c r="I99" s="98">
        <f t="shared" ref="I99:I102" si="7">C99*H99/10000</f>
        <v>3.0036253920117544E-2</v>
      </c>
      <c r="J99" s="135" t="s">
        <v>272</v>
      </c>
      <c r="K99" s="104"/>
      <c r="L99" s="52"/>
      <c r="M99" s="52"/>
      <c r="N99" s="52"/>
      <c r="O99" s="52"/>
      <c r="P99" s="52"/>
      <c r="Q99" s="52"/>
      <c r="R99" s="52"/>
      <c r="S99" s="52"/>
    </row>
    <row r="100" spans="1:19">
      <c r="A100" s="40" t="s">
        <v>112</v>
      </c>
      <c r="B100" s="41">
        <v>3953.08</v>
      </c>
      <c r="C100" s="41">
        <v>5.48</v>
      </c>
      <c r="D100" s="42">
        <v>3.5000000000000003E-2</v>
      </c>
      <c r="E100" s="42">
        <v>7.0000000000000001E-3</v>
      </c>
      <c r="F100" s="43">
        <v>49.7891471945468</v>
      </c>
      <c r="G100" s="45">
        <v>36.262467322118233</v>
      </c>
      <c r="H100" s="72">
        <f t="shared" si="6"/>
        <v>33.7891471945468</v>
      </c>
      <c r="I100" s="108">
        <f t="shared" si="7"/>
        <v>1.8516452662611645E-2</v>
      </c>
      <c r="J100" s="135" t="s">
        <v>272</v>
      </c>
      <c r="K100" s="104"/>
      <c r="L100" s="52"/>
      <c r="M100" s="52"/>
      <c r="N100" s="52"/>
      <c r="O100" s="52"/>
      <c r="P100" s="52"/>
      <c r="Q100" s="52"/>
      <c r="R100" s="52"/>
      <c r="S100" s="52"/>
    </row>
    <row r="101" spans="1:19">
      <c r="A101" s="40" t="s">
        <v>113</v>
      </c>
      <c r="B101" s="41">
        <v>3953.46</v>
      </c>
      <c r="C101" s="41">
        <v>4.0999999999999996</v>
      </c>
      <c r="D101" s="42">
        <v>2.1000000000000001E-2</v>
      </c>
      <c r="E101" s="42">
        <v>4.0000000000000001E-3</v>
      </c>
      <c r="F101" s="43">
        <v>71.688214927982287</v>
      </c>
      <c r="G101" s="45">
        <v>11.410213554400956</v>
      </c>
      <c r="H101" s="72">
        <f t="shared" si="6"/>
        <v>55.688214927982287</v>
      </c>
      <c r="I101" s="98">
        <f t="shared" si="7"/>
        <v>2.2832168120472736E-2</v>
      </c>
      <c r="J101" s="135" t="s">
        <v>272</v>
      </c>
      <c r="K101" s="104"/>
      <c r="L101" s="52"/>
      <c r="M101" s="52"/>
      <c r="N101" s="52"/>
      <c r="O101" s="52"/>
      <c r="P101" s="52"/>
      <c r="Q101" s="52"/>
      <c r="R101" s="52"/>
      <c r="S101" s="52"/>
    </row>
    <row r="102" spans="1:19">
      <c r="A102" s="46" t="s">
        <v>114</v>
      </c>
      <c r="B102" s="47">
        <v>3953.83</v>
      </c>
      <c r="C102" s="47">
        <v>3.8849999999999998</v>
      </c>
      <c r="D102" s="48">
        <v>2.3E-2</v>
      </c>
      <c r="E102" s="48">
        <v>4.0000000000000001E-3</v>
      </c>
      <c r="F102" s="49">
        <v>93.147465979513967</v>
      </c>
      <c r="G102" s="50">
        <v>1.0308695294504857</v>
      </c>
      <c r="H102" s="72">
        <f t="shared" si="6"/>
        <v>77.147465979513967</v>
      </c>
      <c r="I102" s="98">
        <f t="shared" si="7"/>
        <v>2.9971790533041172E-2</v>
      </c>
      <c r="J102" s="136" t="s">
        <v>272</v>
      </c>
      <c r="K102" s="104"/>
      <c r="L102" s="52"/>
      <c r="M102" s="52"/>
      <c r="N102" s="52"/>
      <c r="O102" s="52"/>
      <c r="P102" s="52"/>
      <c r="Q102" s="52"/>
      <c r="R102" s="52"/>
      <c r="S102" s="52"/>
    </row>
    <row r="103" spans="1:19">
      <c r="A103" s="5"/>
      <c r="B103" s="30"/>
      <c r="C103" s="30"/>
      <c r="D103" s="30"/>
      <c r="E103" s="11"/>
      <c r="F103" s="32"/>
      <c r="G103" s="33"/>
      <c r="H103" s="74"/>
      <c r="I103" s="113"/>
      <c r="K103" s="105"/>
      <c r="L103" s="33"/>
      <c r="M103" s="33"/>
      <c r="N103" s="33"/>
      <c r="O103" s="33"/>
      <c r="P103" s="33"/>
      <c r="Q103" s="33"/>
      <c r="R103" s="33"/>
      <c r="S103" s="33"/>
    </row>
    <row r="104" spans="1:19">
      <c r="A104" s="5"/>
      <c r="B104" s="30"/>
      <c r="C104" s="30"/>
      <c r="D104" s="30"/>
      <c r="E104" s="11"/>
      <c r="F104" s="32"/>
      <c r="G104" s="33"/>
      <c r="H104" s="74"/>
      <c r="I104" s="113"/>
      <c r="K104" s="105"/>
      <c r="L104" s="33"/>
      <c r="M104" s="33"/>
      <c r="N104" s="33"/>
      <c r="O104" s="33"/>
      <c r="P104" s="33"/>
      <c r="Q104" s="33"/>
      <c r="R104" s="33"/>
      <c r="S104" s="33"/>
    </row>
    <row r="105" spans="1:19">
      <c r="A105" s="5"/>
      <c r="B105" s="30"/>
      <c r="C105" s="30"/>
      <c r="D105" s="30"/>
      <c r="E105" s="11"/>
      <c r="F105" s="32"/>
      <c r="G105" s="33"/>
      <c r="H105" s="74"/>
      <c r="I105" s="113"/>
      <c r="K105" s="105"/>
      <c r="L105" s="33"/>
      <c r="M105" s="33"/>
      <c r="N105" s="33"/>
      <c r="O105" s="33"/>
      <c r="P105" s="33"/>
      <c r="Q105" s="33"/>
      <c r="R105" s="33"/>
      <c r="S105" s="33"/>
    </row>
    <row r="106" spans="1:19">
      <c r="A106" s="5"/>
      <c r="B106" s="30"/>
      <c r="C106" s="30"/>
      <c r="D106" s="30"/>
      <c r="E106" s="11"/>
      <c r="F106" s="32"/>
      <c r="G106" s="33"/>
      <c r="H106" s="74"/>
      <c r="I106" s="113"/>
      <c r="K106" s="105"/>
      <c r="L106" s="33"/>
      <c r="M106" s="33"/>
      <c r="N106" s="33"/>
      <c r="O106" s="33"/>
      <c r="P106" s="33"/>
      <c r="Q106" s="33"/>
      <c r="R106" s="33"/>
      <c r="S106" s="33"/>
    </row>
    <row r="107" spans="1:19">
      <c r="A107" s="5"/>
      <c r="B107" s="30"/>
      <c r="C107" s="30"/>
      <c r="D107" s="30"/>
      <c r="E107" s="11"/>
      <c r="F107" s="32"/>
      <c r="G107" s="33"/>
      <c r="H107" s="74"/>
      <c r="I107" s="113"/>
      <c r="K107" s="105"/>
      <c r="L107" s="33"/>
      <c r="M107" s="33"/>
      <c r="N107" s="33"/>
      <c r="O107" s="33"/>
      <c r="P107" s="33"/>
      <c r="Q107" s="33"/>
      <c r="R107" s="33"/>
      <c r="S107" s="33"/>
    </row>
    <row r="108" spans="1:19">
      <c r="A108" s="5"/>
      <c r="B108" s="30"/>
      <c r="C108" s="30"/>
      <c r="D108" s="30"/>
      <c r="E108" s="11"/>
      <c r="F108" s="32"/>
      <c r="G108" s="33"/>
      <c r="H108" s="74"/>
      <c r="I108" s="113"/>
      <c r="K108" s="105"/>
      <c r="L108" s="33"/>
      <c r="M108" s="33"/>
      <c r="N108" s="33"/>
      <c r="O108" s="33"/>
      <c r="P108" s="33"/>
      <c r="Q108" s="33"/>
      <c r="R108" s="33"/>
      <c r="S108" s="33"/>
    </row>
    <row r="109" spans="1:19">
      <c r="A109" s="5"/>
      <c r="B109" s="30"/>
      <c r="C109" s="30"/>
      <c r="D109" s="30"/>
      <c r="E109" s="11"/>
      <c r="F109" s="32"/>
      <c r="G109" s="33"/>
      <c r="H109" s="74"/>
      <c r="I109" s="113"/>
      <c r="K109" s="105"/>
      <c r="L109" s="33"/>
      <c r="M109" s="33"/>
      <c r="N109" s="33"/>
      <c r="O109" s="33"/>
      <c r="P109" s="33"/>
      <c r="Q109" s="33"/>
      <c r="R109" s="33"/>
      <c r="S109" s="33"/>
    </row>
    <row r="110" spans="1:19">
      <c r="A110" s="5"/>
      <c r="B110" s="30"/>
      <c r="C110" s="30"/>
      <c r="D110" s="30"/>
      <c r="E110" s="11"/>
      <c r="F110" s="32"/>
      <c r="G110" s="33"/>
      <c r="H110" s="74"/>
      <c r="I110" s="113"/>
      <c r="K110" s="105"/>
      <c r="L110" s="33"/>
      <c r="M110" s="33"/>
      <c r="N110" s="33"/>
      <c r="O110" s="33"/>
      <c r="P110" s="33"/>
      <c r="Q110" s="33"/>
      <c r="R110" s="33"/>
      <c r="S110" s="33"/>
    </row>
    <row r="111" spans="1:19">
      <c r="A111" s="5"/>
      <c r="B111" s="30"/>
      <c r="C111" s="30"/>
      <c r="D111" s="30"/>
      <c r="E111" s="11"/>
      <c r="F111" s="32"/>
      <c r="G111" s="33"/>
      <c r="H111" s="74"/>
      <c r="I111" s="113"/>
      <c r="K111" s="105"/>
      <c r="L111" s="33"/>
      <c r="M111" s="33"/>
      <c r="N111" s="33"/>
      <c r="O111" s="33"/>
      <c r="P111" s="33"/>
      <c r="Q111" s="33"/>
      <c r="R111" s="33"/>
      <c r="S111" s="33"/>
    </row>
    <row r="112" spans="1:19">
      <c r="A112" s="5"/>
      <c r="B112" s="30"/>
      <c r="C112" s="30"/>
      <c r="D112" s="30"/>
      <c r="E112" s="11"/>
      <c r="F112" s="32"/>
      <c r="G112" s="33"/>
      <c r="H112" s="74"/>
      <c r="I112" s="113"/>
      <c r="K112" s="105"/>
      <c r="L112" s="33"/>
      <c r="M112" s="33"/>
      <c r="N112" s="33"/>
      <c r="O112" s="33"/>
      <c r="P112" s="33"/>
      <c r="Q112" s="33"/>
      <c r="R112" s="33"/>
      <c r="S112" s="33"/>
    </row>
    <row r="113" spans="1:19">
      <c r="A113" s="5"/>
      <c r="B113" s="30"/>
      <c r="C113" s="30"/>
      <c r="D113" s="30"/>
      <c r="E113" s="11"/>
      <c r="F113" s="32"/>
      <c r="G113" s="33"/>
      <c r="H113" s="74"/>
      <c r="I113" s="113"/>
      <c r="K113" s="105"/>
      <c r="L113" s="33"/>
      <c r="M113" s="33"/>
      <c r="N113" s="33"/>
      <c r="O113" s="33"/>
      <c r="P113" s="33"/>
      <c r="Q113" s="33"/>
      <c r="R113" s="33"/>
      <c r="S113" s="33"/>
    </row>
    <row r="114" spans="1:19">
      <c r="A114" s="5"/>
      <c r="B114" s="30"/>
      <c r="C114" s="30"/>
      <c r="D114" s="30"/>
      <c r="E114" s="11"/>
      <c r="F114" s="32"/>
      <c r="G114" s="33"/>
      <c r="H114" s="74"/>
      <c r="I114" s="113"/>
      <c r="K114" s="105"/>
      <c r="L114" s="33"/>
      <c r="M114" s="33"/>
      <c r="N114" s="33"/>
      <c r="O114" s="33"/>
      <c r="P114" s="33"/>
      <c r="Q114" s="33"/>
      <c r="R114" s="33"/>
      <c r="S114" s="33"/>
    </row>
    <row r="115" spans="1:19">
      <c r="A115" s="5"/>
      <c r="B115" s="30"/>
      <c r="C115" s="30"/>
      <c r="D115" s="30"/>
      <c r="E115" s="11"/>
      <c r="F115" s="32"/>
      <c r="G115" s="33"/>
      <c r="H115" s="74"/>
      <c r="I115" s="113"/>
      <c r="K115" s="105"/>
      <c r="L115" s="33"/>
      <c r="M115" s="33"/>
      <c r="N115" s="33"/>
      <c r="O115" s="33"/>
      <c r="P115" s="33"/>
      <c r="Q115" s="33"/>
      <c r="R115" s="33"/>
      <c r="S115" s="33"/>
    </row>
    <row r="116" spans="1:19">
      <c r="A116" s="5"/>
      <c r="B116" s="30"/>
      <c r="C116" s="30"/>
      <c r="D116" s="30"/>
      <c r="E116" s="11"/>
      <c r="F116" s="32"/>
      <c r="G116" s="33"/>
      <c r="H116" s="74"/>
      <c r="I116" s="113"/>
      <c r="K116" s="105"/>
      <c r="L116" s="33"/>
      <c r="M116" s="33"/>
      <c r="N116" s="33"/>
      <c r="O116" s="33"/>
      <c r="P116" s="33"/>
      <c r="Q116" s="33"/>
      <c r="R116" s="33"/>
      <c r="S116" s="33"/>
    </row>
    <row r="117" spans="1:19">
      <c r="A117" s="5"/>
      <c r="B117" s="30"/>
      <c r="C117" s="30"/>
      <c r="D117" s="30"/>
      <c r="E117" s="11"/>
      <c r="F117" s="32"/>
      <c r="G117" s="33"/>
      <c r="H117" s="74"/>
      <c r="I117" s="113"/>
      <c r="K117" s="105"/>
      <c r="L117" s="33"/>
      <c r="M117" s="33"/>
      <c r="N117" s="33"/>
      <c r="O117" s="33"/>
      <c r="P117" s="33"/>
      <c r="Q117" s="33"/>
      <c r="R117" s="33"/>
      <c r="S117" s="33"/>
    </row>
    <row r="118" spans="1:19">
      <c r="A118" s="5"/>
      <c r="B118" s="30"/>
      <c r="C118" s="30"/>
      <c r="D118" s="30"/>
      <c r="E118" s="11"/>
      <c r="F118" s="32"/>
      <c r="G118" s="33"/>
      <c r="H118" s="74"/>
      <c r="I118" s="113"/>
      <c r="K118" s="105"/>
      <c r="L118" s="33"/>
      <c r="M118" s="33"/>
      <c r="N118" s="33"/>
      <c r="O118" s="33"/>
      <c r="P118" s="33"/>
      <c r="Q118" s="33"/>
      <c r="R118" s="33"/>
      <c r="S118" s="33"/>
    </row>
    <row r="119" spans="1:19">
      <c r="A119" s="5"/>
      <c r="B119" s="30"/>
      <c r="C119" s="30"/>
      <c r="D119" s="30"/>
      <c r="E119" s="11"/>
      <c r="F119" s="32"/>
      <c r="G119" s="33"/>
      <c r="H119" s="74"/>
      <c r="I119" s="113"/>
      <c r="K119" s="105"/>
      <c r="L119" s="33"/>
      <c r="M119" s="33"/>
      <c r="N119" s="33"/>
      <c r="O119" s="33"/>
      <c r="P119" s="33"/>
      <c r="Q119" s="33"/>
      <c r="R119" s="33"/>
      <c r="S119" s="33"/>
    </row>
    <row r="120" spans="1:19">
      <c r="A120" s="5"/>
      <c r="B120" s="30"/>
      <c r="C120" s="30"/>
      <c r="D120" s="30"/>
      <c r="E120" s="11"/>
      <c r="F120" s="32"/>
      <c r="G120" s="33"/>
      <c r="H120" s="74"/>
      <c r="I120" s="113"/>
      <c r="K120" s="105"/>
      <c r="L120" s="33"/>
      <c r="M120" s="33"/>
      <c r="N120" s="33"/>
      <c r="O120" s="33"/>
      <c r="P120" s="33"/>
      <c r="Q120" s="33"/>
      <c r="R120" s="33"/>
      <c r="S120" s="33"/>
    </row>
    <row r="121" spans="1:19">
      <c r="A121" s="5"/>
      <c r="B121" s="30"/>
      <c r="C121" s="30"/>
      <c r="D121" s="30"/>
      <c r="E121" s="11"/>
      <c r="F121" s="32"/>
      <c r="G121" s="33"/>
      <c r="H121" s="74"/>
      <c r="I121" s="113"/>
      <c r="K121" s="105"/>
      <c r="L121" s="33"/>
      <c r="M121" s="33"/>
      <c r="N121" s="33"/>
      <c r="O121" s="33"/>
      <c r="P121" s="33"/>
      <c r="Q121" s="33"/>
      <c r="R121" s="33"/>
      <c r="S121" s="33"/>
    </row>
    <row r="122" spans="1:19">
      <c r="A122" s="5"/>
      <c r="B122" s="30"/>
      <c r="C122" s="30"/>
      <c r="D122" s="30"/>
      <c r="E122" s="11"/>
      <c r="F122" s="32"/>
      <c r="G122" s="33"/>
      <c r="H122" s="74"/>
      <c r="I122" s="113"/>
      <c r="K122" s="105"/>
      <c r="L122" s="33"/>
      <c r="M122" s="33"/>
      <c r="N122" s="33"/>
      <c r="O122" s="33"/>
      <c r="P122" s="33"/>
      <c r="Q122" s="33"/>
      <c r="R122" s="33"/>
      <c r="S122" s="33"/>
    </row>
    <row r="123" spans="1:19">
      <c r="A123" s="5"/>
      <c r="B123" s="30"/>
      <c r="C123" s="30"/>
      <c r="D123" s="30"/>
      <c r="E123" s="11"/>
      <c r="F123" s="32"/>
      <c r="G123" s="33"/>
      <c r="H123" s="74"/>
      <c r="I123" s="113"/>
      <c r="K123" s="105"/>
      <c r="L123" s="33"/>
      <c r="M123" s="33"/>
      <c r="N123" s="33"/>
      <c r="O123" s="33"/>
      <c r="P123" s="33"/>
      <c r="Q123" s="33"/>
      <c r="R123" s="33"/>
      <c r="S123" s="33"/>
    </row>
    <row r="124" spans="1:19">
      <c r="A124" s="5"/>
      <c r="B124" s="30"/>
      <c r="C124" s="30"/>
      <c r="D124" s="30"/>
      <c r="E124" s="11"/>
      <c r="F124" s="32"/>
      <c r="G124" s="33"/>
      <c r="H124" s="74"/>
      <c r="I124" s="113"/>
      <c r="K124" s="105"/>
      <c r="L124" s="33"/>
      <c r="M124" s="33"/>
      <c r="N124" s="33"/>
      <c r="O124" s="33"/>
      <c r="P124" s="33"/>
      <c r="Q124" s="33"/>
      <c r="R124" s="33"/>
      <c r="S124" s="33"/>
    </row>
    <row r="125" spans="1:19">
      <c r="A125" s="5"/>
      <c r="B125" s="30"/>
      <c r="C125" s="30"/>
      <c r="D125" s="30"/>
      <c r="E125" s="11"/>
      <c r="F125" s="32"/>
      <c r="G125" s="33"/>
      <c r="H125" s="74"/>
      <c r="I125" s="113"/>
      <c r="K125" s="105"/>
      <c r="L125" s="33"/>
      <c r="M125" s="33"/>
      <c r="N125" s="33"/>
      <c r="O125" s="33"/>
      <c r="P125" s="33"/>
      <c r="Q125" s="33"/>
      <c r="R125" s="33"/>
      <c r="S125" s="33"/>
    </row>
    <row r="126" spans="1:19">
      <c r="A126" s="5"/>
      <c r="B126" s="30"/>
      <c r="C126" s="30"/>
      <c r="D126" s="30"/>
      <c r="E126" s="11"/>
      <c r="F126" s="32"/>
      <c r="G126" s="33"/>
      <c r="H126" s="74"/>
      <c r="I126" s="113"/>
      <c r="K126" s="105"/>
      <c r="L126" s="33"/>
      <c r="M126" s="33"/>
      <c r="N126" s="33"/>
      <c r="O126" s="33"/>
      <c r="P126" s="33"/>
      <c r="Q126" s="33"/>
      <c r="R126" s="33"/>
      <c r="S126" s="33"/>
    </row>
    <row r="127" spans="1:19">
      <c r="A127" s="5"/>
      <c r="B127" s="30"/>
      <c r="C127" s="30"/>
      <c r="D127" s="30"/>
      <c r="E127" s="11"/>
      <c r="F127" s="32"/>
      <c r="G127" s="33"/>
      <c r="H127" s="74"/>
      <c r="I127" s="113"/>
      <c r="K127" s="105"/>
      <c r="L127" s="33"/>
      <c r="M127" s="33"/>
      <c r="N127" s="33"/>
      <c r="O127" s="33"/>
      <c r="P127" s="33"/>
      <c r="Q127" s="33"/>
      <c r="R127" s="33"/>
      <c r="S127" s="33"/>
    </row>
    <row r="128" spans="1:19">
      <c r="A128" s="5"/>
      <c r="B128" s="30"/>
      <c r="C128" s="30"/>
      <c r="D128" s="30"/>
      <c r="E128" s="11"/>
      <c r="F128" s="32"/>
      <c r="G128" s="33"/>
      <c r="H128" s="74"/>
      <c r="I128" s="113"/>
      <c r="K128" s="105"/>
      <c r="L128" s="33"/>
      <c r="M128" s="33"/>
      <c r="N128" s="33"/>
      <c r="O128" s="33"/>
      <c r="P128" s="33"/>
      <c r="Q128" s="33"/>
      <c r="R128" s="33"/>
      <c r="S128" s="33"/>
    </row>
    <row r="129" spans="1:19">
      <c r="A129" s="5"/>
      <c r="B129" s="30"/>
      <c r="C129" s="30"/>
      <c r="D129" s="30"/>
      <c r="E129" s="11"/>
      <c r="F129" s="32"/>
      <c r="G129" s="33"/>
      <c r="H129" s="74"/>
      <c r="I129" s="113"/>
      <c r="K129" s="105"/>
      <c r="L129" s="33"/>
      <c r="M129" s="33"/>
      <c r="N129" s="33"/>
      <c r="O129" s="33"/>
      <c r="P129" s="33"/>
      <c r="Q129" s="33"/>
      <c r="R129" s="33"/>
      <c r="S129" s="33"/>
    </row>
    <row r="130" spans="1:19">
      <c r="A130" s="5"/>
      <c r="B130" s="30"/>
      <c r="C130" s="30"/>
      <c r="D130" s="30"/>
      <c r="E130" s="11"/>
      <c r="F130" s="32"/>
      <c r="G130" s="33"/>
      <c r="H130" s="74"/>
      <c r="I130" s="113"/>
      <c r="K130" s="105"/>
      <c r="L130" s="33"/>
      <c r="M130" s="33"/>
      <c r="N130" s="33"/>
      <c r="O130" s="33"/>
      <c r="P130" s="33"/>
      <c r="Q130" s="33"/>
      <c r="R130" s="33"/>
      <c r="S130" s="33"/>
    </row>
    <row r="131" spans="1:19">
      <c r="A131" s="5"/>
      <c r="B131" s="30"/>
      <c r="C131" s="30"/>
      <c r="D131" s="30"/>
      <c r="E131" s="11"/>
      <c r="F131" s="32"/>
      <c r="G131" s="33"/>
      <c r="H131" s="74"/>
      <c r="I131" s="113"/>
      <c r="K131" s="105"/>
      <c r="L131" s="33"/>
      <c r="M131" s="33"/>
      <c r="N131" s="33"/>
      <c r="O131" s="33"/>
      <c r="P131" s="33"/>
      <c r="Q131" s="33"/>
      <c r="R131" s="33"/>
      <c r="S131" s="33"/>
    </row>
    <row r="132" spans="1:19">
      <c r="A132" s="5"/>
      <c r="B132" s="30"/>
      <c r="C132" s="30"/>
      <c r="D132" s="30"/>
      <c r="E132" s="11"/>
      <c r="F132" s="32"/>
      <c r="G132" s="33"/>
      <c r="H132" s="74"/>
      <c r="I132" s="113"/>
      <c r="K132" s="105"/>
      <c r="L132" s="33"/>
      <c r="M132" s="33"/>
      <c r="N132" s="33"/>
      <c r="O132" s="33"/>
      <c r="P132" s="33"/>
      <c r="Q132" s="33"/>
      <c r="R132" s="33"/>
      <c r="S132" s="33"/>
    </row>
    <row r="133" spans="1:19">
      <c r="A133" s="5"/>
      <c r="B133" s="30"/>
      <c r="C133" s="30"/>
      <c r="D133" s="30"/>
      <c r="E133" s="11"/>
      <c r="F133" s="32"/>
      <c r="G133" s="33"/>
      <c r="H133" s="74"/>
      <c r="I133" s="113"/>
      <c r="K133" s="105"/>
      <c r="L133" s="33"/>
      <c r="M133" s="33"/>
      <c r="N133" s="33"/>
      <c r="O133" s="33"/>
      <c r="P133" s="33"/>
      <c r="Q133" s="33"/>
      <c r="R133" s="33"/>
      <c r="S133" s="33"/>
    </row>
    <row r="134" spans="1:19">
      <c r="A134" s="5"/>
      <c r="B134" s="30"/>
      <c r="C134" s="30"/>
      <c r="D134" s="30"/>
      <c r="E134" s="11"/>
      <c r="F134" s="32"/>
      <c r="G134" s="33"/>
      <c r="H134" s="74"/>
      <c r="I134" s="113"/>
      <c r="K134" s="105"/>
      <c r="L134" s="33"/>
      <c r="M134" s="33"/>
      <c r="N134" s="33"/>
      <c r="O134" s="33"/>
      <c r="P134" s="33"/>
      <c r="Q134" s="33"/>
      <c r="R134" s="33"/>
      <c r="S134" s="33"/>
    </row>
    <row r="135" spans="1:19">
      <c r="A135" s="5"/>
      <c r="B135" s="30"/>
      <c r="C135" s="30"/>
      <c r="D135" s="30"/>
      <c r="E135" s="11"/>
      <c r="F135" s="32"/>
      <c r="G135" s="33"/>
      <c r="H135" s="74"/>
      <c r="I135" s="113"/>
      <c r="K135" s="105"/>
      <c r="L135" s="33"/>
      <c r="M135" s="33"/>
      <c r="N135" s="33"/>
      <c r="O135" s="33"/>
      <c r="P135" s="33"/>
      <c r="Q135" s="33"/>
      <c r="R135" s="33"/>
      <c r="S135" s="33"/>
    </row>
    <row r="136" spans="1:19">
      <c r="A136" s="5"/>
      <c r="B136" s="30"/>
      <c r="C136" s="30"/>
      <c r="D136" s="30"/>
      <c r="E136" s="11"/>
      <c r="F136" s="32"/>
      <c r="G136" s="33"/>
      <c r="H136" s="74"/>
      <c r="I136" s="113"/>
      <c r="K136" s="105"/>
      <c r="L136" s="33"/>
      <c r="M136" s="33"/>
      <c r="N136" s="33"/>
      <c r="O136" s="33"/>
      <c r="P136" s="33"/>
      <c r="Q136" s="33"/>
      <c r="R136" s="33"/>
      <c r="S136" s="33"/>
    </row>
    <row r="137" spans="1:19">
      <c r="A137" s="5"/>
      <c r="B137" s="30"/>
      <c r="C137" s="30"/>
      <c r="D137" s="30"/>
      <c r="E137" s="11"/>
      <c r="F137" s="32"/>
      <c r="G137" s="33"/>
      <c r="H137" s="74"/>
      <c r="I137" s="113"/>
      <c r="K137" s="105"/>
      <c r="L137" s="33"/>
      <c r="M137" s="33"/>
      <c r="N137" s="33"/>
      <c r="O137" s="33"/>
      <c r="P137" s="33"/>
      <c r="Q137" s="33"/>
      <c r="R137" s="33"/>
      <c r="S137" s="33"/>
    </row>
    <row r="138" spans="1:19">
      <c r="A138" s="5"/>
      <c r="B138" s="30"/>
      <c r="C138" s="30"/>
      <c r="D138" s="30"/>
      <c r="E138" s="11"/>
      <c r="F138" s="32"/>
      <c r="G138" s="33"/>
      <c r="H138" s="74"/>
      <c r="I138" s="113"/>
      <c r="K138" s="105"/>
      <c r="L138" s="33"/>
      <c r="M138" s="33"/>
      <c r="N138" s="33"/>
      <c r="O138" s="33"/>
      <c r="P138" s="33"/>
      <c r="Q138" s="33"/>
      <c r="R138" s="33"/>
      <c r="S138" s="33"/>
    </row>
    <row r="139" spans="1:19">
      <c r="A139" s="5"/>
      <c r="B139" s="30"/>
      <c r="C139" s="30"/>
      <c r="D139" s="30"/>
      <c r="E139" s="11"/>
      <c r="F139" s="32"/>
      <c r="G139" s="33"/>
      <c r="H139" s="74"/>
      <c r="I139" s="113"/>
      <c r="K139" s="105"/>
      <c r="L139" s="33"/>
      <c r="M139" s="33"/>
      <c r="N139" s="33"/>
      <c r="O139" s="33"/>
      <c r="P139" s="33"/>
      <c r="Q139" s="33"/>
      <c r="R139" s="33"/>
      <c r="S139" s="33"/>
    </row>
    <row r="140" spans="1:19">
      <c r="A140" s="5"/>
      <c r="B140" s="30"/>
      <c r="C140" s="30"/>
      <c r="D140" s="30"/>
      <c r="E140" s="11"/>
      <c r="F140" s="32"/>
      <c r="G140" s="33"/>
      <c r="H140" s="74"/>
      <c r="I140" s="113"/>
      <c r="K140" s="105"/>
      <c r="L140" s="33"/>
      <c r="M140" s="33"/>
      <c r="N140" s="33"/>
      <c r="O140" s="33"/>
      <c r="P140" s="33"/>
      <c r="Q140" s="33"/>
      <c r="R140" s="33"/>
      <c r="S140" s="33"/>
    </row>
    <row r="141" spans="1:19">
      <c r="A141" s="5"/>
      <c r="B141" s="30"/>
      <c r="C141" s="30"/>
      <c r="D141" s="30"/>
      <c r="E141" s="11"/>
      <c r="F141" s="32"/>
      <c r="G141" s="33"/>
      <c r="H141" s="74"/>
      <c r="I141" s="113"/>
      <c r="K141" s="105"/>
      <c r="L141" s="33"/>
      <c r="M141" s="33"/>
      <c r="N141" s="33"/>
      <c r="O141" s="33"/>
      <c r="P141" s="33"/>
      <c r="Q141" s="33"/>
      <c r="R141" s="33"/>
      <c r="S141" s="33"/>
    </row>
    <row r="142" spans="1:19">
      <c r="A142" s="5"/>
      <c r="B142" s="30"/>
      <c r="C142" s="30"/>
      <c r="D142" s="30"/>
      <c r="E142" s="11"/>
      <c r="F142" s="32"/>
      <c r="G142" s="33"/>
      <c r="H142" s="74"/>
      <c r="I142" s="113"/>
      <c r="K142" s="105"/>
      <c r="L142" s="33"/>
      <c r="M142" s="33"/>
      <c r="N142" s="33"/>
      <c r="O142" s="33"/>
      <c r="P142" s="33"/>
      <c r="Q142" s="33"/>
      <c r="R142" s="33"/>
      <c r="S142" s="33"/>
    </row>
    <row r="143" spans="1:19">
      <c r="A143" s="5"/>
      <c r="B143" s="30"/>
      <c r="C143" s="30"/>
      <c r="D143" s="30"/>
      <c r="E143" s="11"/>
      <c r="F143" s="32"/>
      <c r="G143" s="33"/>
      <c r="H143" s="74"/>
      <c r="I143" s="113"/>
      <c r="K143" s="105"/>
      <c r="L143" s="33"/>
      <c r="M143" s="33"/>
      <c r="N143" s="33"/>
      <c r="O143" s="33"/>
      <c r="P143" s="33"/>
      <c r="Q143" s="33"/>
      <c r="R143" s="33"/>
      <c r="S143" s="33"/>
    </row>
    <row r="144" spans="1:19">
      <c r="A144" s="5"/>
      <c r="B144" s="30"/>
      <c r="C144" s="30"/>
      <c r="D144" s="30"/>
      <c r="E144" s="11"/>
      <c r="F144" s="32"/>
      <c r="G144" s="33"/>
      <c r="H144" s="74"/>
      <c r="I144" s="113"/>
      <c r="K144" s="105"/>
      <c r="L144" s="33"/>
      <c r="M144" s="33"/>
      <c r="N144" s="33"/>
      <c r="O144" s="33"/>
      <c r="P144" s="33"/>
      <c r="Q144" s="33"/>
      <c r="R144" s="33"/>
      <c r="S144" s="33"/>
    </row>
    <row r="145" spans="1:19">
      <c r="A145" s="5"/>
      <c r="B145" s="30"/>
      <c r="C145" s="30"/>
      <c r="D145" s="30"/>
      <c r="E145" s="11"/>
      <c r="F145" s="32"/>
      <c r="G145" s="33"/>
      <c r="H145" s="74"/>
      <c r="I145" s="113"/>
      <c r="K145" s="105"/>
      <c r="L145" s="33"/>
      <c r="M145" s="33"/>
      <c r="N145" s="33"/>
      <c r="O145" s="33"/>
      <c r="P145" s="33"/>
      <c r="Q145" s="33"/>
      <c r="R145" s="33"/>
      <c r="S145" s="33"/>
    </row>
    <row r="146" spans="1:19">
      <c r="A146" s="5"/>
      <c r="B146" s="30"/>
      <c r="C146" s="30"/>
      <c r="D146" s="30"/>
      <c r="E146" s="11"/>
      <c r="F146" s="32"/>
      <c r="G146" s="33"/>
      <c r="H146" s="74"/>
      <c r="I146" s="113"/>
      <c r="K146" s="105"/>
      <c r="L146" s="33"/>
      <c r="M146" s="33"/>
      <c r="N146" s="33"/>
      <c r="O146" s="33"/>
      <c r="P146" s="33"/>
      <c r="Q146" s="33"/>
      <c r="R146" s="33"/>
      <c r="S146" s="33"/>
    </row>
    <row r="147" spans="1:19">
      <c r="A147" s="5"/>
      <c r="B147" s="30"/>
      <c r="C147" s="30"/>
      <c r="D147" s="30"/>
      <c r="E147" s="11"/>
      <c r="F147" s="32"/>
      <c r="G147" s="33"/>
      <c r="H147" s="74"/>
      <c r="I147" s="113"/>
      <c r="K147" s="105"/>
      <c r="L147" s="33"/>
      <c r="M147" s="33"/>
      <c r="N147" s="33"/>
      <c r="O147" s="33"/>
      <c r="P147" s="33"/>
      <c r="Q147" s="33"/>
      <c r="R147" s="33"/>
      <c r="S147" s="33"/>
    </row>
    <row r="148" spans="1:19">
      <c r="A148" s="5"/>
      <c r="B148" s="30"/>
      <c r="C148" s="30"/>
      <c r="D148" s="30"/>
      <c r="E148" s="11"/>
      <c r="F148" s="32"/>
      <c r="G148" s="33"/>
      <c r="H148" s="74"/>
      <c r="I148" s="113"/>
      <c r="K148" s="105"/>
      <c r="L148" s="33"/>
      <c r="M148" s="33"/>
      <c r="N148" s="33"/>
      <c r="O148" s="33"/>
      <c r="P148" s="33"/>
      <c r="Q148" s="33"/>
      <c r="R148" s="33"/>
      <c r="S148" s="33"/>
    </row>
    <row r="149" spans="1:19">
      <c r="A149" s="5"/>
      <c r="B149" s="30"/>
      <c r="C149" s="30"/>
      <c r="D149" s="30"/>
      <c r="E149" s="11"/>
      <c r="F149" s="32"/>
      <c r="G149" s="33"/>
      <c r="H149" s="74"/>
      <c r="I149" s="113"/>
      <c r="K149" s="105"/>
      <c r="L149" s="33"/>
      <c r="M149" s="33"/>
      <c r="N149" s="33"/>
      <c r="O149" s="33"/>
      <c r="P149" s="33"/>
      <c r="Q149" s="33"/>
      <c r="R149" s="33"/>
      <c r="S149" s="33"/>
    </row>
    <row r="150" spans="1:19">
      <c r="A150" s="5"/>
      <c r="B150" s="30"/>
      <c r="C150" s="30"/>
      <c r="D150" s="30"/>
      <c r="E150" s="11"/>
      <c r="F150" s="32"/>
      <c r="G150" s="33"/>
      <c r="H150" s="74"/>
      <c r="I150" s="113"/>
      <c r="K150" s="105"/>
      <c r="L150" s="33"/>
      <c r="M150" s="33"/>
      <c r="N150" s="33"/>
      <c r="O150" s="33"/>
      <c r="P150" s="33"/>
      <c r="Q150" s="33"/>
      <c r="R150" s="33"/>
      <c r="S150" s="33"/>
    </row>
    <row r="151" spans="1:19">
      <c r="A151" s="5"/>
      <c r="B151" s="30"/>
      <c r="C151" s="30"/>
      <c r="D151" s="30"/>
      <c r="E151" s="11"/>
      <c r="F151" s="32"/>
      <c r="G151" s="33"/>
      <c r="H151" s="74"/>
      <c r="I151" s="113"/>
      <c r="K151" s="105"/>
      <c r="L151" s="33"/>
      <c r="M151" s="33"/>
      <c r="N151" s="33"/>
      <c r="O151" s="33"/>
      <c r="P151" s="33"/>
      <c r="Q151" s="33"/>
      <c r="R151" s="33"/>
      <c r="S151" s="33"/>
    </row>
    <row r="152" spans="1:19">
      <c r="A152" s="5"/>
      <c r="B152" s="30"/>
      <c r="C152" s="30"/>
      <c r="D152" s="30"/>
      <c r="E152" s="11"/>
      <c r="F152" s="32"/>
      <c r="G152" s="33"/>
      <c r="H152" s="74"/>
      <c r="I152" s="113"/>
      <c r="K152" s="105"/>
      <c r="L152" s="33"/>
      <c r="M152" s="33"/>
      <c r="N152" s="33"/>
      <c r="O152" s="33"/>
      <c r="P152" s="33"/>
      <c r="Q152" s="33"/>
      <c r="R152" s="33"/>
      <c r="S152" s="33"/>
    </row>
    <row r="153" spans="1:19">
      <c r="A153" s="5"/>
      <c r="B153" s="30"/>
      <c r="C153" s="30"/>
      <c r="D153" s="30"/>
      <c r="E153" s="11"/>
      <c r="F153" s="32"/>
      <c r="G153" s="33"/>
      <c r="H153" s="74"/>
      <c r="I153" s="113"/>
      <c r="K153" s="105"/>
      <c r="L153" s="33"/>
      <c r="M153" s="33"/>
      <c r="N153" s="33"/>
      <c r="O153" s="33"/>
      <c r="P153" s="33"/>
      <c r="Q153" s="33"/>
      <c r="R153" s="33"/>
      <c r="S153" s="33"/>
    </row>
    <row r="154" spans="1:19">
      <c r="A154" s="5"/>
      <c r="B154" s="30"/>
      <c r="C154" s="30"/>
      <c r="D154" s="30"/>
      <c r="E154" s="11"/>
      <c r="F154" s="32"/>
      <c r="G154" s="33"/>
      <c r="H154" s="74"/>
      <c r="I154" s="113"/>
      <c r="K154" s="105"/>
      <c r="L154" s="33"/>
      <c r="M154" s="33"/>
      <c r="N154" s="33"/>
      <c r="O154" s="33"/>
      <c r="P154" s="33"/>
      <c r="Q154" s="33"/>
      <c r="R154" s="33"/>
      <c r="S154" s="33"/>
    </row>
    <row r="155" spans="1:19">
      <c r="A155" s="5"/>
      <c r="B155" s="30"/>
      <c r="C155" s="30"/>
      <c r="D155" s="30"/>
      <c r="E155" s="11"/>
      <c r="F155" s="32"/>
      <c r="G155" s="33"/>
      <c r="H155" s="74"/>
      <c r="I155" s="113"/>
      <c r="K155" s="105"/>
      <c r="L155" s="33"/>
      <c r="M155" s="33"/>
      <c r="N155" s="33"/>
      <c r="O155" s="33"/>
      <c r="P155" s="33"/>
      <c r="Q155" s="33"/>
      <c r="R155" s="33"/>
      <c r="S155" s="33"/>
    </row>
    <row r="156" spans="1:19">
      <c r="A156" s="5"/>
      <c r="B156" s="30"/>
      <c r="C156" s="30"/>
      <c r="D156" s="30"/>
      <c r="E156" s="11"/>
      <c r="F156" s="32"/>
      <c r="G156" s="33"/>
      <c r="H156" s="74"/>
      <c r="I156" s="113"/>
      <c r="K156" s="105"/>
      <c r="L156" s="33"/>
      <c r="M156" s="33"/>
      <c r="N156" s="33"/>
      <c r="O156" s="33"/>
      <c r="P156" s="33"/>
      <c r="Q156" s="33"/>
      <c r="R156" s="33"/>
      <c r="S156" s="33"/>
    </row>
    <row r="157" spans="1:19">
      <c r="A157" s="5"/>
      <c r="B157" s="30"/>
      <c r="C157" s="30"/>
      <c r="D157" s="30"/>
      <c r="E157" s="11"/>
      <c r="F157" s="32"/>
      <c r="G157" s="33"/>
      <c r="H157" s="74"/>
      <c r="I157" s="113"/>
      <c r="K157" s="105"/>
      <c r="L157" s="33"/>
      <c r="M157" s="33"/>
      <c r="N157" s="33"/>
      <c r="O157" s="33"/>
      <c r="P157" s="33"/>
      <c r="Q157" s="33"/>
      <c r="R157" s="33"/>
      <c r="S157" s="33"/>
    </row>
    <row r="158" spans="1:19">
      <c r="A158" s="5"/>
      <c r="B158" s="30"/>
      <c r="C158" s="30"/>
      <c r="D158" s="30"/>
      <c r="E158" s="11"/>
      <c r="F158" s="32"/>
      <c r="G158" s="33"/>
      <c r="H158" s="74"/>
      <c r="I158" s="113"/>
      <c r="K158" s="105"/>
      <c r="L158" s="33"/>
      <c r="M158" s="33"/>
      <c r="N158" s="33"/>
      <c r="O158" s="33"/>
      <c r="P158" s="33"/>
      <c r="Q158" s="33"/>
      <c r="R158" s="33"/>
      <c r="S158" s="33"/>
    </row>
    <row r="159" spans="1:19">
      <c r="A159" s="5"/>
      <c r="B159" s="30"/>
      <c r="C159" s="30"/>
      <c r="D159" s="30"/>
      <c r="E159" s="11"/>
      <c r="F159" s="32"/>
      <c r="G159" s="33"/>
      <c r="H159" s="74"/>
      <c r="I159" s="113"/>
      <c r="K159" s="105"/>
      <c r="L159" s="33"/>
      <c r="M159" s="33"/>
      <c r="N159" s="33"/>
      <c r="O159" s="33"/>
      <c r="P159" s="33"/>
      <c r="Q159" s="33"/>
      <c r="R159" s="33"/>
      <c r="S159" s="33"/>
    </row>
    <row r="160" spans="1:19">
      <c r="A160" s="5"/>
      <c r="B160" s="30"/>
      <c r="C160" s="30"/>
      <c r="D160" s="30"/>
      <c r="E160" s="11"/>
      <c r="F160" s="32"/>
      <c r="G160" s="33"/>
      <c r="H160" s="74"/>
      <c r="I160" s="113"/>
      <c r="K160" s="105"/>
      <c r="L160" s="33"/>
      <c r="M160" s="33"/>
      <c r="N160" s="33"/>
      <c r="O160" s="33"/>
      <c r="P160" s="33"/>
      <c r="Q160" s="33"/>
      <c r="R160" s="33"/>
      <c r="S160" s="33"/>
    </row>
    <row r="161" spans="1:19">
      <c r="A161" s="5"/>
      <c r="B161" s="30"/>
      <c r="C161" s="30"/>
      <c r="D161" s="30"/>
      <c r="E161" s="11"/>
      <c r="F161" s="32"/>
      <c r="G161" s="33"/>
      <c r="H161" s="74"/>
      <c r="I161" s="113"/>
      <c r="K161" s="105"/>
      <c r="L161" s="33"/>
      <c r="M161" s="33"/>
      <c r="N161" s="33"/>
      <c r="O161" s="33"/>
      <c r="P161" s="33"/>
      <c r="Q161" s="33"/>
      <c r="R161" s="33"/>
      <c r="S161" s="33"/>
    </row>
    <row r="162" spans="1:19">
      <c r="A162" s="5"/>
      <c r="B162" s="30"/>
      <c r="C162" s="30"/>
      <c r="D162" s="30"/>
      <c r="E162" s="11"/>
      <c r="F162" s="32"/>
      <c r="G162" s="33"/>
      <c r="H162" s="74"/>
      <c r="I162" s="113"/>
      <c r="K162" s="105"/>
      <c r="L162" s="33"/>
      <c r="M162" s="33"/>
      <c r="N162" s="33"/>
      <c r="O162" s="33"/>
      <c r="P162" s="33"/>
      <c r="Q162" s="33"/>
      <c r="R162" s="33"/>
      <c r="S162" s="33"/>
    </row>
    <row r="163" spans="1:19">
      <c r="A163" s="5"/>
      <c r="B163" s="30"/>
      <c r="C163" s="30"/>
      <c r="D163" s="30"/>
      <c r="E163" s="11"/>
      <c r="F163" s="32"/>
      <c r="G163" s="33"/>
      <c r="H163" s="74"/>
      <c r="I163" s="113"/>
      <c r="K163" s="105"/>
      <c r="L163" s="33"/>
      <c r="M163" s="33"/>
      <c r="N163" s="33"/>
      <c r="O163" s="33"/>
      <c r="P163" s="33"/>
      <c r="Q163" s="33"/>
      <c r="R163" s="33"/>
      <c r="S163" s="33"/>
    </row>
    <row r="164" spans="1:19">
      <c r="A164" s="5"/>
      <c r="B164" s="30"/>
      <c r="C164" s="30"/>
      <c r="D164" s="30"/>
      <c r="E164" s="11"/>
      <c r="F164" s="32"/>
      <c r="G164" s="33"/>
      <c r="H164" s="74"/>
      <c r="I164" s="113"/>
      <c r="K164" s="105"/>
      <c r="L164" s="33"/>
      <c r="M164" s="33"/>
      <c r="N164" s="33"/>
      <c r="O164" s="33"/>
      <c r="P164" s="33"/>
      <c r="Q164" s="33"/>
      <c r="R164" s="33"/>
      <c r="S164" s="33"/>
    </row>
    <row r="165" spans="1:19">
      <c r="A165" s="5"/>
      <c r="B165" s="30"/>
      <c r="C165" s="30"/>
      <c r="D165" s="30"/>
      <c r="E165" s="11"/>
      <c r="F165" s="32"/>
      <c r="G165" s="33"/>
      <c r="H165" s="74"/>
      <c r="I165" s="113"/>
      <c r="K165" s="105"/>
      <c r="L165" s="33"/>
      <c r="M165" s="33"/>
      <c r="N165" s="33"/>
      <c r="O165" s="33"/>
      <c r="P165" s="33"/>
      <c r="Q165" s="33"/>
      <c r="R165" s="33"/>
      <c r="S165" s="33"/>
    </row>
    <row r="166" spans="1:19">
      <c r="A166" s="5"/>
      <c r="B166" s="30"/>
      <c r="C166" s="30"/>
      <c r="D166" s="30"/>
      <c r="E166" s="11"/>
      <c r="F166" s="32"/>
      <c r="G166" s="33"/>
      <c r="H166" s="74"/>
      <c r="I166" s="113"/>
      <c r="K166" s="105"/>
      <c r="L166" s="33"/>
      <c r="M166" s="33"/>
      <c r="N166" s="33"/>
      <c r="O166" s="33"/>
      <c r="P166" s="33"/>
      <c r="Q166" s="33"/>
      <c r="R166" s="33"/>
      <c r="S166" s="33"/>
    </row>
    <row r="167" spans="1:19">
      <c r="A167" s="5"/>
      <c r="B167" s="30"/>
      <c r="C167" s="30"/>
      <c r="D167" s="30"/>
      <c r="E167" s="11"/>
      <c r="F167" s="32"/>
      <c r="G167" s="33"/>
      <c r="H167" s="74"/>
      <c r="I167" s="113"/>
      <c r="K167" s="105"/>
      <c r="L167" s="33"/>
      <c r="M167" s="33"/>
      <c r="N167" s="33"/>
      <c r="O167" s="33"/>
      <c r="P167" s="33"/>
      <c r="Q167" s="33"/>
      <c r="R167" s="33"/>
      <c r="S167" s="33"/>
    </row>
    <row r="168" spans="1:19">
      <c r="A168" s="5"/>
      <c r="B168" s="30"/>
      <c r="C168" s="30"/>
      <c r="D168" s="30"/>
      <c r="E168" s="11"/>
      <c r="F168" s="32"/>
      <c r="G168" s="33"/>
      <c r="H168" s="74"/>
      <c r="I168" s="113"/>
      <c r="K168" s="105"/>
      <c r="L168" s="33"/>
      <c r="M168" s="33"/>
      <c r="N168" s="33"/>
      <c r="O168" s="33"/>
      <c r="P168" s="33"/>
      <c r="Q168" s="33"/>
      <c r="R168" s="33"/>
      <c r="S168" s="33"/>
    </row>
    <row r="169" spans="1:19">
      <c r="A169" s="5"/>
      <c r="B169" s="30"/>
      <c r="C169" s="30"/>
      <c r="D169" s="30"/>
      <c r="E169" s="11"/>
      <c r="F169" s="32"/>
      <c r="G169" s="33"/>
      <c r="H169" s="74"/>
      <c r="I169" s="113"/>
      <c r="K169" s="105"/>
      <c r="L169" s="33"/>
      <c r="M169" s="33"/>
      <c r="N169" s="33"/>
      <c r="O169" s="33"/>
      <c r="P169" s="33"/>
      <c r="Q169" s="33"/>
      <c r="R169" s="33"/>
      <c r="S169" s="33"/>
    </row>
    <row r="170" spans="1:19" ht="15.75">
      <c r="A170" s="21"/>
      <c r="B170" s="30"/>
      <c r="C170" s="30"/>
      <c r="D170" s="30"/>
      <c r="E170" s="11"/>
      <c r="F170" s="32"/>
      <c r="G170" s="33"/>
      <c r="H170" s="74"/>
      <c r="I170" s="113"/>
      <c r="K170" s="105"/>
      <c r="L170" s="33"/>
      <c r="M170" s="33"/>
      <c r="N170" s="33"/>
      <c r="O170" s="33"/>
      <c r="P170" s="33"/>
      <c r="Q170" s="33"/>
      <c r="R170" s="33"/>
      <c r="S170" s="33"/>
    </row>
    <row r="171" spans="1:19" ht="15.75">
      <c r="A171" s="21"/>
      <c r="B171" s="30"/>
      <c r="C171" s="30"/>
      <c r="D171" s="30"/>
      <c r="E171" s="11"/>
      <c r="F171" s="32"/>
      <c r="G171" s="33"/>
      <c r="H171" s="74"/>
      <c r="I171" s="113"/>
      <c r="K171" s="105"/>
      <c r="L171" s="33"/>
      <c r="M171" s="33"/>
      <c r="N171" s="33"/>
      <c r="O171" s="33"/>
      <c r="P171" s="33"/>
      <c r="Q171" s="33"/>
      <c r="R171" s="33"/>
      <c r="S171" s="33"/>
    </row>
    <row r="172" spans="1:19" ht="15.75">
      <c r="A172" s="21"/>
      <c r="B172" s="30"/>
      <c r="C172" s="30"/>
      <c r="D172" s="30"/>
      <c r="E172" s="11"/>
      <c r="F172" s="32"/>
      <c r="G172" s="33"/>
      <c r="H172" s="74"/>
      <c r="I172" s="113"/>
      <c r="K172" s="105"/>
      <c r="L172" s="33"/>
      <c r="M172" s="33"/>
      <c r="N172" s="33"/>
      <c r="O172" s="33"/>
      <c r="P172" s="33"/>
      <c r="Q172" s="33"/>
      <c r="R172" s="33"/>
      <c r="S172" s="33"/>
    </row>
    <row r="173" spans="1:19" ht="15.75">
      <c r="A173" s="21"/>
      <c r="B173" s="30"/>
      <c r="C173" s="30"/>
      <c r="D173" s="30"/>
      <c r="E173" s="11"/>
      <c r="F173" s="32"/>
      <c r="G173" s="33"/>
      <c r="H173" s="74"/>
      <c r="I173" s="113"/>
      <c r="K173" s="105"/>
      <c r="L173" s="33"/>
      <c r="M173" s="33"/>
      <c r="N173" s="33"/>
      <c r="O173" s="33"/>
      <c r="P173" s="33"/>
      <c r="Q173" s="33"/>
      <c r="R173" s="33"/>
      <c r="S173" s="33"/>
    </row>
    <row r="174" spans="1:19" ht="15.75">
      <c r="A174" s="21"/>
      <c r="B174" s="30"/>
      <c r="C174" s="30"/>
      <c r="D174" s="30"/>
      <c r="E174" s="11"/>
      <c r="F174" s="32"/>
      <c r="G174" s="33"/>
      <c r="H174" s="74"/>
      <c r="I174" s="113"/>
      <c r="K174" s="105"/>
      <c r="L174" s="33"/>
      <c r="M174" s="33"/>
      <c r="N174" s="33"/>
      <c r="O174" s="33"/>
      <c r="P174" s="33"/>
      <c r="Q174" s="33"/>
      <c r="R174" s="33"/>
      <c r="S174" s="33"/>
    </row>
    <row r="175" spans="1:19" ht="15.75">
      <c r="A175" s="21"/>
      <c r="B175" s="30"/>
      <c r="C175" s="30"/>
      <c r="D175" s="30"/>
      <c r="E175" s="11"/>
      <c r="F175" s="32"/>
      <c r="G175" s="33"/>
      <c r="H175" s="74"/>
      <c r="I175" s="113"/>
      <c r="K175" s="105"/>
      <c r="L175" s="33"/>
      <c r="M175" s="33"/>
      <c r="N175" s="33"/>
      <c r="O175" s="33"/>
      <c r="P175" s="33"/>
      <c r="Q175" s="33"/>
      <c r="R175" s="33"/>
      <c r="S175" s="33"/>
    </row>
    <row r="176" spans="1:19" ht="15.75">
      <c r="A176" s="21"/>
      <c r="B176" s="30"/>
      <c r="C176" s="30"/>
      <c r="D176" s="30"/>
      <c r="E176" s="11"/>
      <c r="F176" s="32"/>
      <c r="G176" s="33"/>
      <c r="H176" s="74"/>
      <c r="I176" s="113"/>
      <c r="K176" s="105"/>
      <c r="L176" s="33"/>
      <c r="M176" s="33"/>
      <c r="N176" s="33"/>
      <c r="O176" s="33"/>
      <c r="P176" s="33"/>
      <c r="Q176" s="33"/>
      <c r="R176" s="33"/>
      <c r="S176" s="33"/>
    </row>
    <row r="177" spans="1:19" ht="15.75">
      <c r="A177" s="21"/>
      <c r="B177" s="30"/>
      <c r="C177" s="30"/>
      <c r="D177" s="30"/>
      <c r="E177" s="11"/>
      <c r="F177" s="32"/>
      <c r="G177" s="33"/>
      <c r="H177" s="74"/>
      <c r="I177" s="113"/>
      <c r="K177" s="105"/>
      <c r="L177" s="33"/>
      <c r="M177" s="33"/>
      <c r="N177" s="33"/>
      <c r="O177" s="33"/>
      <c r="P177" s="33"/>
      <c r="Q177" s="33"/>
      <c r="R177" s="33"/>
      <c r="S177" s="33"/>
    </row>
    <row r="178" spans="1:19" ht="15.75">
      <c r="A178" s="21"/>
      <c r="B178" s="30"/>
      <c r="C178" s="21"/>
      <c r="D178" s="21"/>
      <c r="E178" s="11"/>
      <c r="F178" s="32"/>
      <c r="G178" s="33"/>
      <c r="H178" s="74"/>
      <c r="I178" s="113"/>
      <c r="K178" s="105"/>
      <c r="L178" s="33"/>
      <c r="M178" s="33"/>
      <c r="N178" s="33"/>
      <c r="O178" s="33"/>
      <c r="P178" s="33"/>
      <c r="Q178" s="33"/>
      <c r="R178" s="33"/>
      <c r="S178" s="33"/>
    </row>
    <row r="179" spans="1:19" ht="15.75">
      <c r="A179" s="21"/>
      <c r="B179" s="21"/>
      <c r="C179" s="21"/>
      <c r="D179" s="21"/>
      <c r="E179" s="11"/>
      <c r="F179" s="32"/>
      <c r="G179" s="33"/>
      <c r="H179" s="74"/>
      <c r="I179" s="113"/>
      <c r="K179" s="105"/>
      <c r="L179" s="33"/>
      <c r="M179" s="33"/>
      <c r="N179" s="33"/>
      <c r="O179" s="33"/>
      <c r="P179" s="33"/>
      <c r="Q179" s="33"/>
      <c r="R179" s="33"/>
      <c r="S179" s="33"/>
    </row>
    <row r="180" spans="1:19" ht="15.75">
      <c r="A180" s="21"/>
      <c r="B180" s="21"/>
      <c r="C180" s="21"/>
      <c r="D180" s="21"/>
      <c r="E180" s="11"/>
      <c r="F180" s="32"/>
      <c r="G180" s="33"/>
      <c r="H180" s="74"/>
      <c r="I180" s="113"/>
      <c r="K180" s="105"/>
      <c r="L180" s="33"/>
      <c r="M180" s="33"/>
      <c r="N180" s="33"/>
      <c r="O180" s="33"/>
      <c r="P180" s="33"/>
      <c r="Q180" s="33"/>
      <c r="R180" s="33"/>
      <c r="S180" s="33"/>
    </row>
    <row r="181" spans="1:19" ht="15.75">
      <c r="A181" s="21"/>
      <c r="B181" s="21"/>
      <c r="C181" s="21"/>
      <c r="D181" s="21"/>
      <c r="E181" s="11"/>
      <c r="F181" s="32"/>
      <c r="G181" s="33"/>
      <c r="H181" s="74"/>
      <c r="I181" s="113"/>
      <c r="K181" s="105"/>
      <c r="L181" s="33"/>
      <c r="M181" s="33"/>
      <c r="N181" s="33"/>
      <c r="O181" s="33"/>
      <c r="P181" s="33"/>
      <c r="Q181" s="33"/>
      <c r="R181" s="33"/>
      <c r="S181" s="33"/>
    </row>
    <row r="182" spans="1:19" ht="15.75">
      <c r="A182" s="21"/>
      <c r="B182" s="21"/>
      <c r="C182" s="21"/>
      <c r="D182" s="21"/>
      <c r="E182" s="11"/>
      <c r="F182" s="32"/>
      <c r="G182" s="33"/>
      <c r="H182" s="74"/>
      <c r="I182" s="113"/>
      <c r="K182" s="105"/>
      <c r="L182" s="33"/>
      <c r="M182" s="33"/>
      <c r="N182" s="33"/>
      <c r="O182" s="33"/>
      <c r="P182" s="33"/>
      <c r="Q182" s="33"/>
      <c r="R182" s="33"/>
      <c r="S182" s="33"/>
    </row>
    <row r="183" spans="1:19" ht="15.75">
      <c r="A183" s="21"/>
      <c r="B183" s="21"/>
      <c r="C183" s="21"/>
      <c r="D183" s="21"/>
      <c r="E183" s="11"/>
      <c r="F183" s="32"/>
      <c r="G183" s="33"/>
      <c r="H183" s="74"/>
      <c r="I183" s="113"/>
      <c r="K183" s="105"/>
      <c r="L183" s="33"/>
      <c r="M183" s="33"/>
      <c r="N183" s="33"/>
      <c r="O183" s="33"/>
      <c r="P183" s="33"/>
      <c r="Q183" s="33"/>
      <c r="R183" s="33"/>
      <c r="S183" s="33"/>
    </row>
    <row r="184" spans="1:19" ht="15.75">
      <c r="A184" s="21"/>
      <c r="B184" s="21"/>
      <c r="C184" s="21"/>
      <c r="D184" s="21"/>
      <c r="E184" s="11"/>
      <c r="F184" s="32"/>
      <c r="G184" s="33"/>
      <c r="H184" s="74"/>
      <c r="I184" s="113"/>
      <c r="K184" s="105"/>
      <c r="L184" s="33"/>
      <c r="M184" s="33"/>
      <c r="N184" s="33"/>
      <c r="O184" s="33"/>
      <c r="P184" s="33"/>
      <c r="Q184" s="33"/>
      <c r="R184" s="33"/>
      <c r="S184" s="33"/>
    </row>
    <row r="185" spans="1:19" ht="15.75">
      <c r="A185" s="21"/>
      <c r="B185" s="21"/>
      <c r="C185" s="21"/>
      <c r="D185" s="21"/>
      <c r="E185" s="11"/>
      <c r="F185" s="32"/>
      <c r="G185" s="33"/>
      <c r="H185" s="74"/>
      <c r="I185" s="113"/>
      <c r="K185" s="105"/>
      <c r="L185" s="33"/>
      <c r="M185" s="33"/>
      <c r="N185" s="33"/>
      <c r="O185" s="33"/>
      <c r="P185" s="33"/>
      <c r="Q185" s="33"/>
      <c r="R185" s="33"/>
      <c r="S185" s="33"/>
    </row>
    <row r="186" spans="1:19" ht="15.75">
      <c r="A186" s="21"/>
      <c r="B186" s="21"/>
      <c r="C186" s="21"/>
      <c r="D186" s="21"/>
      <c r="E186" s="11"/>
      <c r="F186" s="32"/>
      <c r="G186" s="33"/>
      <c r="H186" s="74"/>
      <c r="I186" s="113"/>
      <c r="K186" s="105"/>
      <c r="L186" s="33"/>
      <c r="M186" s="33"/>
      <c r="N186" s="33"/>
      <c r="O186" s="33"/>
      <c r="P186" s="33"/>
      <c r="Q186" s="33"/>
      <c r="R186" s="33"/>
      <c r="S186" s="33"/>
    </row>
    <row r="187" spans="1:19" ht="15.75">
      <c r="A187" s="21"/>
      <c r="B187" s="21"/>
      <c r="C187" s="21"/>
      <c r="D187" s="21"/>
      <c r="E187" s="11"/>
      <c r="F187" s="32"/>
      <c r="G187" s="33"/>
      <c r="H187" s="74"/>
      <c r="I187" s="113"/>
      <c r="K187" s="105"/>
      <c r="L187" s="33"/>
      <c r="M187" s="33"/>
      <c r="N187" s="33"/>
      <c r="O187" s="33"/>
      <c r="P187" s="33"/>
      <c r="Q187" s="33"/>
      <c r="R187" s="33"/>
      <c r="S187" s="33"/>
    </row>
    <row r="188" spans="1:19" ht="15.75">
      <c r="A188" s="21"/>
      <c r="B188" s="21"/>
      <c r="C188" s="21"/>
      <c r="D188" s="21"/>
      <c r="E188" s="11"/>
      <c r="F188" s="32"/>
      <c r="G188" s="33"/>
      <c r="H188" s="74"/>
      <c r="I188" s="113"/>
      <c r="K188" s="105"/>
      <c r="L188" s="33"/>
      <c r="M188" s="33"/>
      <c r="N188" s="33"/>
      <c r="O188" s="33"/>
      <c r="P188" s="33"/>
      <c r="Q188" s="33"/>
      <c r="R188" s="33"/>
      <c r="S188" s="33"/>
    </row>
    <row r="189" spans="1:19" ht="15.75">
      <c r="A189" s="21"/>
      <c r="B189" s="21"/>
      <c r="C189" s="21"/>
      <c r="D189" s="21"/>
      <c r="E189" s="11"/>
      <c r="F189" s="32"/>
      <c r="G189" s="33"/>
      <c r="H189" s="74"/>
      <c r="I189" s="113"/>
      <c r="K189" s="105"/>
      <c r="L189" s="33"/>
      <c r="M189" s="33"/>
      <c r="N189" s="33"/>
      <c r="O189" s="33"/>
      <c r="P189" s="33"/>
      <c r="Q189" s="33"/>
      <c r="R189" s="33"/>
      <c r="S189" s="33"/>
    </row>
    <row r="190" spans="1:19" ht="15.75">
      <c r="A190" s="21"/>
      <c r="B190" s="21"/>
      <c r="C190" s="21"/>
      <c r="D190" s="21"/>
      <c r="E190" s="11"/>
      <c r="F190" s="32"/>
      <c r="G190" s="33"/>
      <c r="H190" s="74"/>
      <c r="I190" s="113"/>
      <c r="K190" s="105"/>
      <c r="L190" s="33"/>
      <c r="M190" s="33"/>
      <c r="N190" s="33"/>
      <c r="O190" s="33"/>
      <c r="P190" s="33"/>
      <c r="Q190" s="33"/>
      <c r="R190" s="33"/>
      <c r="S190" s="33"/>
    </row>
    <row r="191" spans="1:19" ht="15.75">
      <c r="A191" s="21"/>
      <c r="B191" s="21"/>
      <c r="C191" s="21"/>
      <c r="D191" s="21"/>
      <c r="E191" s="11"/>
      <c r="F191" s="32"/>
      <c r="G191" s="33"/>
      <c r="H191" s="74"/>
      <c r="I191" s="113"/>
      <c r="K191" s="105"/>
      <c r="L191" s="33"/>
      <c r="M191" s="33"/>
      <c r="N191" s="33"/>
      <c r="O191" s="33"/>
      <c r="P191" s="33"/>
      <c r="Q191" s="33"/>
      <c r="R191" s="33"/>
      <c r="S191" s="33"/>
    </row>
    <row r="192" spans="1:19" ht="15.75">
      <c r="A192" s="21"/>
      <c r="B192" s="21"/>
      <c r="C192" s="21"/>
      <c r="D192" s="21"/>
      <c r="E192" s="11"/>
      <c r="F192" s="32"/>
      <c r="G192" s="33"/>
      <c r="H192" s="74"/>
      <c r="I192" s="113"/>
      <c r="K192" s="105"/>
      <c r="L192" s="33"/>
      <c r="M192" s="33"/>
      <c r="N192" s="33"/>
      <c r="O192" s="33"/>
      <c r="P192" s="33"/>
      <c r="Q192" s="33"/>
      <c r="R192" s="33"/>
      <c r="S192" s="33"/>
    </row>
    <row r="193" spans="1:19" ht="15.75">
      <c r="A193" s="21"/>
      <c r="B193" s="21"/>
      <c r="C193" s="21"/>
      <c r="D193" s="21"/>
      <c r="E193" s="11"/>
      <c r="F193" s="32"/>
      <c r="G193" s="33"/>
      <c r="H193" s="74"/>
      <c r="I193" s="113"/>
      <c r="K193" s="105"/>
      <c r="L193" s="33"/>
      <c r="M193" s="33"/>
      <c r="N193" s="33"/>
      <c r="O193" s="33"/>
      <c r="P193" s="33"/>
      <c r="Q193" s="33"/>
      <c r="R193" s="33"/>
      <c r="S193" s="33"/>
    </row>
    <row r="194" spans="1:19" ht="15.75">
      <c r="A194" s="21"/>
      <c r="B194" s="21"/>
      <c r="C194" s="21"/>
      <c r="D194" s="21"/>
      <c r="E194" s="11"/>
      <c r="F194" s="32"/>
      <c r="G194" s="33"/>
      <c r="H194" s="74"/>
      <c r="I194" s="113"/>
      <c r="K194" s="105"/>
      <c r="L194" s="33"/>
      <c r="M194" s="33"/>
      <c r="N194" s="33"/>
      <c r="O194" s="33"/>
      <c r="P194" s="33"/>
      <c r="Q194" s="33"/>
      <c r="R194" s="33"/>
      <c r="S194" s="33"/>
    </row>
    <row r="195" spans="1:19" ht="15.75">
      <c r="A195" s="21"/>
      <c r="B195" s="21"/>
      <c r="C195" s="21"/>
      <c r="D195" s="21"/>
      <c r="E195" s="11"/>
      <c r="F195" s="32"/>
      <c r="G195" s="33"/>
      <c r="H195" s="74"/>
      <c r="I195" s="113"/>
      <c r="K195" s="105"/>
      <c r="L195" s="33"/>
      <c r="M195" s="33"/>
      <c r="N195" s="33"/>
      <c r="O195" s="33"/>
      <c r="P195" s="33"/>
      <c r="Q195" s="33"/>
      <c r="R195" s="33"/>
      <c r="S195" s="33"/>
    </row>
    <row r="196" spans="1:19" ht="15.75">
      <c r="A196" s="21"/>
      <c r="B196" s="21"/>
      <c r="C196" s="21"/>
      <c r="D196" s="21"/>
      <c r="E196" s="11"/>
      <c r="F196" s="32"/>
      <c r="G196" s="33"/>
      <c r="H196" s="74"/>
      <c r="I196" s="113"/>
      <c r="K196" s="105"/>
      <c r="L196" s="33"/>
      <c r="M196" s="33"/>
      <c r="N196" s="33"/>
      <c r="O196" s="33"/>
      <c r="P196" s="33"/>
      <c r="Q196" s="33"/>
      <c r="R196" s="33"/>
      <c r="S196" s="33"/>
    </row>
    <row r="197" spans="1:19" ht="15.75">
      <c r="A197" s="21"/>
      <c r="B197" s="21"/>
      <c r="C197" s="21"/>
      <c r="D197" s="21"/>
      <c r="E197" s="11"/>
      <c r="F197" s="32"/>
      <c r="G197" s="33"/>
      <c r="H197" s="74"/>
      <c r="I197" s="113"/>
      <c r="K197" s="105"/>
      <c r="L197" s="33"/>
      <c r="M197" s="33"/>
      <c r="N197" s="33"/>
      <c r="O197" s="33"/>
      <c r="P197" s="33"/>
      <c r="Q197" s="33"/>
      <c r="R197" s="33"/>
      <c r="S197" s="33"/>
    </row>
    <row r="198" spans="1:19" ht="15.75">
      <c r="A198" s="21"/>
      <c r="B198" s="21"/>
      <c r="C198" s="21"/>
      <c r="D198" s="21"/>
      <c r="E198" s="11"/>
      <c r="F198" s="32"/>
      <c r="G198" s="33"/>
      <c r="H198" s="74"/>
      <c r="I198" s="113"/>
      <c r="K198" s="105"/>
      <c r="L198" s="33"/>
      <c r="M198" s="33"/>
      <c r="N198" s="33"/>
      <c r="O198" s="33"/>
      <c r="P198" s="33"/>
      <c r="Q198" s="33"/>
      <c r="R198" s="33"/>
      <c r="S198" s="33"/>
    </row>
    <row r="199" spans="1:19" ht="15.75">
      <c r="A199" s="21"/>
      <c r="B199" s="21"/>
      <c r="C199" s="21"/>
      <c r="D199" s="21"/>
      <c r="E199" s="11"/>
      <c r="F199" s="32"/>
      <c r="G199" s="33"/>
      <c r="H199" s="74"/>
      <c r="I199" s="113"/>
      <c r="K199" s="105"/>
      <c r="L199" s="33"/>
      <c r="M199" s="33"/>
      <c r="N199" s="33"/>
      <c r="O199" s="33"/>
      <c r="P199" s="33"/>
      <c r="Q199" s="33"/>
      <c r="R199" s="33"/>
      <c r="S199" s="33"/>
    </row>
    <row r="200" spans="1:19" ht="15.75">
      <c r="A200" s="21"/>
      <c r="B200" s="21"/>
      <c r="C200" s="21"/>
      <c r="D200" s="21"/>
      <c r="E200" s="11"/>
      <c r="F200" s="32"/>
      <c r="G200" s="33"/>
      <c r="H200" s="74"/>
      <c r="I200" s="113"/>
      <c r="K200" s="105"/>
      <c r="L200" s="33"/>
      <c r="M200" s="33"/>
      <c r="N200" s="33"/>
      <c r="O200" s="33"/>
      <c r="P200" s="33"/>
      <c r="Q200" s="33"/>
      <c r="R200" s="33"/>
      <c r="S200" s="33"/>
    </row>
    <row r="201" spans="1:19" ht="15.75">
      <c r="A201" s="21"/>
      <c r="B201" s="21"/>
      <c r="C201" s="21"/>
      <c r="D201" s="21"/>
      <c r="E201" s="11"/>
      <c r="F201" s="32"/>
      <c r="G201" s="33"/>
      <c r="H201" s="74"/>
      <c r="I201" s="113"/>
      <c r="K201" s="105"/>
      <c r="L201" s="33"/>
      <c r="M201" s="33"/>
      <c r="N201" s="33"/>
      <c r="O201" s="33"/>
      <c r="P201" s="33"/>
      <c r="Q201" s="33"/>
      <c r="R201" s="33"/>
      <c r="S201" s="33"/>
    </row>
    <row r="202" spans="1:19" ht="15.75">
      <c r="A202" s="21"/>
      <c r="B202" s="21"/>
      <c r="C202" s="21"/>
      <c r="D202" s="21"/>
      <c r="E202" s="11"/>
      <c r="F202" s="32"/>
      <c r="G202" s="33"/>
      <c r="H202" s="74"/>
      <c r="I202" s="113"/>
      <c r="K202" s="105"/>
      <c r="L202" s="33"/>
      <c r="M202" s="33"/>
      <c r="N202" s="33"/>
      <c r="O202" s="33"/>
      <c r="P202" s="33"/>
      <c r="Q202" s="33"/>
      <c r="R202" s="33"/>
      <c r="S202" s="33"/>
    </row>
    <row r="203" spans="1:19" ht="15.75">
      <c r="A203" s="21"/>
      <c r="B203" s="21"/>
      <c r="C203" s="21"/>
      <c r="D203" s="21"/>
      <c r="E203" s="11"/>
      <c r="F203" s="32"/>
      <c r="G203" s="33"/>
      <c r="H203" s="74"/>
      <c r="I203" s="113"/>
      <c r="K203" s="105"/>
      <c r="L203" s="33"/>
      <c r="M203" s="33"/>
      <c r="N203" s="33"/>
      <c r="O203" s="33"/>
      <c r="P203" s="33"/>
      <c r="Q203" s="33"/>
      <c r="R203" s="33"/>
      <c r="S203" s="33"/>
    </row>
    <row r="204" spans="1:19" ht="15.75">
      <c r="A204" s="21"/>
      <c r="B204" s="21"/>
      <c r="C204" s="21"/>
      <c r="D204" s="21"/>
      <c r="E204" s="11"/>
      <c r="F204" s="32"/>
      <c r="G204" s="33"/>
      <c r="H204" s="74"/>
      <c r="I204" s="113"/>
      <c r="K204" s="105"/>
      <c r="L204" s="33"/>
      <c r="M204" s="33"/>
      <c r="N204" s="33"/>
      <c r="O204" s="33"/>
      <c r="P204" s="33"/>
      <c r="Q204" s="33"/>
      <c r="R204" s="33"/>
      <c r="S204" s="33"/>
    </row>
    <row r="205" spans="1:19" ht="15.75">
      <c r="A205" s="21"/>
      <c r="B205" s="21"/>
      <c r="C205" s="21"/>
      <c r="D205" s="21"/>
      <c r="E205" s="11"/>
      <c r="F205" s="32"/>
      <c r="G205" s="33"/>
      <c r="H205" s="74"/>
      <c r="I205" s="113"/>
      <c r="K205" s="105"/>
      <c r="L205" s="33"/>
      <c r="M205" s="33"/>
      <c r="N205" s="33"/>
      <c r="O205" s="33"/>
      <c r="P205" s="33"/>
      <c r="Q205" s="33"/>
      <c r="R205" s="33"/>
      <c r="S205" s="33"/>
    </row>
    <row r="206" spans="1:19" ht="15.75">
      <c r="A206" s="21"/>
      <c r="B206" s="21"/>
      <c r="C206" s="21"/>
      <c r="D206" s="21"/>
      <c r="E206" s="11"/>
      <c r="F206" s="32"/>
      <c r="G206" s="33"/>
      <c r="H206" s="74"/>
      <c r="I206" s="113"/>
      <c r="K206" s="105"/>
      <c r="L206" s="33"/>
      <c r="M206" s="33"/>
      <c r="N206" s="33"/>
      <c r="O206" s="33"/>
      <c r="P206" s="33"/>
      <c r="Q206" s="33"/>
      <c r="R206" s="33"/>
      <c r="S206" s="33"/>
    </row>
    <row r="207" spans="1:19" ht="15.75">
      <c r="A207" s="21"/>
      <c r="B207" s="21"/>
      <c r="C207" s="21"/>
      <c r="D207" s="21"/>
      <c r="E207" s="11"/>
      <c r="F207" s="32"/>
      <c r="G207" s="33"/>
      <c r="H207" s="74"/>
      <c r="I207" s="113"/>
      <c r="K207" s="105"/>
      <c r="L207" s="33"/>
      <c r="M207" s="33"/>
      <c r="N207" s="33"/>
      <c r="O207" s="33"/>
      <c r="P207" s="33"/>
      <c r="Q207" s="33"/>
      <c r="R207" s="33"/>
      <c r="S207" s="33"/>
    </row>
    <row r="208" spans="1:19" ht="15.75">
      <c r="A208" s="21"/>
      <c r="B208" s="21"/>
      <c r="C208" s="21"/>
      <c r="D208" s="21"/>
      <c r="E208" s="11"/>
      <c r="F208" s="32"/>
      <c r="G208" s="33"/>
      <c r="H208" s="74"/>
      <c r="I208" s="113"/>
      <c r="K208" s="105"/>
      <c r="L208" s="33"/>
      <c r="M208" s="33"/>
      <c r="N208" s="33"/>
      <c r="O208" s="33"/>
      <c r="P208" s="33"/>
      <c r="Q208" s="33"/>
      <c r="R208" s="33"/>
      <c r="S208" s="33"/>
    </row>
    <row r="209" spans="1:19" ht="15.75">
      <c r="A209" s="21"/>
      <c r="B209" s="21"/>
      <c r="C209" s="21"/>
      <c r="D209" s="21"/>
      <c r="E209" s="11"/>
      <c r="F209" s="32"/>
      <c r="G209" s="33"/>
      <c r="H209" s="74"/>
      <c r="I209" s="113"/>
      <c r="K209" s="105"/>
      <c r="L209" s="33"/>
      <c r="M209" s="33"/>
      <c r="N209" s="33"/>
      <c r="O209" s="33"/>
      <c r="P209" s="33"/>
      <c r="Q209" s="33"/>
      <c r="R209" s="33"/>
      <c r="S209" s="33"/>
    </row>
    <row r="210" spans="1:19" ht="15.75">
      <c r="A210" s="21"/>
      <c r="B210" s="21"/>
      <c r="C210" s="21"/>
      <c r="D210" s="21"/>
      <c r="E210" s="11"/>
      <c r="F210" s="32"/>
      <c r="G210" s="33"/>
      <c r="H210" s="74"/>
      <c r="I210" s="113"/>
      <c r="K210" s="105"/>
      <c r="L210" s="33"/>
      <c r="M210" s="33"/>
      <c r="N210" s="33"/>
      <c r="O210" s="33"/>
      <c r="P210" s="33"/>
      <c r="Q210" s="33"/>
      <c r="R210" s="33"/>
      <c r="S210" s="33"/>
    </row>
    <row r="211" spans="1:19" ht="15.75">
      <c r="A211" s="21"/>
      <c r="B211" s="21"/>
      <c r="C211" s="21"/>
      <c r="D211" s="21"/>
      <c r="E211" s="11"/>
      <c r="F211" s="32"/>
      <c r="G211" s="33"/>
      <c r="H211" s="74"/>
      <c r="I211" s="113"/>
      <c r="K211" s="105"/>
      <c r="L211" s="33"/>
      <c r="M211" s="33"/>
      <c r="N211" s="33"/>
      <c r="O211" s="33"/>
      <c r="P211" s="33"/>
      <c r="Q211" s="33"/>
      <c r="R211" s="33"/>
      <c r="S211" s="33"/>
    </row>
    <row r="212" spans="1:19" ht="15.75">
      <c r="A212" s="21"/>
      <c r="B212" s="21"/>
      <c r="C212" s="21"/>
      <c r="D212" s="21"/>
      <c r="E212" s="11"/>
      <c r="F212" s="32"/>
      <c r="G212" s="33"/>
      <c r="H212" s="74"/>
      <c r="I212" s="113"/>
      <c r="K212" s="105"/>
      <c r="L212" s="33"/>
      <c r="M212" s="33"/>
      <c r="N212" s="33"/>
      <c r="O212" s="33"/>
      <c r="P212" s="33"/>
      <c r="Q212" s="33"/>
      <c r="R212" s="33"/>
      <c r="S212" s="33"/>
    </row>
    <row r="213" spans="1:19" ht="15.75">
      <c r="A213" s="21"/>
      <c r="B213" s="21"/>
      <c r="C213" s="21"/>
      <c r="D213" s="21"/>
      <c r="E213" s="11"/>
      <c r="F213" s="32"/>
      <c r="G213" s="33"/>
      <c r="H213" s="74"/>
      <c r="I213" s="113"/>
      <c r="K213" s="105"/>
      <c r="L213" s="33"/>
      <c r="M213" s="33"/>
      <c r="N213" s="33"/>
      <c r="O213" s="33"/>
      <c r="P213" s="33"/>
      <c r="Q213" s="33"/>
      <c r="R213" s="33"/>
      <c r="S213" s="33"/>
    </row>
    <row r="214" spans="1:19" ht="15.75">
      <c r="A214" s="21"/>
      <c r="B214" s="21"/>
      <c r="C214" s="21"/>
      <c r="D214" s="21"/>
      <c r="E214" s="11"/>
      <c r="F214" s="32"/>
      <c r="G214" s="33"/>
      <c r="H214" s="74"/>
      <c r="I214" s="113"/>
      <c r="K214" s="105"/>
      <c r="L214" s="33"/>
      <c r="M214" s="33"/>
      <c r="N214" s="33"/>
      <c r="O214" s="33"/>
      <c r="P214" s="33"/>
      <c r="Q214" s="33"/>
      <c r="R214" s="33"/>
      <c r="S214" s="33"/>
    </row>
    <row r="215" spans="1:19" ht="15.75">
      <c r="A215" s="21"/>
      <c r="B215" s="21"/>
      <c r="C215" s="21"/>
      <c r="D215" s="21"/>
      <c r="E215" s="11"/>
      <c r="F215" s="32"/>
      <c r="G215" s="33"/>
      <c r="H215" s="74"/>
      <c r="I215" s="113"/>
      <c r="K215" s="105"/>
      <c r="L215" s="33"/>
      <c r="M215" s="33"/>
      <c r="N215" s="33"/>
      <c r="O215" s="33"/>
      <c r="P215" s="33"/>
      <c r="Q215" s="33"/>
      <c r="R215" s="33"/>
      <c r="S215" s="33"/>
    </row>
    <row r="216" spans="1:19" ht="15.75">
      <c r="A216" s="21"/>
      <c r="B216" s="21"/>
      <c r="C216" s="21"/>
      <c r="D216" s="21"/>
      <c r="E216" s="11"/>
      <c r="F216" s="32"/>
      <c r="G216" s="33"/>
      <c r="H216" s="74"/>
      <c r="I216" s="113"/>
      <c r="K216" s="105"/>
      <c r="L216" s="33"/>
      <c r="M216" s="33"/>
      <c r="N216" s="33"/>
      <c r="O216" s="33"/>
      <c r="P216" s="33"/>
      <c r="Q216" s="33"/>
      <c r="R216" s="33"/>
      <c r="S216" s="33"/>
    </row>
    <row r="217" spans="1:19" ht="15.75">
      <c r="A217" s="21"/>
      <c r="B217" s="21"/>
      <c r="C217" s="21"/>
      <c r="D217" s="21"/>
      <c r="E217" s="11"/>
      <c r="F217" s="32"/>
      <c r="G217" s="33"/>
      <c r="H217" s="74"/>
      <c r="I217" s="113"/>
      <c r="K217" s="105"/>
      <c r="L217" s="33"/>
      <c r="M217" s="33"/>
      <c r="N217" s="33"/>
      <c r="O217" s="33"/>
      <c r="P217" s="33"/>
      <c r="Q217" s="33"/>
      <c r="R217" s="33"/>
      <c r="S217" s="33"/>
    </row>
    <row r="218" spans="1:19" ht="15.75">
      <c r="A218" s="21"/>
      <c r="B218" s="21"/>
      <c r="C218" s="21"/>
      <c r="D218" s="21"/>
      <c r="E218" s="11"/>
      <c r="F218" s="32"/>
      <c r="G218" s="33"/>
      <c r="H218" s="74"/>
      <c r="I218" s="113"/>
      <c r="K218" s="105"/>
      <c r="L218" s="33"/>
      <c r="M218" s="33"/>
      <c r="N218" s="33"/>
      <c r="O218" s="33"/>
      <c r="P218" s="33"/>
      <c r="Q218" s="33"/>
      <c r="R218" s="33"/>
      <c r="S218" s="33"/>
    </row>
    <row r="219" spans="1:19" ht="15.75">
      <c r="A219" s="21"/>
      <c r="B219" s="21"/>
      <c r="C219" s="21"/>
      <c r="D219" s="21"/>
      <c r="E219" s="11"/>
      <c r="F219" s="32"/>
      <c r="G219" s="33"/>
      <c r="H219" s="74"/>
      <c r="I219" s="113"/>
      <c r="K219" s="105"/>
      <c r="L219" s="33"/>
      <c r="M219" s="33"/>
      <c r="N219" s="33"/>
      <c r="O219" s="33"/>
      <c r="P219" s="33"/>
      <c r="Q219" s="33"/>
      <c r="R219" s="33"/>
      <c r="S219" s="33"/>
    </row>
    <row r="220" spans="1:19" ht="15.75">
      <c r="A220" s="21"/>
      <c r="B220" s="21"/>
      <c r="C220" s="21"/>
      <c r="D220" s="21"/>
      <c r="E220" s="11"/>
      <c r="F220" s="32"/>
      <c r="G220" s="33"/>
      <c r="H220" s="74"/>
      <c r="I220" s="113"/>
      <c r="K220" s="105"/>
      <c r="L220" s="33"/>
      <c r="M220" s="33"/>
      <c r="N220" s="33"/>
      <c r="O220" s="33"/>
      <c r="P220" s="33"/>
      <c r="Q220" s="33"/>
      <c r="R220" s="33"/>
      <c r="S220" s="33"/>
    </row>
    <row r="221" spans="1:19" ht="15.75">
      <c r="A221" s="21"/>
      <c r="B221" s="21"/>
      <c r="C221" s="21"/>
      <c r="D221" s="21"/>
      <c r="E221" s="11"/>
      <c r="F221" s="32"/>
      <c r="G221" s="33"/>
      <c r="H221" s="74"/>
      <c r="I221" s="113"/>
      <c r="K221" s="105"/>
      <c r="L221" s="33"/>
      <c r="M221" s="33"/>
      <c r="N221" s="33"/>
      <c r="O221" s="33"/>
      <c r="P221" s="33"/>
      <c r="Q221" s="33"/>
      <c r="R221" s="33"/>
      <c r="S221" s="33"/>
    </row>
    <row r="222" spans="1:19" ht="15.75">
      <c r="A222" s="21"/>
      <c r="B222" s="21"/>
      <c r="C222" s="21"/>
      <c r="D222" s="21"/>
      <c r="E222" s="11"/>
      <c r="F222" s="32"/>
      <c r="G222" s="33"/>
      <c r="H222" s="74"/>
      <c r="I222" s="113"/>
      <c r="K222" s="105"/>
      <c r="L222" s="33"/>
      <c r="M222" s="33"/>
      <c r="N222" s="33"/>
      <c r="O222" s="33"/>
      <c r="P222" s="33"/>
      <c r="Q222" s="33"/>
      <c r="R222" s="33"/>
      <c r="S222" s="33"/>
    </row>
    <row r="223" spans="1:19" ht="15.75">
      <c r="A223" s="21"/>
      <c r="B223" s="21"/>
      <c r="C223" s="21"/>
      <c r="D223" s="21"/>
      <c r="E223" s="11"/>
      <c r="F223" s="32"/>
      <c r="G223" s="33"/>
      <c r="H223" s="74"/>
      <c r="I223" s="113"/>
      <c r="K223" s="105"/>
      <c r="L223" s="33"/>
      <c r="M223" s="33"/>
      <c r="N223" s="33"/>
      <c r="O223" s="33"/>
      <c r="P223" s="33"/>
      <c r="Q223" s="33"/>
      <c r="R223" s="33"/>
      <c r="S223" s="33"/>
    </row>
    <row r="224" spans="1:19" ht="15.75">
      <c r="A224" s="21"/>
      <c r="B224" s="21"/>
      <c r="C224" s="21"/>
      <c r="D224" s="21"/>
      <c r="E224" s="11"/>
      <c r="F224" s="32"/>
      <c r="G224" s="33"/>
      <c r="H224" s="74"/>
      <c r="I224" s="113"/>
      <c r="K224" s="105"/>
      <c r="L224" s="33"/>
      <c r="M224" s="33"/>
      <c r="N224" s="33"/>
      <c r="O224" s="33"/>
      <c r="P224" s="33"/>
      <c r="Q224" s="33"/>
      <c r="R224" s="33"/>
      <c r="S224" s="33"/>
    </row>
    <row r="225" spans="1:19" ht="15.75">
      <c r="A225" s="21"/>
      <c r="B225" s="21"/>
      <c r="C225" s="21"/>
      <c r="D225" s="21"/>
      <c r="E225" s="11"/>
      <c r="F225" s="32"/>
      <c r="G225" s="33"/>
      <c r="H225" s="74"/>
      <c r="I225" s="113"/>
      <c r="K225" s="105"/>
      <c r="L225" s="33"/>
      <c r="M225" s="33"/>
      <c r="N225" s="33"/>
      <c r="O225" s="33"/>
      <c r="P225" s="33"/>
      <c r="Q225" s="33"/>
      <c r="R225" s="33"/>
      <c r="S225" s="33"/>
    </row>
    <row r="226" spans="1:19" ht="15.75">
      <c r="A226" s="21"/>
      <c r="B226" s="21"/>
      <c r="C226" s="21"/>
      <c r="D226" s="21"/>
      <c r="E226" s="11"/>
      <c r="F226" s="32"/>
      <c r="G226" s="33"/>
      <c r="H226" s="74"/>
      <c r="I226" s="113"/>
      <c r="K226" s="105"/>
      <c r="L226" s="33"/>
      <c r="M226" s="33"/>
      <c r="N226" s="33"/>
      <c r="O226" s="33"/>
      <c r="P226" s="33"/>
      <c r="Q226" s="33"/>
      <c r="R226" s="33"/>
      <c r="S226" s="33"/>
    </row>
    <row r="227" spans="1:19" ht="15.75">
      <c r="A227" s="21"/>
      <c r="B227" s="21"/>
      <c r="C227" s="21"/>
      <c r="D227" s="21"/>
      <c r="E227" s="11"/>
      <c r="F227" s="32"/>
      <c r="G227" s="33"/>
      <c r="H227" s="74"/>
      <c r="I227" s="113"/>
      <c r="K227" s="105"/>
      <c r="L227" s="33"/>
      <c r="M227" s="33"/>
      <c r="N227" s="33"/>
      <c r="O227" s="33"/>
      <c r="P227" s="33"/>
      <c r="Q227" s="33"/>
      <c r="R227" s="33"/>
      <c r="S227" s="33"/>
    </row>
    <row r="228" spans="1:19" ht="15.75">
      <c r="A228" s="21"/>
      <c r="B228" s="21"/>
      <c r="C228" s="21"/>
      <c r="D228" s="21"/>
      <c r="E228" s="11"/>
      <c r="F228" s="32"/>
      <c r="G228" s="33"/>
      <c r="H228" s="74"/>
      <c r="I228" s="113"/>
      <c r="K228" s="105"/>
      <c r="L228" s="33"/>
      <c r="M228" s="33"/>
      <c r="N228" s="33"/>
      <c r="O228" s="33"/>
      <c r="P228" s="33"/>
      <c r="Q228" s="33"/>
      <c r="R228" s="33"/>
      <c r="S228" s="33"/>
    </row>
    <row r="229" spans="1:19" ht="15.75">
      <c r="A229" s="21"/>
      <c r="B229" s="21"/>
      <c r="C229" s="21"/>
      <c r="D229" s="21"/>
      <c r="E229" s="11"/>
      <c r="F229" s="32"/>
      <c r="G229" s="33"/>
      <c r="H229" s="74"/>
      <c r="I229" s="113"/>
      <c r="K229" s="105"/>
      <c r="L229" s="33"/>
      <c r="M229" s="33"/>
      <c r="N229" s="33"/>
      <c r="O229" s="33"/>
      <c r="P229" s="33"/>
      <c r="Q229" s="33"/>
      <c r="R229" s="33"/>
      <c r="S229" s="33"/>
    </row>
    <row r="230" spans="1:19" ht="15.75">
      <c r="A230" s="21"/>
      <c r="B230" s="21"/>
      <c r="C230" s="21"/>
      <c r="D230" s="21"/>
      <c r="E230" s="11"/>
      <c r="F230" s="32"/>
      <c r="G230" s="33"/>
      <c r="H230" s="74"/>
      <c r="I230" s="113"/>
      <c r="K230" s="105"/>
      <c r="L230" s="33"/>
      <c r="M230" s="33"/>
      <c r="N230" s="33"/>
      <c r="O230" s="33"/>
      <c r="P230" s="33"/>
      <c r="Q230" s="33"/>
      <c r="R230" s="33"/>
      <c r="S230" s="33"/>
    </row>
    <row r="231" spans="1:19" ht="15.75">
      <c r="A231" s="21"/>
      <c r="B231" s="21"/>
      <c r="C231" s="21"/>
      <c r="D231" s="21"/>
      <c r="E231" s="11"/>
      <c r="F231" s="32"/>
      <c r="G231" s="33"/>
      <c r="H231" s="74"/>
      <c r="I231" s="113"/>
      <c r="K231" s="105"/>
      <c r="L231" s="33"/>
      <c r="M231" s="33"/>
      <c r="N231" s="33"/>
      <c r="O231" s="33"/>
      <c r="P231" s="33"/>
      <c r="Q231" s="33"/>
      <c r="R231" s="33"/>
      <c r="S231" s="33"/>
    </row>
    <row r="232" spans="1:19" ht="15.75">
      <c r="A232" s="21"/>
      <c r="B232" s="21"/>
      <c r="C232" s="21"/>
      <c r="D232" s="21"/>
      <c r="E232" s="11"/>
      <c r="F232" s="32"/>
      <c r="G232" s="33"/>
      <c r="H232" s="74"/>
      <c r="I232" s="113"/>
      <c r="K232" s="105"/>
      <c r="L232" s="33"/>
      <c r="M232" s="33"/>
      <c r="N232" s="33"/>
      <c r="O232" s="33"/>
      <c r="P232" s="33"/>
      <c r="Q232" s="33"/>
      <c r="R232" s="33"/>
      <c r="S232" s="33"/>
    </row>
    <row r="233" spans="1:19" ht="15.75">
      <c r="A233" s="21"/>
      <c r="B233" s="21"/>
      <c r="C233" s="21"/>
      <c r="D233" s="21"/>
      <c r="E233" s="11"/>
      <c r="F233" s="32"/>
      <c r="G233" s="33"/>
      <c r="H233" s="74"/>
      <c r="I233" s="113"/>
      <c r="K233" s="105"/>
      <c r="L233" s="33"/>
      <c r="M233" s="33"/>
      <c r="N233" s="33"/>
      <c r="O233" s="33"/>
      <c r="P233" s="33"/>
      <c r="Q233" s="33"/>
      <c r="R233" s="33"/>
      <c r="S233" s="33"/>
    </row>
    <row r="234" spans="1:19" ht="15.75">
      <c r="A234" s="21"/>
      <c r="B234" s="21"/>
      <c r="C234" s="21"/>
      <c r="D234" s="21"/>
      <c r="E234" s="11"/>
      <c r="F234" s="32"/>
      <c r="G234" s="33"/>
      <c r="H234" s="74"/>
      <c r="I234" s="113"/>
      <c r="K234" s="105"/>
      <c r="L234" s="33"/>
      <c r="M234" s="33"/>
      <c r="N234" s="33"/>
      <c r="O234" s="33"/>
      <c r="P234" s="33"/>
      <c r="Q234" s="33"/>
      <c r="R234" s="33"/>
      <c r="S234" s="33"/>
    </row>
    <row r="235" spans="1:19" ht="15.75">
      <c r="A235" s="21"/>
      <c r="B235" s="21"/>
      <c r="C235" s="21"/>
      <c r="D235" s="21"/>
      <c r="E235" s="11"/>
      <c r="F235" s="32"/>
      <c r="G235" s="33"/>
      <c r="H235" s="74"/>
      <c r="I235" s="113"/>
      <c r="K235" s="105"/>
      <c r="L235" s="33"/>
      <c r="M235" s="33"/>
      <c r="N235" s="33"/>
      <c r="O235" s="33"/>
      <c r="P235" s="33"/>
      <c r="Q235" s="33"/>
      <c r="R235" s="33"/>
      <c r="S235" s="33"/>
    </row>
    <row r="236" spans="1:19" ht="15.75">
      <c r="A236" s="21"/>
      <c r="B236" s="21"/>
      <c r="C236" s="21"/>
      <c r="D236" s="21"/>
      <c r="E236" s="11"/>
      <c r="F236" s="32"/>
      <c r="G236" s="33"/>
      <c r="H236" s="74"/>
      <c r="I236" s="113"/>
      <c r="K236" s="105"/>
      <c r="L236" s="33"/>
      <c r="M236" s="33"/>
      <c r="N236" s="33"/>
      <c r="O236" s="33"/>
      <c r="P236" s="33"/>
      <c r="Q236" s="33"/>
      <c r="R236" s="33"/>
      <c r="S236" s="33"/>
    </row>
    <row r="237" spans="1:19" ht="15.75">
      <c r="A237" s="21"/>
      <c r="B237" s="21"/>
      <c r="C237" s="21"/>
      <c r="D237" s="21"/>
      <c r="E237" s="11"/>
      <c r="F237" s="32"/>
      <c r="G237" s="33"/>
      <c r="H237" s="74"/>
      <c r="I237" s="113"/>
      <c r="K237" s="105"/>
      <c r="L237" s="33"/>
      <c r="M237" s="33"/>
      <c r="N237" s="33"/>
      <c r="O237" s="33"/>
      <c r="P237" s="33"/>
      <c r="Q237" s="33"/>
      <c r="R237" s="33"/>
      <c r="S237" s="33"/>
    </row>
    <row r="238" spans="1:19" ht="15.75">
      <c r="A238" s="21"/>
      <c r="B238" s="21"/>
      <c r="C238" s="21"/>
      <c r="D238" s="21"/>
      <c r="E238" s="11"/>
      <c r="F238" s="32"/>
      <c r="G238" s="33"/>
      <c r="H238" s="74"/>
      <c r="I238" s="113"/>
      <c r="K238" s="105"/>
      <c r="L238" s="33"/>
      <c r="M238" s="33"/>
      <c r="N238" s="33"/>
      <c r="O238" s="33"/>
      <c r="P238" s="33"/>
      <c r="Q238" s="33"/>
      <c r="R238" s="33"/>
      <c r="S238" s="33"/>
    </row>
    <row r="239" spans="1:19" ht="15.75">
      <c r="A239" s="21"/>
      <c r="B239" s="21"/>
      <c r="C239" s="21"/>
      <c r="D239" s="21"/>
      <c r="E239" s="11"/>
      <c r="F239" s="32"/>
      <c r="G239" s="33"/>
      <c r="H239" s="74"/>
      <c r="I239" s="113"/>
      <c r="K239" s="105"/>
      <c r="L239" s="33"/>
      <c r="M239" s="33"/>
      <c r="N239" s="33"/>
      <c r="O239" s="33"/>
      <c r="P239" s="33"/>
      <c r="Q239" s="33"/>
      <c r="R239" s="33"/>
      <c r="S239" s="33"/>
    </row>
    <row r="240" spans="1:19" ht="15.75">
      <c r="A240" s="21"/>
      <c r="B240" s="21"/>
      <c r="C240" s="21"/>
      <c r="D240" s="21"/>
      <c r="E240" s="11"/>
      <c r="F240" s="32"/>
      <c r="G240" s="33"/>
      <c r="H240" s="74"/>
      <c r="I240" s="113"/>
      <c r="K240" s="105"/>
      <c r="L240" s="33"/>
      <c r="M240" s="33"/>
      <c r="N240" s="33"/>
      <c r="O240" s="33"/>
      <c r="P240" s="33"/>
      <c r="Q240" s="33"/>
      <c r="R240" s="33"/>
      <c r="S240" s="33"/>
    </row>
    <row r="241" spans="1:19" ht="15.75">
      <c r="A241" s="21"/>
      <c r="B241" s="21"/>
      <c r="C241" s="21"/>
      <c r="D241" s="21"/>
      <c r="E241" s="11"/>
      <c r="F241" s="32"/>
      <c r="G241" s="33"/>
      <c r="H241" s="74"/>
      <c r="I241" s="113"/>
      <c r="K241" s="105"/>
      <c r="L241" s="33"/>
      <c r="M241" s="33"/>
      <c r="N241" s="33"/>
      <c r="O241" s="33"/>
      <c r="P241" s="33"/>
      <c r="Q241" s="33"/>
      <c r="R241" s="33"/>
      <c r="S241" s="33"/>
    </row>
    <row r="242" spans="1:19" ht="15.75">
      <c r="A242" s="21"/>
      <c r="B242" s="21"/>
      <c r="C242" s="21"/>
      <c r="D242" s="21"/>
      <c r="E242" s="11"/>
      <c r="F242" s="32"/>
      <c r="G242" s="33"/>
      <c r="H242" s="74"/>
      <c r="I242" s="113"/>
      <c r="K242" s="105"/>
      <c r="L242" s="33"/>
      <c r="M242" s="33"/>
      <c r="N242" s="33"/>
      <c r="O242" s="33"/>
      <c r="P242" s="33"/>
      <c r="Q242" s="33"/>
      <c r="R242" s="33"/>
      <c r="S242" s="33"/>
    </row>
    <row r="243" spans="1:19" ht="15.75">
      <c r="A243" s="21"/>
      <c r="B243" s="21"/>
      <c r="C243" s="21"/>
      <c r="D243" s="21"/>
      <c r="E243" s="11"/>
      <c r="F243" s="32"/>
      <c r="G243" s="33"/>
      <c r="H243" s="74"/>
      <c r="I243" s="113"/>
      <c r="K243" s="105"/>
      <c r="L243" s="33"/>
      <c r="M243" s="33"/>
      <c r="N243" s="33"/>
      <c r="O243" s="33"/>
      <c r="P243" s="33"/>
      <c r="Q243" s="33"/>
      <c r="R243" s="33"/>
      <c r="S243" s="33"/>
    </row>
    <row r="244" spans="1:19" ht="15.75">
      <c r="A244" s="21"/>
      <c r="B244" s="21"/>
      <c r="C244" s="21"/>
      <c r="D244" s="21"/>
      <c r="E244" s="21"/>
      <c r="F244" s="32"/>
      <c r="G244" s="33"/>
      <c r="H244" s="74"/>
      <c r="I244" s="113"/>
      <c r="K244" s="105"/>
      <c r="L244" s="33"/>
      <c r="M244" s="33"/>
      <c r="N244" s="33"/>
      <c r="O244" s="33"/>
      <c r="P244" s="33"/>
      <c r="Q244" s="33"/>
      <c r="R244" s="33"/>
      <c r="S244" s="33"/>
    </row>
    <row r="245" spans="1:19" ht="15.75">
      <c r="A245" s="21"/>
      <c r="B245" s="21"/>
      <c r="C245" s="21"/>
      <c r="D245" s="21"/>
      <c r="E245" s="21"/>
      <c r="F245" s="32"/>
      <c r="G245" s="33"/>
      <c r="H245" s="74"/>
      <c r="I245" s="113"/>
      <c r="K245" s="105"/>
      <c r="L245" s="33"/>
      <c r="M245" s="33"/>
      <c r="N245" s="33"/>
      <c r="O245" s="33"/>
      <c r="P245" s="33"/>
      <c r="Q245" s="33"/>
      <c r="R245" s="33"/>
      <c r="S245" s="33"/>
    </row>
    <row r="246" spans="1:19" ht="15.75">
      <c r="A246" s="21"/>
      <c r="B246" s="21"/>
      <c r="C246" s="21"/>
      <c r="D246" s="21"/>
      <c r="E246" s="21"/>
      <c r="F246" s="32"/>
      <c r="G246" s="33"/>
      <c r="H246" s="74"/>
      <c r="I246" s="113"/>
      <c r="K246" s="105"/>
      <c r="L246" s="33"/>
      <c r="M246" s="33"/>
      <c r="N246" s="33"/>
      <c r="O246" s="33"/>
      <c r="P246" s="33"/>
      <c r="Q246" s="33"/>
      <c r="R246" s="33"/>
      <c r="S246" s="33"/>
    </row>
    <row r="247" spans="1:19" ht="15.75">
      <c r="A247" s="21"/>
      <c r="B247" s="21"/>
      <c r="C247" s="21"/>
      <c r="D247" s="21"/>
      <c r="E247" s="21"/>
      <c r="F247" s="32"/>
      <c r="G247" s="33"/>
      <c r="H247" s="74"/>
      <c r="I247" s="113"/>
      <c r="K247" s="105"/>
      <c r="L247" s="33"/>
      <c r="M247" s="33"/>
      <c r="N247" s="33"/>
      <c r="O247" s="33"/>
      <c r="P247" s="33"/>
      <c r="Q247" s="33"/>
      <c r="R247" s="33"/>
      <c r="S247" s="33"/>
    </row>
    <row r="248" spans="1:19" ht="15.75">
      <c r="A248" s="21"/>
      <c r="B248" s="21"/>
      <c r="C248" s="21"/>
      <c r="D248" s="21"/>
      <c r="E248" s="21"/>
      <c r="F248" s="32"/>
      <c r="G248" s="33"/>
      <c r="H248" s="74"/>
      <c r="I248" s="113"/>
      <c r="K248" s="105"/>
      <c r="L248" s="33"/>
      <c r="M248" s="33"/>
      <c r="N248" s="33"/>
      <c r="O248" s="33"/>
      <c r="P248" s="33"/>
      <c r="Q248" s="33"/>
      <c r="R248" s="33"/>
      <c r="S248" s="33"/>
    </row>
    <row r="249" spans="1:19" ht="15.75">
      <c r="A249" s="21"/>
      <c r="B249" s="21"/>
      <c r="C249" s="21"/>
      <c r="D249" s="21"/>
      <c r="E249" s="21"/>
      <c r="F249" s="32"/>
      <c r="G249" s="33"/>
      <c r="H249" s="74"/>
      <c r="I249" s="113"/>
      <c r="K249" s="105"/>
      <c r="L249" s="33"/>
      <c r="M249" s="33"/>
      <c r="N249" s="33"/>
      <c r="O249" s="33"/>
      <c r="P249" s="33"/>
      <c r="Q249" s="33"/>
      <c r="R249" s="33"/>
      <c r="S249" s="33"/>
    </row>
    <row r="250" spans="1:19" ht="15.75">
      <c r="A250" s="21"/>
      <c r="B250" s="21"/>
      <c r="C250" s="21"/>
      <c r="D250" s="21"/>
      <c r="E250" s="21"/>
      <c r="F250" s="32"/>
      <c r="G250" s="33"/>
      <c r="H250" s="74"/>
      <c r="I250" s="113"/>
      <c r="K250" s="105"/>
      <c r="L250" s="33"/>
      <c r="M250" s="33"/>
      <c r="N250" s="33"/>
      <c r="O250" s="33"/>
      <c r="P250" s="33"/>
      <c r="Q250" s="33"/>
      <c r="R250" s="33"/>
      <c r="S250" s="33"/>
    </row>
    <row r="251" spans="1:19" ht="15.75">
      <c r="A251" s="21"/>
      <c r="B251" s="21"/>
      <c r="C251" s="21"/>
      <c r="D251" s="21"/>
      <c r="E251" s="21"/>
      <c r="F251" s="32"/>
      <c r="G251" s="33"/>
      <c r="H251" s="74"/>
      <c r="I251" s="113"/>
      <c r="K251" s="105"/>
      <c r="L251" s="33"/>
      <c r="M251" s="33"/>
      <c r="N251" s="33"/>
      <c r="O251" s="33"/>
      <c r="P251" s="33"/>
      <c r="Q251" s="33"/>
      <c r="R251" s="33"/>
      <c r="S251" s="33"/>
    </row>
    <row r="252" spans="1:19" ht="15.75">
      <c r="A252" s="21"/>
      <c r="B252" s="21"/>
      <c r="C252" s="21"/>
      <c r="D252" s="21"/>
      <c r="E252" s="21"/>
      <c r="F252" s="32"/>
      <c r="G252" s="33"/>
      <c r="H252" s="74"/>
      <c r="I252" s="113"/>
      <c r="K252" s="105"/>
      <c r="L252" s="33"/>
      <c r="M252" s="33"/>
      <c r="N252" s="33"/>
      <c r="O252" s="33"/>
      <c r="P252" s="33"/>
      <c r="Q252" s="33"/>
      <c r="R252" s="33"/>
      <c r="S252" s="33"/>
    </row>
    <row r="253" spans="1:19" ht="15.75">
      <c r="A253" s="21"/>
      <c r="B253" s="21"/>
      <c r="C253" s="21"/>
      <c r="D253" s="21"/>
      <c r="E253" s="21"/>
      <c r="F253" s="32"/>
      <c r="G253" s="33"/>
      <c r="H253" s="74"/>
      <c r="I253" s="113"/>
      <c r="K253" s="105"/>
      <c r="L253" s="33"/>
      <c r="M253" s="33"/>
      <c r="N253" s="33"/>
      <c r="O253" s="33"/>
      <c r="P253" s="33"/>
      <c r="Q253" s="33"/>
      <c r="R253" s="33"/>
      <c r="S253" s="33"/>
    </row>
    <row r="254" spans="1:19" ht="15.75">
      <c r="A254" s="21"/>
      <c r="B254" s="21"/>
      <c r="C254" s="21"/>
      <c r="D254" s="21"/>
      <c r="E254" s="21"/>
      <c r="F254" s="32"/>
      <c r="G254" s="33"/>
      <c r="H254" s="74"/>
      <c r="I254" s="113"/>
      <c r="K254" s="105"/>
      <c r="L254" s="33"/>
      <c r="M254" s="33"/>
      <c r="N254" s="33"/>
      <c r="O254" s="33"/>
      <c r="P254" s="33"/>
      <c r="Q254" s="33"/>
      <c r="R254" s="33"/>
      <c r="S254" s="33"/>
    </row>
    <row r="255" spans="1:19" ht="15.75">
      <c r="A255" s="21"/>
      <c r="B255" s="21"/>
      <c r="C255" s="21"/>
      <c r="D255" s="21"/>
      <c r="E255" s="21"/>
      <c r="F255" s="32"/>
      <c r="G255" s="33"/>
      <c r="H255" s="74"/>
      <c r="I255" s="113"/>
      <c r="K255" s="105"/>
      <c r="L255" s="33"/>
      <c r="M255" s="33"/>
      <c r="N255" s="33"/>
      <c r="O255" s="33"/>
      <c r="P255" s="33"/>
      <c r="Q255" s="33"/>
      <c r="R255" s="33"/>
      <c r="S255" s="33"/>
    </row>
    <row r="256" spans="1:19" ht="15.75">
      <c r="A256" s="21"/>
      <c r="B256" s="21"/>
      <c r="C256" s="21"/>
      <c r="D256" s="21"/>
      <c r="E256" s="21"/>
      <c r="F256" s="32"/>
      <c r="G256" s="33"/>
      <c r="H256" s="74"/>
      <c r="I256" s="113"/>
      <c r="K256" s="105"/>
      <c r="L256" s="33"/>
      <c r="M256" s="33"/>
      <c r="N256" s="33"/>
      <c r="O256" s="33"/>
      <c r="P256" s="33"/>
      <c r="Q256" s="33"/>
      <c r="R256" s="33"/>
      <c r="S256" s="33"/>
    </row>
    <row r="257" spans="1:19" ht="15.75">
      <c r="A257" s="21"/>
      <c r="B257" s="21"/>
      <c r="C257" s="21"/>
      <c r="D257" s="21"/>
      <c r="E257" s="21"/>
      <c r="F257" s="32"/>
      <c r="G257" s="33"/>
      <c r="H257" s="74"/>
      <c r="I257" s="113"/>
      <c r="K257" s="105"/>
      <c r="L257" s="33"/>
      <c r="M257" s="33"/>
      <c r="N257" s="33"/>
      <c r="O257" s="33"/>
      <c r="P257" s="33"/>
      <c r="Q257" s="33"/>
      <c r="R257" s="33"/>
      <c r="S257" s="33"/>
    </row>
    <row r="258" spans="1:19" ht="15.75">
      <c r="A258" s="21"/>
      <c r="B258" s="21"/>
      <c r="C258" s="21"/>
      <c r="D258" s="21"/>
      <c r="E258" s="21"/>
      <c r="F258" s="32"/>
      <c r="G258" s="33"/>
      <c r="H258" s="74"/>
      <c r="I258" s="113"/>
      <c r="K258" s="105"/>
      <c r="L258" s="33"/>
      <c r="M258" s="33"/>
      <c r="N258" s="33"/>
      <c r="O258" s="33"/>
      <c r="P258" s="33"/>
      <c r="Q258" s="33"/>
      <c r="R258" s="33"/>
      <c r="S258" s="33"/>
    </row>
    <row r="259" spans="1:19" ht="15.75">
      <c r="A259" s="21"/>
      <c r="B259" s="21"/>
      <c r="C259" s="21"/>
      <c r="D259" s="21"/>
      <c r="E259" s="21"/>
      <c r="F259" s="32"/>
      <c r="G259" s="33"/>
      <c r="H259" s="74"/>
      <c r="I259" s="113"/>
      <c r="K259" s="105"/>
      <c r="L259" s="33"/>
      <c r="M259" s="33"/>
      <c r="N259" s="33"/>
      <c r="O259" s="33"/>
      <c r="P259" s="33"/>
      <c r="Q259" s="33"/>
      <c r="R259" s="33"/>
      <c r="S259" s="33"/>
    </row>
    <row r="260" spans="1:19" ht="15.75">
      <c r="A260" s="21"/>
      <c r="B260" s="21"/>
      <c r="C260" s="21"/>
      <c r="D260" s="21"/>
      <c r="E260" s="21"/>
      <c r="F260" s="21"/>
      <c r="G260" s="33"/>
      <c r="H260" s="74"/>
      <c r="I260" s="113"/>
      <c r="K260" s="105"/>
      <c r="L260" s="33"/>
      <c r="M260" s="33"/>
      <c r="N260" s="33"/>
      <c r="O260" s="33"/>
      <c r="P260" s="33"/>
      <c r="Q260" s="33"/>
      <c r="R260" s="33"/>
      <c r="S260" s="33"/>
    </row>
    <row r="261" spans="1:19" ht="15.75">
      <c r="A261" s="21"/>
      <c r="B261" s="21"/>
      <c r="C261" s="21"/>
      <c r="D261" s="21"/>
      <c r="E261" s="21"/>
      <c r="F261" s="21"/>
      <c r="G261" s="33"/>
      <c r="H261" s="74"/>
      <c r="I261" s="113"/>
      <c r="K261" s="105"/>
      <c r="L261" s="33"/>
      <c r="M261" s="33"/>
      <c r="N261" s="33"/>
      <c r="O261" s="33"/>
      <c r="P261" s="33"/>
      <c r="Q261" s="33"/>
      <c r="R261" s="33"/>
      <c r="S261" s="33"/>
    </row>
    <row r="262" spans="1:19" ht="15.75">
      <c r="A262" s="21"/>
      <c r="B262" s="21"/>
      <c r="C262" s="21"/>
      <c r="D262" s="21"/>
      <c r="E262" s="21"/>
      <c r="F262" s="21"/>
      <c r="G262" s="33"/>
      <c r="H262" s="74"/>
      <c r="I262" s="113"/>
      <c r="K262" s="105"/>
      <c r="L262" s="33"/>
      <c r="M262" s="33"/>
      <c r="N262" s="33"/>
      <c r="O262" s="33"/>
      <c r="P262" s="33"/>
      <c r="Q262" s="33"/>
      <c r="R262" s="33"/>
      <c r="S262" s="33"/>
    </row>
    <row r="263" spans="1:19" ht="15.75">
      <c r="A263" s="21"/>
      <c r="B263" s="21"/>
      <c r="C263" s="21"/>
      <c r="D263" s="21"/>
      <c r="E263" s="21"/>
      <c r="F263" s="21"/>
      <c r="G263" s="33"/>
      <c r="H263" s="74"/>
      <c r="I263" s="113"/>
      <c r="K263" s="105"/>
      <c r="L263" s="33"/>
      <c r="M263" s="33"/>
      <c r="N263" s="33"/>
      <c r="O263" s="33"/>
      <c r="P263" s="33"/>
      <c r="Q263" s="33"/>
      <c r="R263" s="33"/>
      <c r="S263" s="33"/>
    </row>
    <row r="264" spans="1:19" ht="15.75">
      <c r="A264" s="21"/>
      <c r="B264" s="21"/>
      <c r="C264" s="21"/>
      <c r="D264" s="21"/>
      <c r="E264" s="21"/>
      <c r="F264" s="21"/>
      <c r="G264" s="33"/>
      <c r="H264" s="74"/>
      <c r="I264" s="113"/>
      <c r="K264" s="105"/>
      <c r="L264" s="33"/>
      <c r="M264" s="33"/>
      <c r="N264" s="33"/>
      <c r="O264" s="33"/>
      <c r="P264" s="33"/>
      <c r="Q264" s="33"/>
      <c r="R264" s="33"/>
      <c r="S264" s="33"/>
    </row>
    <row r="265" spans="1:19" ht="15.75">
      <c r="A265" s="21"/>
      <c r="B265" s="21"/>
      <c r="C265" s="21"/>
      <c r="D265" s="21"/>
      <c r="E265" s="21"/>
      <c r="F265" s="21"/>
      <c r="G265" s="33"/>
      <c r="H265" s="74"/>
      <c r="I265" s="113"/>
      <c r="K265" s="105"/>
      <c r="L265" s="33"/>
      <c r="M265" s="33"/>
      <c r="N265" s="33"/>
      <c r="O265" s="33"/>
      <c r="P265" s="33"/>
      <c r="Q265" s="33"/>
      <c r="R265" s="33"/>
      <c r="S265" s="33"/>
    </row>
    <row r="266" spans="1:19" ht="15.75">
      <c r="A266" s="21"/>
      <c r="B266" s="21"/>
      <c r="C266" s="21"/>
      <c r="D266" s="21"/>
      <c r="E266" s="21"/>
      <c r="F266" s="21"/>
      <c r="G266" s="33"/>
      <c r="H266" s="74"/>
      <c r="I266" s="113"/>
      <c r="K266" s="105"/>
      <c r="L266" s="33"/>
      <c r="M266" s="33"/>
      <c r="N266" s="33"/>
      <c r="O266" s="33"/>
      <c r="P266" s="33"/>
      <c r="Q266" s="33"/>
      <c r="R266" s="33"/>
      <c r="S266" s="33"/>
    </row>
    <row r="267" spans="1:19" ht="15.75">
      <c r="A267" s="21"/>
      <c r="B267" s="21"/>
      <c r="C267" s="21"/>
      <c r="D267" s="21"/>
      <c r="E267" s="21"/>
      <c r="F267" s="21"/>
      <c r="G267" s="33"/>
      <c r="H267" s="74"/>
      <c r="I267" s="113"/>
      <c r="K267" s="105"/>
      <c r="L267" s="33"/>
      <c r="M267" s="33"/>
      <c r="N267" s="33"/>
      <c r="O267" s="33"/>
      <c r="P267" s="33"/>
      <c r="Q267" s="33"/>
      <c r="R267" s="33"/>
      <c r="S267" s="33"/>
    </row>
    <row r="268" spans="1:19" ht="15.75">
      <c r="A268" s="21"/>
      <c r="B268" s="21"/>
      <c r="C268" s="21"/>
      <c r="D268" s="21"/>
      <c r="E268" s="21"/>
      <c r="F268" s="21"/>
      <c r="G268" s="33"/>
      <c r="H268" s="74"/>
      <c r="I268" s="113"/>
      <c r="K268" s="105"/>
      <c r="L268" s="33"/>
      <c r="M268" s="33"/>
      <c r="N268" s="33"/>
      <c r="O268" s="33"/>
      <c r="P268" s="33"/>
      <c r="Q268" s="33"/>
      <c r="R268" s="33"/>
      <c r="S268" s="33"/>
    </row>
    <row r="269" spans="1:19" ht="15.75">
      <c r="A269" s="21"/>
      <c r="B269" s="21"/>
      <c r="C269" s="21"/>
      <c r="D269" s="21"/>
      <c r="E269" s="21"/>
      <c r="F269" s="21"/>
      <c r="G269" s="33"/>
      <c r="H269" s="74"/>
      <c r="I269" s="113"/>
      <c r="K269" s="105"/>
      <c r="L269" s="33"/>
      <c r="M269" s="33"/>
      <c r="N269" s="33"/>
      <c r="O269" s="33"/>
      <c r="P269" s="33"/>
      <c r="Q269" s="33"/>
      <c r="R269" s="33"/>
      <c r="S269" s="33"/>
    </row>
    <row r="270" spans="1:19" ht="15.75">
      <c r="A270" s="21"/>
      <c r="B270" s="21"/>
      <c r="C270" s="21"/>
      <c r="D270" s="21"/>
      <c r="E270" s="21"/>
      <c r="F270" s="21"/>
      <c r="G270" s="33"/>
      <c r="H270" s="74"/>
      <c r="I270" s="113"/>
      <c r="K270" s="105"/>
      <c r="L270" s="33"/>
      <c r="M270" s="33"/>
      <c r="N270" s="33"/>
      <c r="O270" s="33"/>
      <c r="P270" s="33"/>
      <c r="Q270" s="33"/>
      <c r="R270" s="33"/>
      <c r="S270" s="33"/>
    </row>
    <row r="271" spans="1:19" ht="15.75">
      <c r="A271" s="21"/>
      <c r="B271" s="21"/>
      <c r="C271" s="21"/>
      <c r="D271" s="21"/>
      <c r="E271" s="21"/>
      <c r="F271" s="21"/>
      <c r="G271" s="33"/>
      <c r="H271" s="74"/>
      <c r="I271" s="113"/>
      <c r="K271" s="105"/>
      <c r="L271" s="33"/>
      <c r="M271" s="33"/>
      <c r="N271" s="33"/>
      <c r="O271" s="33"/>
      <c r="P271" s="33"/>
      <c r="Q271" s="33"/>
      <c r="R271" s="33"/>
      <c r="S271" s="33"/>
    </row>
    <row r="272" spans="1:19" ht="15.75">
      <c r="A272" s="21"/>
      <c r="B272" s="21"/>
      <c r="C272" s="21"/>
      <c r="D272" s="21"/>
      <c r="E272" s="21"/>
      <c r="F272" s="21"/>
      <c r="G272" s="33"/>
      <c r="H272" s="74"/>
      <c r="I272" s="113"/>
      <c r="K272" s="105"/>
      <c r="L272" s="33"/>
      <c r="M272" s="33"/>
      <c r="N272" s="33"/>
      <c r="O272" s="33"/>
      <c r="P272" s="33"/>
      <c r="Q272" s="33"/>
      <c r="R272" s="33"/>
      <c r="S272" s="33"/>
    </row>
    <row r="273" spans="1:19" ht="15.75">
      <c r="A273" s="21"/>
      <c r="B273" s="21"/>
      <c r="C273" s="21"/>
      <c r="D273" s="21"/>
      <c r="E273" s="21"/>
      <c r="F273" s="21"/>
      <c r="G273" s="33"/>
      <c r="H273" s="74"/>
      <c r="I273" s="113"/>
      <c r="K273" s="105"/>
      <c r="L273" s="33"/>
      <c r="M273" s="33"/>
      <c r="N273" s="33"/>
      <c r="O273" s="33"/>
      <c r="P273" s="33"/>
      <c r="Q273" s="33"/>
      <c r="R273" s="33"/>
      <c r="S273" s="33"/>
    </row>
    <row r="274" spans="1:19" ht="15.75">
      <c r="A274" s="21"/>
      <c r="B274" s="21"/>
      <c r="C274" s="21"/>
      <c r="D274" s="21"/>
      <c r="E274" s="21"/>
      <c r="F274" s="21"/>
      <c r="G274" s="33"/>
      <c r="H274" s="74"/>
      <c r="I274" s="113"/>
      <c r="K274" s="105"/>
      <c r="L274" s="33"/>
      <c r="M274" s="33"/>
      <c r="N274" s="33"/>
      <c r="O274" s="33"/>
      <c r="P274" s="33"/>
      <c r="Q274" s="33"/>
      <c r="R274" s="33"/>
      <c r="S274" s="33"/>
    </row>
    <row r="275" spans="1:19" ht="15.75">
      <c r="A275" s="21"/>
      <c r="B275" s="21"/>
      <c r="C275" s="21"/>
      <c r="D275" s="21"/>
      <c r="E275" s="21"/>
      <c r="F275" s="21"/>
      <c r="G275" s="33"/>
      <c r="H275" s="74"/>
      <c r="I275" s="113"/>
      <c r="K275" s="105"/>
      <c r="L275" s="33"/>
      <c r="M275" s="33"/>
      <c r="N275" s="33"/>
      <c r="O275" s="33"/>
      <c r="P275" s="33"/>
      <c r="Q275" s="33"/>
      <c r="R275" s="33"/>
      <c r="S275" s="33"/>
    </row>
    <row r="276" spans="1:19" ht="15.75">
      <c r="A276" s="21"/>
      <c r="B276" s="21"/>
      <c r="C276" s="21"/>
      <c r="D276" s="21"/>
      <c r="E276" s="21"/>
      <c r="F276" s="21"/>
      <c r="G276" s="33"/>
      <c r="H276" s="74"/>
      <c r="I276" s="113"/>
      <c r="K276" s="105"/>
      <c r="L276" s="33"/>
      <c r="M276" s="33"/>
      <c r="N276" s="33"/>
      <c r="O276" s="33"/>
      <c r="P276" s="33"/>
      <c r="Q276" s="33"/>
      <c r="R276" s="33"/>
      <c r="S276" s="33"/>
    </row>
    <row r="277" spans="1:19" ht="15.75">
      <c r="A277" s="21"/>
      <c r="B277" s="21"/>
      <c r="C277" s="21"/>
      <c r="D277" s="21"/>
      <c r="E277" s="21"/>
      <c r="F277" s="21"/>
      <c r="G277" s="33"/>
      <c r="H277" s="74"/>
      <c r="I277" s="113"/>
      <c r="K277" s="105"/>
      <c r="L277" s="33"/>
      <c r="M277" s="33"/>
      <c r="N277" s="33"/>
      <c r="O277" s="33"/>
      <c r="P277" s="33"/>
      <c r="Q277" s="33"/>
      <c r="R277" s="33"/>
      <c r="S277" s="33"/>
    </row>
    <row r="278" spans="1:19" ht="15.75">
      <c r="A278" s="21"/>
      <c r="B278" s="21"/>
      <c r="C278" s="21"/>
      <c r="D278" s="21"/>
      <c r="E278" s="21"/>
      <c r="F278" s="21"/>
      <c r="G278" s="33"/>
      <c r="H278" s="74"/>
      <c r="I278" s="113"/>
      <c r="K278" s="105"/>
      <c r="L278" s="33"/>
      <c r="M278" s="33"/>
      <c r="N278" s="33"/>
      <c r="O278" s="33"/>
      <c r="P278" s="33"/>
      <c r="Q278" s="33"/>
      <c r="R278" s="33"/>
      <c r="S278" s="33"/>
    </row>
    <row r="279" spans="1:19" ht="15.75">
      <c r="A279" s="21"/>
      <c r="B279" s="21"/>
      <c r="C279" s="21"/>
      <c r="D279" s="21"/>
      <c r="E279" s="21"/>
      <c r="F279" s="21"/>
      <c r="G279" s="33"/>
      <c r="H279" s="74"/>
      <c r="I279" s="113"/>
      <c r="K279" s="105"/>
      <c r="L279" s="33"/>
      <c r="M279" s="33"/>
      <c r="N279" s="33"/>
      <c r="O279" s="33"/>
      <c r="P279" s="33"/>
      <c r="Q279" s="33"/>
      <c r="R279" s="33"/>
      <c r="S279" s="33"/>
    </row>
    <row r="280" spans="1:19" ht="15.75">
      <c r="A280" s="21"/>
      <c r="B280" s="21"/>
      <c r="C280" s="21"/>
      <c r="D280" s="21"/>
      <c r="E280" s="21"/>
      <c r="F280" s="21"/>
      <c r="G280" s="33"/>
      <c r="H280" s="74"/>
      <c r="I280" s="113"/>
      <c r="K280" s="105"/>
      <c r="L280" s="33"/>
      <c r="M280" s="33"/>
      <c r="N280" s="33"/>
      <c r="O280" s="33"/>
      <c r="P280" s="33"/>
      <c r="Q280" s="33"/>
      <c r="R280" s="33"/>
      <c r="S280" s="33"/>
    </row>
    <row r="281" spans="1:19" ht="15.75">
      <c r="A281" s="21"/>
      <c r="B281" s="21"/>
      <c r="C281" s="21"/>
      <c r="D281" s="21"/>
      <c r="E281" s="21"/>
      <c r="F281" s="21"/>
      <c r="G281" s="33"/>
      <c r="H281" s="74"/>
      <c r="I281" s="113"/>
      <c r="K281" s="105"/>
      <c r="L281" s="33"/>
      <c r="M281" s="33"/>
      <c r="N281" s="33"/>
      <c r="O281" s="33"/>
      <c r="P281" s="33"/>
      <c r="Q281" s="33"/>
      <c r="R281" s="33"/>
      <c r="S281" s="33"/>
    </row>
    <row r="282" spans="1:19" ht="15.75">
      <c r="A282" s="21"/>
      <c r="B282" s="21"/>
      <c r="C282" s="21"/>
      <c r="D282" s="21"/>
      <c r="E282" s="21"/>
      <c r="F282" s="21"/>
      <c r="G282" s="33"/>
      <c r="H282" s="74"/>
      <c r="I282" s="113"/>
      <c r="K282" s="105"/>
      <c r="L282" s="33"/>
      <c r="M282" s="33"/>
      <c r="N282" s="33"/>
      <c r="O282" s="33"/>
      <c r="P282" s="33"/>
      <c r="Q282" s="33"/>
      <c r="R282" s="33"/>
      <c r="S282" s="33"/>
    </row>
    <row r="283" spans="1:19" ht="15.75">
      <c r="A283" s="21"/>
      <c r="B283" s="21"/>
      <c r="C283" s="21"/>
      <c r="D283" s="21"/>
      <c r="E283" s="21"/>
      <c r="F283" s="21"/>
      <c r="G283" s="33"/>
      <c r="H283" s="74"/>
      <c r="I283" s="113"/>
      <c r="K283" s="105"/>
      <c r="L283" s="33"/>
      <c r="M283" s="33"/>
      <c r="N283" s="33"/>
      <c r="O283" s="33"/>
      <c r="P283" s="33"/>
      <c r="Q283" s="33"/>
      <c r="R283" s="33"/>
      <c r="S283" s="33"/>
    </row>
    <row r="284" spans="1:19" ht="15.75">
      <c r="A284" s="21"/>
      <c r="B284" s="21"/>
      <c r="C284" s="21"/>
      <c r="D284" s="21"/>
      <c r="E284" s="21"/>
      <c r="F284" s="21"/>
      <c r="G284" s="33"/>
      <c r="H284" s="74"/>
      <c r="I284" s="113"/>
      <c r="K284" s="105"/>
      <c r="L284" s="33"/>
      <c r="M284" s="33"/>
      <c r="N284" s="33"/>
      <c r="O284" s="33"/>
      <c r="P284" s="33"/>
      <c r="Q284" s="33"/>
      <c r="R284" s="33"/>
      <c r="S284" s="33"/>
    </row>
    <row r="285" spans="1:19" ht="15.75">
      <c r="A285" s="21"/>
      <c r="B285" s="21"/>
      <c r="C285" s="21"/>
      <c r="D285" s="21"/>
      <c r="E285" s="21"/>
      <c r="F285" s="21"/>
      <c r="G285" s="33"/>
      <c r="H285" s="74"/>
      <c r="I285" s="113"/>
      <c r="K285" s="105"/>
      <c r="L285" s="33"/>
      <c r="M285" s="33"/>
      <c r="N285" s="33"/>
      <c r="O285" s="33"/>
      <c r="P285" s="33"/>
      <c r="Q285" s="33"/>
      <c r="R285" s="33"/>
      <c r="S285" s="33"/>
    </row>
    <row r="286" spans="1:19" ht="15.75">
      <c r="A286" s="21"/>
      <c r="B286" s="21"/>
      <c r="C286" s="21"/>
      <c r="D286" s="21"/>
      <c r="E286" s="21"/>
      <c r="F286" s="21"/>
      <c r="G286" s="33"/>
      <c r="H286" s="74"/>
      <c r="I286" s="113"/>
      <c r="K286" s="105"/>
      <c r="L286" s="33"/>
      <c r="M286" s="33"/>
      <c r="N286" s="33"/>
      <c r="O286" s="33"/>
      <c r="P286" s="33"/>
      <c r="Q286" s="33"/>
      <c r="R286" s="33"/>
      <c r="S286" s="33"/>
    </row>
    <row r="287" spans="1:19" ht="15.75">
      <c r="A287" s="21"/>
      <c r="B287" s="21"/>
      <c r="C287" s="21"/>
      <c r="D287" s="21"/>
      <c r="E287" s="21"/>
      <c r="F287" s="21"/>
      <c r="G287" s="33"/>
      <c r="H287" s="74"/>
      <c r="I287" s="113"/>
      <c r="K287" s="105"/>
      <c r="L287" s="33"/>
      <c r="M287" s="33"/>
      <c r="N287" s="33"/>
      <c r="O287" s="33"/>
      <c r="P287" s="33"/>
      <c r="Q287" s="33"/>
      <c r="R287" s="33"/>
      <c r="S287" s="33"/>
    </row>
    <row r="288" spans="1:19" ht="15.75">
      <c r="A288" s="21"/>
      <c r="B288" s="21"/>
      <c r="C288" s="21"/>
      <c r="D288" s="21"/>
      <c r="E288" s="21"/>
      <c r="F288" s="21"/>
      <c r="G288" s="21"/>
      <c r="H288" s="75"/>
      <c r="I288" s="114"/>
      <c r="K288" s="106"/>
      <c r="L288" s="21"/>
      <c r="M288" s="21"/>
      <c r="N288" s="21"/>
      <c r="O288" s="21"/>
      <c r="P288" s="21"/>
      <c r="Q288" s="21"/>
      <c r="R288" s="21"/>
      <c r="S288" s="21"/>
    </row>
    <row r="289" spans="1:19" ht="15.75">
      <c r="A289" s="21"/>
      <c r="B289" s="21"/>
      <c r="C289" s="21"/>
      <c r="D289" s="21"/>
      <c r="E289" s="21"/>
      <c r="F289" s="21"/>
      <c r="G289" s="21"/>
      <c r="H289" s="75"/>
      <c r="I289" s="114"/>
      <c r="K289" s="106"/>
      <c r="L289" s="21"/>
      <c r="M289" s="21"/>
      <c r="N289" s="21"/>
      <c r="O289" s="21"/>
      <c r="P289" s="21"/>
      <c r="Q289" s="21"/>
      <c r="R289" s="21"/>
      <c r="S289" s="21"/>
    </row>
    <row r="290" spans="1:19" ht="15.75">
      <c r="A290" s="21"/>
      <c r="B290" s="21"/>
      <c r="C290" s="21"/>
      <c r="D290" s="21"/>
      <c r="E290" s="21"/>
      <c r="F290" s="21"/>
      <c r="G290" s="21"/>
      <c r="H290" s="75"/>
      <c r="I290" s="114"/>
      <c r="K290" s="106"/>
      <c r="L290" s="21"/>
      <c r="M290" s="21"/>
      <c r="N290" s="21"/>
      <c r="O290" s="21"/>
      <c r="P290" s="21"/>
      <c r="Q290" s="21"/>
      <c r="R290" s="21"/>
      <c r="S290" s="21"/>
    </row>
    <row r="291" spans="1:19" ht="15.75">
      <c r="A291" s="21"/>
      <c r="B291" s="21"/>
      <c r="C291" s="21"/>
      <c r="D291" s="21"/>
      <c r="E291" s="21"/>
      <c r="F291" s="21"/>
      <c r="G291" s="21"/>
      <c r="H291" s="75"/>
      <c r="I291" s="114"/>
      <c r="K291" s="106"/>
      <c r="L291" s="21"/>
      <c r="M291" s="21"/>
      <c r="N291" s="21"/>
      <c r="O291" s="21"/>
      <c r="P291" s="21"/>
      <c r="Q291" s="21"/>
      <c r="R291" s="21"/>
      <c r="S291" s="21"/>
    </row>
    <row r="292" spans="1:19" ht="15.75">
      <c r="A292" s="21"/>
      <c r="B292" s="21"/>
      <c r="C292" s="21"/>
      <c r="D292" s="21"/>
      <c r="E292" s="21"/>
      <c r="F292" s="21"/>
      <c r="G292" s="21"/>
      <c r="H292" s="75"/>
      <c r="I292" s="114"/>
      <c r="K292" s="106"/>
      <c r="L292" s="21"/>
      <c r="M292" s="21"/>
      <c r="N292" s="21"/>
      <c r="O292" s="21"/>
      <c r="P292" s="21"/>
      <c r="Q292" s="21"/>
      <c r="R292" s="21"/>
      <c r="S292" s="21"/>
    </row>
    <row r="293" spans="1:19" ht="15.75">
      <c r="A293" s="21"/>
      <c r="B293" s="21"/>
      <c r="C293" s="21"/>
      <c r="D293" s="21"/>
      <c r="E293" s="21"/>
      <c r="F293" s="21"/>
      <c r="G293" s="21"/>
      <c r="H293" s="75"/>
      <c r="I293" s="114"/>
      <c r="K293" s="106"/>
      <c r="L293" s="21"/>
      <c r="M293" s="21"/>
      <c r="N293" s="21"/>
      <c r="O293" s="21"/>
      <c r="P293" s="21"/>
      <c r="Q293" s="21"/>
      <c r="R293" s="21"/>
      <c r="S293" s="21"/>
    </row>
    <row r="294" spans="1:19" ht="15.75">
      <c r="A294" s="21"/>
      <c r="B294" s="21"/>
      <c r="C294" s="21"/>
      <c r="D294" s="21"/>
      <c r="E294" s="21"/>
      <c r="F294" s="21"/>
      <c r="G294" s="21"/>
      <c r="H294" s="75"/>
      <c r="I294" s="114"/>
      <c r="K294" s="106"/>
      <c r="L294" s="21"/>
      <c r="M294" s="21"/>
      <c r="N294" s="21"/>
      <c r="O294" s="21"/>
      <c r="P294" s="21"/>
      <c r="Q294" s="21"/>
      <c r="R294" s="21"/>
      <c r="S294" s="21"/>
    </row>
    <row r="295" spans="1:19" ht="15.75">
      <c r="A295" s="21"/>
      <c r="B295" s="21"/>
      <c r="C295" s="21"/>
      <c r="D295" s="21"/>
      <c r="E295" s="21"/>
      <c r="F295" s="21"/>
      <c r="G295" s="21"/>
      <c r="H295" s="75"/>
      <c r="I295" s="114"/>
      <c r="K295" s="106"/>
      <c r="L295" s="21"/>
      <c r="M295" s="21"/>
      <c r="N295" s="21"/>
      <c r="O295" s="21"/>
      <c r="P295" s="21"/>
      <c r="Q295" s="21"/>
      <c r="R295" s="21"/>
      <c r="S295" s="21"/>
    </row>
    <row r="296" spans="1:19" ht="15.75">
      <c r="A296" s="21"/>
      <c r="B296" s="21"/>
      <c r="C296" s="21"/>
      <c r="D296" s="21"/>
      <c r="E296" s="21"/>
      <c r="F296" s="21"/>
      <c r="G296" s="21"/>
      <c r="H296" s="75"/>
      <c r="I296" s="114"/>
      <c r="K296" s="106"/>
      <c r="L296" s="21"/>
      <c r="M296" s="21"/>
      <c r="N296" s="21"/>
      <c r="O296" s="21"/>
      <c r="P296" s="21"/>
      <c r="Q296" s="21"/>
      <c r="R296" s="21"/>
      <c r="S296" s="21"/>
    </row>
    <row r="297" spans="1:19" ht="15.75">
      <c r="A297" s="21"/>
      <c r="B297" s="21"/>
      <c r="C297" s="21"/>
      <c r="D297" s="21"/>
      <c r="E297" s="21"/>
      <c r="F297" s="21"/>
      <c r="G297" s="21"/>
      <c r="H297" s="75"/>
      <c r="I297" s="114"/>
      <c r="K297" s="106"/>
      <c r="L297" s="21"/>
      <c r="M297" s="21"/>
      <c r="N297" s="21"/>
      <c r="O297" s="21"/>
      <c r="P297" s="21"/>
      <c r="Q297" s="21"/>
      <c r="R297" s="21"/>
      <c r="S297" s="21"/>
    </row>
    <row r="298" spans="1:19" ht="15.75">
      <c r="A298" s="21"/>
      <c r="B298" s="21"/>
      <c r="C298" s="21"/>
      <c r="D298" s="21"/>
      <c r="E298" s="21"/>
      <c r="F298" s="21"/>
      <c r="G298" s="21"/>
      <c r="H298" s="75"/>
      <c r="I298" s="114"/>
      <c r="K298" s="106"/>
      <c r="L298" s="21"/>
      <c r="M298" s="21"/>
      <c r="N298" s="21"/>
      <c r="O298" s="21"/>
      <c r="P298" s="21"/>
      <c r="Q298" s="21"/>
      <c r="R298" s="21"/>
      <c r="S298" s="21"/>
    </row>
    <row r="299" spans="1:19" ht="15.75">
      <c r="A299" s="21"/>
      <c r="B299" s="21"/>
      <c r="C299" s="21"/>
      <c r="D299" s="21"/>
      <c r="E299" s="21"/>
      <c r="F299" s="21"/>
      <c r="G299" s="21"/>
      <c r="H299" s="75"/>
      <c r="I299" s="114"/>
      <c r="K299" s="106"/>
      <c r="L299" s="21"/>
      <c r="M299" s="21"/>
      <c r="N299" s="21"/>
      <c r="O299" s="21"/>
      <c r="P299" s="21"/>
      <c r="Q299" s="21"/>
      <c r="R299" s="21"/>
      <c r="S299" s="21"/>
    </row>
    <row r="300" spans="1:19" ht="15.75">
      <c r="A300" s="21"/>
      <c r="B300" s="21"/>
      <c r="C300" s="21"/>
      <c r="D300" s="21"/>
      <c r="E300" s="21"/>
      <c r="F300" s="21"/>
      <c r="G300" s="21"/>
      <c r="H300" s="75"/>
      <c r="I300" s="114"/>
      <c r="K300" s="106"/>
      <c r="L300" s="21"/>
      <c r="M300" s="21"/>
      <c r="N300" s="21"/>
      <c r="O300" s="21"/>
      <c r="P300" s="21"/>
      <c r="Q300" s="21"/>
      <c r="R300" s="21"/>
      <c r="S300" s="21"/>
    </row>
    <row r="301" spans="1:19" ht="15.75">
      <c r="A301" s="21"/>
      <c r="B301" s="21"/>
      <c r="C301" s="21"/>
      <c r="D301" s="21"/>
      <c r="E301" s="21"/>
      <c r="F301" s="21"/>
      <c r="G301" s="21"/>
      <c r="H301" s="75"/>
      <c r="I301" s="114"/>
      <c r="K301" s="106"/>
      <c r="L301" s="21"/>
      <c r="M301" s="21"/>
      <c r="N301" s="21"/>
      <c r="O301" s="21"/>
      <c r="P301" s="21"/>
      <c r="Q301" s="21"/>
      <c r="R301" s="21"/>
      <c r="S301" s="21"/>
    </row>
    <row r="302" spans="1:19" ht="15.75">
      <c r="A302" s="21"/>
      <c r="B302" s="21"/>
      <c r="C302" s="21"/>
      <c r="D302" s="21"/>
      <c r="E302" s="21"/>
      <c r="F302" s="21"/>
      <c r="G302" s="21"/>
      <c r="H302" s="75"/>
      <c r="I302" s="114"/>
      <c r="K302" s="106"/>
      <c r="L302" s="21"/>
      <c r="M302" s="21"/>
      <c r="N302" s="21"/>
      <c r="O302" s="21"/>
      <c r="P302" s="21"/>
      <c r="Q302" s="21"/>
      <c r="R302" s="21"/>
      <c r="S302" s="21"/>
    </row>
    <row r="303" spans="1:19" ht="15.75">
      <c r="A303" s="21"/>
      <c r="B303" s="21"/>
      <c r="C303" s="21"/>
      <c r="D303" s="21"/>
      <c r="E303" s="21"/>
      <c r="F303" s="21"/>
      <c r="G303" s="21"/>
      <c r="H303" s="75"/>
      <c r="I303" s="114"/>
      <c r="K303" s="106"/>
      <c r="L303" s="21"/>
      <c r="M303" s="21"/>
      <c r="N303" s="21"/>
      <c r="O303" s="21"/>
      <c r="P303" s="21"/>
      <c r="Q303" s="21"/>
      <c r="R303" s="21"/>
      <c r="S303" s="21"/>
    </row>
    <row r="304" spans="1:19" ht="15.75">
      <c r="A304" s="21"/>
      <c r="B304" s="21"/>
      <c r="C304" s="21"/>
      <c r="D304" s="21"/>
      <c r="E304" s="21"/>
      <c r="F304" s="21"/>
      <c r="G304" s="21"/>
      <c r="H304" s="75"/>
      <c r="I304" s="114"/>
      <c r="K304" s="106"/>
      <c r="L304" s="21"/>
      <c r="M304" s="21"/>
      <c r="N304" s="21"/>
      <c r="O304" s="21"/>
      <c r="P304" s="21"/>
      <c r="Q304" s="21"/>
      <c r="R304" s="21"/>
      <c r="S304" s="21"/>
    </row>
    <row r="305" spans="1:19" ht="15.75">
      <c r="A305" s="21"/>
      <c r="B305" s="21"/>
      <c r="C305" s="21"/>
      <c r="D305" s="21"/>
      <c r="E305" s="21"/>
      <c r="F305" s="21"/>
      <c r="G305" s="21"/>
      <c r="H305" s="75"/>
      <c r="I305" s="114"/>
      <c r="K305" s="106"/>
      <c r="L305" s="21"/>
      <c r="M305" s="21"/>
      <c r="N305" s="21"/>
      <c r="O305" s="21"/>
      <c r="P305" s="21"/>
      <c r="Q305" s="21"/>
      <c r="R305" s="21"/>
      <c r="S305" s="21"/>
    </row>
    <row r="306" spans="1:19" ht="15.75">
      <c r="A306" s="21"/>
      <c r="B306" s="21"/>
      <c r="C306" s="21"/>
      <c r="D306" s="21"/>
      <c r="E306" s="21"/>
      <c r="F306" s="21"/>
      <c r="G306" s="21"/>
      <c r="H306" s="75"/>
      <c r="I306" s="114"/>
      <c r="K306" s="106"/>
      <c r="L306" s="21"/>
      <c r="M306" s="21"/>
      <c r="N306" s="21"/>
      <c r="O306" s="21"/>
      <c r="P306" s="21"/>
      <c r="Q306" s="21"/>
      <c r="R306" s="21"/>
      <c r="S306" s="21"/>
    </row>
    <row r="307" spans="1:19" ht="15.75">
      <c r="A307" s="21"/>
      <c r="B307" s="21"/>
      <c r="C307" s="21"/>
      <c r="D307" s="21"/>
      <c r="E307" s="21"/>
      <c r="F307" s="21"/>
      <c r="G307" s="21"/>
      <c r="H307" s="75"/>
      <c r="I307" s="114"/>
      <c r="K307" s="106"/>
      <c r="L307" s="21"/>
      <c r="M307" s="21"/>
      <c r="N307" s="21"/>
      <c r="O307" s="21"/>
      <c r="P307" s="21"/>
      <c r="Q307" s="21"/>
      <c r="R307" s="21"/>
      <c r="S307" s="21"/>
    </row>
    <row r="308" spans="1:19" ht="15.75">
      <c r="A308" s="21"/>
      <c r="B308" s="21"/>
      <c r="C308" s="21"/>
      <c r="D308" s="21"/>
      <c r="E308" s="21"/>
      <c r="F308" s="21"/>
      <c r="G308" s="21"/>
      <c r="H308" s="75"/>
      <c r="I308" s="114"/>
      <c r="K308" s="106"/>
      <c r="L308" s="21"/>
      <c r="M308" s="21"/>
      <c r="N308" s="21"/>
      <c r="O308" s="21"/>
      <c r="P308" s="21"/>
      <c r="Q308" s="21"/>
      <c r="R308" s="21"/>
      <c r="S308" s="21"/>
    </row>
    <row r="309" spans="1:19" ht="15.75">
      <c r="A309" s="21"/>
      <c r="B309" s="21"/>
      <c r="C309" s="21"/>
      <c r="D309" s="21"/>
      <c r="E309" s="21"/>
      <c r="F309" s="21"/>
      <c r="G309" s="21"/>
      <c r="H309" s="75"/>
      <c r="I309" s="114"/>
      <c r="K309" s="106"/>
      <c r="L309" s="21"/>
      <c r="M309" s="21"/>
      <c r="N309" s="21"/>
      <c r="O309" s="21"/>
      <c r="P309" s="21"/>
      <c r="Q309" s="21"/>
      <c r="R309" s="21"/>
      <c r="S309" s="21"/>
    </row>
    <row r="310" spans="1:19" ht="15.75">
      <c r="A310" s="21"/>
      <c r="B310" s="21"/>
      <c r="C310" s="21"/>
      <c r="D310" s="21"/>
      <c r="E310" s="21"/>
      <c r="F310" s="21"/>
      <c r="G310" s="21"/>
      <c r="H310" s="75"/>
      <c r="I310" s="114"/>
      <c r="K310" s="106"/>
      <c r="L310" s="21"/>
      <c r="M310" s="21"/>
      <c r="N310" s="21"/>
      <c r="O310" s="21"/>
      <c r="P310" s="21"/>
      <c r="Q310" s="21"/>
      <c r="R310" s="21"/>
      <c r="S310" s="21"/>
    </row>
    <row r="311" spans="1:19" ht="15.75">
      <c r="A311" s="21"/>
      <c r="B311" s="21"/>
      <c r="C311" s="21"/>
      <c r="D311" s="21"/>
      <c r="E311" s="21"/>
      <c r="F311" s="21"/>
      <c r="G311" s="21"/>
      <c r="H311" s="75"/>
      <c r="I311" s="114"/>
      <c r="K311" s="106"/>
      <c r="L311" s="21"/>
      <c r="M311" s="21"/>
      <c r="N311" s="21"/>
      <c r="O311" s="21"/>
      <c r="P311" s="21"/>
      <c r="Q311" s="21"/>
      <c r="R311" s="21"/>
      <c r="S311" s="21"/>
    </row>
    <row r="312" spans="1:19" ht="15.75">
      <c r="A312" s="21"/>
      <c r="B312" s="21"/>
      <c r="C312" s="21"/>
      <c r="D312" s="21"/>
      <c r="E312" s="21"/>
      <c r="F312" s="21"/>
      <c r="G312" s="21"/>
      <c r="H312" s="75"/>
      <c r="I312" s="114"/>
      <c r="K312" s="106"/>
      <c r="L312" s="21"/>
      <c r="M312" s="21"/>
      <c r="N312" s="21"/>
      <c r="O312" s="21"/>
      <c r="P312" s="21"/>
      <c r="Q312" s="21"/>
      <c r="R312" s="21"/>
      <c r="S312" s="21"/>
    </row>
    <row r="313" spans="1:19" ht="15.75">
      <c r="A313" s="21"/>
      <c r="B313" s="21"/>
      <c r="C313" s="21"/>
      <c r="D313" s="21"/>
      <c r="E313" s="21"/>
      <c r="F313" s="21"/>
      <c r="G313" s="21"/>
      <c r="H313" s="75"/>
      <c r="I313" s="114"/>
      <c r="K313" s="106"/>
      <c r="L313" s="21"/>
      <c r="M313" s="21"/>
      <c r="N313" s="21"/>
      <c r="O313" s="21"/>
      <c r="P313" s="21"/>
      <c r="Q313" s="21"/>
      <c r="R313" s="21"/>
      <c r="S313" s="21"/>
    </row>
    <row r="314" spans="1:19" ht="15.75">
      <c r="A314" s="21"/>
      <c r="B314" s="21"/>
      <c r="C314" s="21"/>
      <c r="D314" s="21"/>
      <c r="E314" s="21"/>
      <c r="F314" s="21"/>
      <c r="G314" s="21"/>
      <c r="H314" s="75"/>
      <c r="I314" s="114"/>
      <c r="K314" s="106"/>
      <c r="L314" s="21"/>
      <c r="M314" s="21"/>
      <c r="N314" s="21"/>
      <c r="O314" s="21"/>
      <c r="P314" s="21"/>
      <c r="Q314" s="21"/>
      <c r="R314" s="21"/>
      <c r="S314" s="21"/>
    </row>
    <row r="315" spans="1:19" ht="15.75">
      <c r="A315" s="21"/>
      <c r="B315" s="21"/>
      <c r="C315" s="21"/>
      <c r="D315" s="21"/>
      <c r="E315" s="21"/>
      <c r="F315" s="21"/>
      <c r="G315" s="21"/>
      <c r="H315" s="75"/>
      <c r="I315" s="114"/>
      <c r="K315" s="106"/>
      <c r="L315" s="21"/>
      <c r="M315" s="21"/>
      <c r="N315" s="21"/>
      <c r="O315" s="21"/>
      <c r="P315" s="21"/>
      <c r="Q315" s="21"/>
      <c r="R315" s="21"/>
      <c r="S315" s="21"/>
    </row>
    <row r="316" spans="1:19" ht="15.75">
      <c r="A316" s="21"/>
      <c r="B316" s="21"/>
      <c r="C316" s="21"/>
      <c r="D316" s="21"/>
      <c r="E316" s="21"/>
      <c r="F316" s="21"/>
      <c r="G316" s="21"/>
      <c r="H316" s="75"/>
      <c r="I316" s="114"/>
      <c r="K316" s="106"/>
      <c r="L316" s="21"/>
      <c r="M316" s="21"/>
      <c r="N316" s="21"/>
      <c r="O316" s="21"/>
      <c r="P316" s="21"/>
      <c r="Q316" s="21"/>
      <c r="R316" s="21"/>
      <c r="S316" s="21"/>
    </row>
    <row r="317" spans="1:19" ht="15.75">
      <c r="A317" s="21"/>
      <c r="B317" s="21"/>
      <c r="C317" s="21"/>
      <c r="D317" s="21"/>
      <c r="E317" s="21"/>
      <c r="F317" s="21"/>
      <c r="G317" s="21"/>
      <c r="H317" s="75"/>
      <c r="I317" s="114"/>
      <c r="K317" s="106"/>
      <c r="L317" s="21"/>
      <c r="M317" s="21"/>
      <c r="N317" s="21"/>
      <c r="O317" s="21"/>
      <c r="P317" s="21"/>
      <c r="Q317" s="21"/>
      <c r="R317" s="21"/>
      <c r="S317" s="21"/>
    </row>
    <row r="318" spans="1:19" ht="15.75">
      <c r="A318" s="21"/>
      <c r="B318" s="21"/>
      <c r="C318" s="21"/>
      <c r="D318" s="21"/>
      <c r="E318" s="21"/>
      <c r="F318" s="21"/>
      <c r="G318" s="21"/>
      <c r="H318" s="75"/>
      <c r="I318" s="114"/>
      <c r="K318" s="106"/>
      <c r="L318" s="21"/>
      <c r="M318" s="21"/>
      <c r="N318" s="21"/>
      <c r="O318" s="21"/>
      <c r="P318" s="21"/>
      <c r="Q318" s="21"/>
      <c r="R318" s="21"/>
      <c r="S318" s="21"/>
    </row>
    <row r="319" spans="1:19" ht="15.75">
      <c r="A319" s="21"/>
      <c r="B319" s="21"/>
      <c r="C319" s="21"/>
      <c r="D319" s="21"/>
      <c r="E319" s="21"/>
      <c r="F319" s="21"/>
      <c r="G319" s="21"/>
      <c r="H319" s="75"/>
      <c r="I319" s="114"/>
      <c r="K319" s="106"/>
      <c r="L319" s="21"/>
      <c r="M319" s="21"/>
      <c r="N319" s="21"/>
      <c r="O319" s="21"/>
      <c r="P319" s="21"/>
      <c r="Q319" s="21"/>
      <c r="R319" s="21"/>
      <c r="S319" s="21"/>
    </row>
    <row r="320" spans="1:19" ht="15.75">
      <c r="A320" s="21"/>
      <c r="B320" s="21"/>
      <c r="C320" s="21"/>
      <c r="D320" s="21"/>
      <c r="E320" s="21"/>
      <c r="F320" s="21"/>
      <c r="G320" s="21"/>
      <c r="H320" s="75"/>
      <c r="I320" s="114"/>
      <c r="K320" s="106"/>
      <c r="L320" s="21"/>
      <c r="M320" s="21"/>
      <c r="N320" s="21"/>
      <c r="O320" s="21"/>
      <c r="P320" s="21"/>
      <c r="Q320" s="21"/>
      <c r="R320" s="21"/>
      <c r="S320" s="21"/>
    </row>
    <row r="321" spans="1:19" ht="15.75">
      <c r="A321" s="21"/>
      <c r="B321" s="21"/>
      <c r="C321" s="21"/>
      <c r="D321" s="21"/>
      <c r="E321" s="21"/>
      <c r="F321" s="21"/>
      <c r="G321" s="21"/>
      <c r="H321" s="75"/>
      <c r="I321" s="114"/>
      <c r="K321" s="106"/>
      <c r="L321" s="21"/>
      <c r="M321" s="21"/>
      <c r="N321" s="21"/>
      <c r="O321" s="21"/>
      <c r="P321" s="21"/>
      <c r="Q321" s="21"/>
      <c r="R321" s="21"/>
      <c r="S321" s="21"/>
    </row>
    <row r="322" spans="1:19" ht="15.75">
      <c r="A322" s="21"/>
      <c r="B322" s="21"/>
      <c r="C322" s="21"/>
      <c r="D322" s="21"/>
      <c r="E322" s="21"/>
      <c r="F322" s="21"/>
      <c r="G322" s="21"/>
      <c r="H322" s="75"/>
      <c r="I322" s="114"/>
      <c r="K322" s="106"/>
      <c r="L322" s="21"/>
      <c r="M322" s="21"/>
      <c r="N322" s="21"/>
      <c r="O322" s="21"/>
      <c r="P322" s="21"/>
      <c r="Q322" s="21"/>
      <c r="R322" s="21"/>
      <c r="S322" s="21"/>
    </row>
    <row r="323" spans="1:19" ht="15.75">
      <c r="A323" s="21"/>
      <c r="B323" s="21"/>
      <c r="C323" s="21"/>
      <c r="D323" s="21"/>
      <c r="E323" s="21"/>
      <c r="F323" s="21"/>
      <c r="G323" s="21"/>
      <c r="H323" s="75"/>
      <c r="I323" s="114"/>
      <c r="K323" s="106"/>
      <c r="L323" s="21"/>
      <c r="M323" s="21"/>
      <c r="N323" s="21"/>
      <c r="O323" s="21"/>
      <c r="P323" s="21"/>
      <c r="Q323" s="21"/>
      <c r="R323" s="21"/>
      <c r="S323" s="21"/>
    </row>
    <row r="324" spans="1:19" ht="15.75">
      <c r="A324" s="21"/>
      <c r="B324" s="21"/>
      <c r="C324" s="21"/>
      <c r="D324" s="21"/>
      <c r="E324" s="21"/>
      <c r="F324" s="21"/>
      <c r="G324" s="21"/>
      <c r="H324" s="75"/>
      <c r="I324" s="114"/>
      <c r="K324" s="106"/>
      <c r="L324" s="21"/>
      <c r="M324" s="21"/>
      <c r="N324" s="21"/>
      <c r="O324" s="21"/>
      <c r="P324" s="21"/>
      <c r="Q324" s="21"/>
      <c r="R324" s="21"/>
      <c r="S324" s="21"/>
    </row>
    <row r="325" spans="1:19" ht="15.75">
      <c r="A325" s="21"/>
      <c r="B325" s="21"/>
      <c r="C325" s="21"/>
      <c r="D325" s="21"/>
      <c r="E325" s="21"/>
      <c r="F325" s="21"/>
      <c r="G325" s="21"/>
      <c r="H325" s="75"/>
      <c r="I325" s="114"/>
      <c r="K325" s="106"/>
      <c r="L325" s="21"/>
      <c r="M325" s="21"/>
      <c r="N325" s="21"/>
      <c r="O325" s="21"/>
      <c r="P325" s="21"/>
      <c r="Q325" s="21"/>
      <c r="R325" s="21"/>
      <c r="S325" s="21"/>
    </row>
    <row r="326" spans="1:19" ht="15.75">
      <c r="A326" s="21"/>
      <c r="B326" s="21"/>
      <c r="C326" s="21"/>
      <c r="D326" s="21"/>
      <c r="E326" s="21"/>
      <c r="F326" s="21"/>
      <c r="G326" s="21"/>
      <c r="H326" s="75"/>
      <c r="I326" s="114"/>
      <c r="K326" s="106"/>
      <c r="L326" s="21"/>
      <c r="M326" s="21"/>
      <c r="N326" s="21"/>
      <c r="O326" s="21"/>
      <c r="P326" s="21"/>
      <c r="Q326" s="21"/>
      <c r="R326" s="21"/>
      <c r="S326" s="21"/>
    </row>
    <row r="327" spans="1:19" ht="15.75">
      <c r="A327" s="21"/>
      <c r="B327" s="21"/>
      <c r="C327" s="21"/>
      <c r="D327" s="21"/>
      <c r="E327" s="21"/>
      <c r="F327" s="21"/>
      <c r="G327" s="21"/>
      <c r="H327" s="75"/>
      <c r="I327" s="114"/>
      <c r="K327" s="106"/>
      <c r="L327" s="21"/>
      <c r="M327" s="21"/>
      <c r="N327" s="21"/>
      <c r="O327" s="21"/>
      <c r="P327" s="21"/>
      <c r="Q327" s="21"/>
      <c r="R327" s="21"/>
      <c r="S327" s="21"/>
    </row>
    <row r="328" spans="1:19" ht="15.75">
      <c r="A328" s="21"/>
      <c r="B328" s="21"/>
      <c r="C328" s="21"/>
      <c r="D328" s="21"/>
      <c r="E328" s="21"/>
      <c r="F328" s="21"/>
      <c r="G328" s="21"/>
      <c r="H328" s="75"/>
      <c r="I328" s="114"/>
      <c r="K328" s="106"/>
      <c r="L328" s="21"/>
      <c r="M328" s="21"/>
      <c r="N328" s="21"/>
      <c r="O328" s="21"/>
      <c r="P328" s="21"/>
      <c r="Q328" s="21"/>
      <c r="R328" s="21"/>
      <c r="S328" s="21"/>
    </row>
    <row r="329" spans="1:19" ht="15.75">
      <c r="A329" s="21"/>
      <c r="B329" s="21"/>
      <c r="C329" s="21"/>
      <c r="D329" s="21"/>
      <c r="E329" s="21"/>
      <c r="F329" s="21"/>
      <c r="G329" s="21"/>
      <c r="H329" s="75"/>
      <c r="I329" s="114"/>
      <c r="K329" s="106"/>
      <c r="L329" s="21"/>
      <c r="M329" s="21"/>
      <c r="N329" s="21"/>
      <c r="O329" s="21"/>
      <c r="P329" s="21"/>
      <c r="Q329" s="21"/>
      <c r="R329" s="21"/>
      <c r="S329" s="21"/>
    </row>
    <row r="330" spans="1:19" ht="15.75">
      <c r="A330" s="21"/>
      <c r="B330" s="21"/>
      <c r="C330" s="21"/>
      <c r="D330" s="21"/>
      <c r="E330" s="21"/>
      <c r="F330" s="21"/>
      <c r="G330" s="21"/>
      <c r="H330" s="75"/>
      <c r="I330" s="114"/>
      <c r="K330" s="106"/>
      <c r="L330" s="21"/>
      <c r="M330" s="21"/>
      <c r="N330" s="21"/>
      <c r="O330" s="21"/>
      <c r="P330" s="21"/>
      <c r="Q330" s="21"/>
      <c r="R330" s="21"/>
      <c r="S330" s="21"/>
    </row>
    <row r="331" spans="1:19" ht="15.75">
      <c r="A331" s="21"/>
      <c r="B331" s="21"/>
      <c r="E331" s="21"/>
      <c r="F331" s="21"/>
      <c r="G331" s="21"/>
      <c r="H331" s="75"/>
      <c r="I331" s="114"/>
      <c r="K331" s="106"/>
      <c r="L331" s="21"/>
      <c r="M331" s="21"/>
      <c r="N331" s="21"/>
      <c r="O331" s="21"/>
      <c r="P331" s="21"/>
      <c r="Q331" s="21"/>
      <c r="R331" s="21"/>
      <c r="S331" s="21"/>
    </row>
  </sheetData>
  <sortState xmlns:xlrd2="http://schemas.microsoft.com/office/spreadsheetml/2017/richdata2" ref="A4:I102">
    <sortCondition ref="B4:B102"/>
  </sortState>
  <mergeCells count="37">
    <mergeCell ref="K28:K45"/>
    <mergeCell ref="L46:R46"/>
    <mergeCell ref="M10:P10"/>
    <mergeCell ref="Q10:S10"/>
    <mergeCell ref="M3:P3"/>
    <mergeCell ref="M6:P6"/>
    <mergeCell ref="M9:P9"/>
    <mergeCell ref="K12:K23"/>
    <mergeCell ref="L24:R24"/>
    <mergeCell ref="M5:P5"/>
    <mergeCell ref="Q5:S5"/>
    <mergeCell ref="L5:L7"/>
    <mergeCell ref="L8:L9"/>
    <mergeCell ref="K5:K7"/>
    <mergeCell ref="K8:K9"/>
    <mergeCell ref="Q9:S9"/>
    <mergeCell ref="U3:X3"/>
    <mergeCell ref="Y3:AB3"/>
    <mergeCell ref="AC3:AF3"/>
    <mergeCell ref="H1:H2"/>
    <mergeCell ref="I1:I2"/>
    <mergeCell ref="J1:J2"/>
    <mergeCell ref="Q3:S3"/>
    <mergeCell ref="Q6:S6"/>
    <mergeCell ref="M7:P7"/>
    <mergeCell ref="Q7:S7"/>
    <mergeCell ref="M8:P8"/>
    <mergeCell ref="Q8:S8"/>
    <mergeCell ref="M4:P4"/>
    <mergeCell ref="Q4:S4"/>
    <mergeCell ref="F1:F2"/>
    <mergeCell ref="A1:A2"/>
    <mergeCell ref="B1:B2"/>
    <mergeCell ref="C1:C2"/>
    <mergeCell ref="D1:D2"/>
    <mergeCell ref="E1:E2"/>
    <mergeCell ref="G1:G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6"/>
  <sheetViews>
    <sheetView zoomScale="70" zoomScaleNormal="70" workbookViewId="0">
      <selection activeCell="E3" sqref="E3"/>
    </sheetView>
  </sheetViews>
  <sheetFormatPr defaultRowHeight="15"/>
  <cols>
    <col min="1" max="1" width="10" bestFit="1" customWidth="1"/>
    <col min="2" max="2" width="13.85546875" bestFit="1" customWidth="1"/>
    <col min="3" max="4" width="11" bestFit="1" customWidth="1"/>
  </cols>
  <sheetData>
    <row r="1" spans="1:6">
      <c r="A1" t="s">
        <v>121</v>
      </c>
      <c r="B1" t="s">
        <v>239</v>
      </c>
      <c r="C1" t="s">
        <v>238</v>
      </c>
      <c r="D1" t="s">
        <v>123</v>
      </c>
    </row>
    <row r="2" spans="1:6">
      <c r="A2" s="85">
        <v>3906.0120000000002</v>
      </c>
      <c r="B2" s="85">
        <v>7.9797190000000004E-2</v>
      </c>
      <c r="C2" s="85">
        <v>7.9797190000000002</v>
      </c>
      <c r="D2" s="85">
        <v>0.32401479999999999</v>
      </c>
    </row>
    <row r="3" spans="1:6">
      <c r="A3" s="85">
        <v>3906.1644000000001</v>
      </c>
      <c r="B3" s="85">
        <v>6.8352899999999994E-2</v>
      </c>
      <c r="C3" s="85">
        <v>6.8352899999999996</v>
      </c>
      <c r="D3" s="85">
        <v>0.5496084</v>
      </c>
      <c r="F3" s="196" t="s">
        <v>123</v>
      </c>
    </row>
    <row r="4" spans="1:6">
      <c r="A4" s="85">
        <v>3906.3168000000001</v>
      </c>
      <c r="B4" s="85">
        <v>5.8335089999999999E-2</v>
      </c>
      <c r="C4" s="85">
        <v>5.8335090000000003</v>
      </c>
      <c r="D4" s="85">
        <v>0.79609439999999998</v>
      </c>
      <c r="F4" s="196"/>
    </row>
    <row r="5" spans="1:6">
      <c r="A5" s="85">
        <v>3906.4692</v>
      </c>
      <c r="B5" s="85">
        <v>6.1317150000000001E-2</v>
      </c>
      <c r="C5" s="85">
        <v>6.1317149999999998</v>
      </c>
      <c r="D5" s="85">
        <v>0.83215980000000001</v>
      </c>
      <c r="F5" s="196"/>
    </row>
    <row r="6" spans="1:6">
      <c r="A6" s="85">
        <v>3906.6215999999999</v>
      </c>
      <c r="B6" s="85">
        <v>7.3734099999999997E-2</v>
      </c>
      <c r="C6" s="85">
        <v>7.3734099999999998</v>
      </c>
      <c r="D6" s="85">
        <v>0.76273489999999999</v>
      </c>
      <c r="F6" s="196"/>
    </row>
    <row r="7" spans="1:6">
      <c r="A7" s="85">
        <v>3906.7739999999999</v>
      </c>
      <c r="B7" s="85">
        <v>9.1394980000000001E-2</v>
      </c>
      <c r="C7" s="85">
        <v>9.1394979999999997</v>
      </c>
      <c r="D7" s="85">
        <v>0.62974640000000004</v>
      </c>
      <c r="F7" s="196"/>
    </row>
    <row r="8" spans="1:6">
      <c r="A8" s="85">
        <v>3906.9263999999998</v>
      </c>
      <c r="B8" s="85">
        <v>0.10106179999999999</v>
      </c>
      <c r="C8" s="85">
        <v>10.10618</v>
      </c>
      <c r="D8" s="85">
        <v>0.56510970000000005</v>
      </c>
      <c r="F8" s="196"/>
    </row>
    <row r="9" spans="1:6">
      <c r="A9" s="85">
        <v>3907.0787999999998</v>
      </c>
      <c r="B9" s="85">
        <v>0.1132238</v>
      </c>
      <c r="C9" s="85">
        <v>11.322380000000001</v>
      </c>
      <c r="D9" s="85">
        <v>0.51440900000000001</v>
      </c>
      <c r="F9" s="196"/>
    </row>
    <row r="10" spans="1:6">
      <c r="A10" s="85">
        <v>3907.2312000000002</v>
      </c>
      <c r="B10" s="85">
        <v>0.11882760000000001</v>
      </c>
      <c r="C10" s="85">
        <v>11.882760000000001</v>
      </c>
      <c r="D10" s="85">
        <v>0.46552939999999998</v>
      </c>
      <c r="F10" s="196"/>
    </row>
    <row r="11" spans="1:6">
      <c r="A11" s="85">
        <v>3907.3836000000001</v>
      </c>
      <c r="B11" s="85">
        <v>0.1219905</v>
      </c>
      <c r="C11" s="85">
        <v>12.19905</v>
      </c>
      <c r="D11" s="85">
        <v>0.43862830000000003</v>
      </c>
      <c r="F11" s="196"/>
    </row>
    <row r="12" spans="1:6">
      <c r="A12" s="85">
        <v>3907.5360000000001</v>
      </c>
      <c r="B12" s="85">
        <v>0.12136719999999999</v>
      </c>
      <c r="C12" s="85">
        <v>12.136719999999999</v>
      </c>
      <c r="D12" s="85">
        <v>0.40415590000000001</v>
      </c>
      <c r="F12" s="196"/>
    </row>
    <row r="13" spans="1:6">
      <c r="A13" s="85">
        <v>3907.6884</v>
      </c>
      <c r="B13" s="85">
        <v>0.11980349999999999</v>
      </c>
      <c r="C13" s="85">
        <v>11.98035</v>
      </c>
      <c r="D13" s="85">
        <v>0.36924639999999997</v>
      </c>
      <c r="F13" s="196"/>
    </row>
    <row r="14" spans="1:6">
      <c r="A14" s="85">
        <v>3907.8407999999999</v>
      </c>
      <c r="B14" s="85">
        <v>0.1038625</v>
      </c>
      <c r="C14" s="85">
        <v>10.38625</v>
      </c>
      <c r="D14" s="85">
        <v>0.41717569999999998</v>
      </c>
      <c r="F14" s="196"/>
    </row>
    <row r="15" spans="1:6">
      <c r="A15" s="85">
        <v>3907.9931999999999</v>
      </c>
      <c r="B15" s="85">
        <v>9.186656E-2</v>
      </c>
      <c r="C15" s="85">
        <v>9.1866559999999993</v>
      </c>
      <c r="D15" s="85">
        <v>0.46130840000000001</v>
      </c>
      <c r="F15" s="196"/>
    </row>
    <row r="16" spans="1:6">
      <c r="A16" s="85">
        <v>3908.1455999999998</v>
      </c>
      <c r="B16" s="85">
        <v>8.3571210000000007E-2</v>
      </c>
      <c r="C16" s="85">
        <v>8.3571210000000011</v>
      </c>
      <c r="D16" s="85">
        <v>0.4417529</v>
      </c>
      <c r="F16" s="196"/>
    </row>
    <row r="17" spans="1:14">
      <c r="A17" s="119">
        <v>3908.2979999999998</v>
      </c>
      <c r="B17" s="119">
        <v>7.9250829999999994E-2</v>
      </c>
      <c r="C17" s="119">
        <v>7.925082999999999</v>
      </c>
      <c r="D17" s="119">
        <v>0.39936749999999999</v>
      </c>
      <c r="F17" s="196"/>
    </row>
    <row r="18" spans="1:14">
      <c r="A18" s="119">
        <v>3908.4504000000002</v>
      </c>
      <c r="B18" s="119">
        <v>7.322004E-2</v>
      </c>
      <c r="C18" s="119">
        <v>7.3220039999999997</v>
      </c>
      <c r="D18" s="119">
        <v>0.44226660000000001</v>
      </c>
      <c r="F18" s="196"/>
    </row>
    <row r="19" spans="1:14">
      <c r="A19" s="119">
        <v>3908.6028000000001</v>
      </c>
      <c r="B19" s="119">
        <v>7.2495420000000005E-2</v>
      </c>
      <c r="C19" s="119">
        <v>7.2495420000000008</v>
      </c>
      <c r="D19" s="119">
        <v>0.40992279999999998</v>
      </c>
      <c r="F19" s="196"/>
    </row>
    <row r="20" spans="1:14">
      <c r="A20" s="85">
        <v>3908.7552000000001</v>
      </c>
      <c r="B20" s="85">
        <v>7.3590900000000001E-2</v>
      </c>
      <c r="C20" s="85">
        <v>7.3590900000000001</v>
      </c>
      <c r="D20" s="85">
        <v>0.41905789999999998</v>
      </c>
      <c r="F20" s="196"/>
    </row>
    <row r="21" spans="1:14">
      <c r="A21" s="85">
        <v>3908.9076</v>
      </c>
      <c r="B21" s="85">
        <v>6.6942940000000006E-2</v>
      </c>
      <c r="C21" s="85">
        <v>6.6942940000000011</v>
      </c>
      <c r="D21" s="85">
        <v>0.46568540000000003</v>
      </c>
      <c r="G21" s="197" t="s">
        <v>122</v>
      </c>
      <c r="H21" s="197"/>
      <c r="I21" s="197"/>
      <c r="J21" s="197"/>
      <c r="K21" s="197"/>
      <c r="L21" s="197"/>
      <c r="M21" s="197"/>
      <c r="N21" s="197"/>
    </row>
    <row r="22" spans="1:14">
      <c r="A22" s="85">
        <v>3909.06</v>
      </c>
      <c r="B22" s="85">
        <v>5.347499E-2</v>
      </c>
      <c r="C22" s="85">
        <v>5.347499</v>
      </c>
      <c r="D22" s="85">
        <v>0.56637360000000003</v>
      </c>
    </row>
    <row r="23" spans="1:14">
      <c r="A23" s="85">
        <v>3909.2123999999999</v>
      </c>
      <c r="B23" s="85">
        <v>3.9491140000000001E-2</v>
      </c>
      <c r="C23" s="85">
        <v>3.9491140000000002</v>
      </c>
      <c r="D23" s="85">
        <v>0.62189879999999997</v>
      </c>
    </row>
    <row r="24" spans="1:14">
      <c r="A24" s="85">
        <v>3909.3647999999998</v>
      </c>
      <c r="B24" s="85">
        <v>3.1021969999999999E-2</v>
      </c>
      <c r="C24" s="85">
        <v>3.1021969999999999</v>
      </c>
      <c r="D24" s="85">
        <v>0.73649450000000005</v>
      </c>
    </row>
    <row r="25" spans="1:14">
      <c r="A25" s="85">
        <v>3909.5171999999998</v>
      </c>
      <c r="B25" s="85">
        <v>3.053057E-2</v>
      </c>
      <c r="C25" s="85">
        <v>3.0530569999999999</v>
      </c>
      <c r="D25" s="85">
        <v>0.8048556</v>
      </c>
    </row>
    <row r="26" spans="1:14">
      <c r="A26" s="85">
        <v>3909.6696000000002</v>
      </c>
      <c r="B26" s="85">
        <v>3.4131130000000003E-2</v>
      </c>
      <c r="C26" s="85">
        <v>3.4131130000000001</v>
      </c>
      <c r="D26" s="85">
        <v>0.79931439999999998</v>
      </c>
    </row>
    <row r="27" spans="1:14">
      <c r="A27" s="85">
        <v>3909.8220000000001</v>
      </c>
      <c r="B27" s="85">
        <v>3.7320260000000001E-2</v>
      </c>
      <c r="C27" s="85">
        <v>3.7320260000000003</v>
      </c>
      <c r="D27" s="85">
        <v>0.82061519999999999</v>
      </c>
    </row>
    <row r="28" spans="1:14">
      <c r="A28" s="85">
        <v>3909.9744000000001</v>
      </c>
      <c r="B28" s="85">
        <v>4.8759629999999998E-2</v>
      </c>
      <c r="C28" s="85">
        <v>4.8759629999999996</v>
      </c>
      <c r="D28" s="85">
        <v>0.79825440000000003</v>
      </c>
    </row>
    <row r="29" spans="1:14">
      <c r="A29" s="85">
        <v>3910.1268</v>
      </c>
      <c r="B29" s="85">
        <v>6.003853E-2</v>
      </c>
      <c r="C29" s="85">
        <v>6.0038530000000003</v>
      </c>
      <c r="D29" s="85">
        <v>0.76536320000000002</v>
      </c>
    </row>
    <row r="30" spans="1:14">
      <c r="A30" s="85">
        <v>3910.2791999999999</v>
      </c>
      <c r="B30" s="85">
        <v>6.9801639999999998E-2</v>
      </c>
      <c r="C30" s="85">
        <v>6.9801640000000003</v>
      </c>
      <c r="D30" s="85">
        <v>0.66933419999999999</v>
      </c>
    </row>
    <row r="31" spans="1:14">
      <c r="A31" s="85">
        <v>3910.4315999999999</v>
      </c>
      <c r="B31" s="85">
        <v>7.9869369999999995E-2</v>
      </c>
      <c r="C31" s="85">
        <v>7.9869369999999993</v>
      </c>
      <c r="D31" s="85">
        <v>0.56886360000000002</v>
      </c>
    </row>
    <row r="32" spans="1:14">
      <c r="A32" s="85">
        <v>3910.5839999999998</v>
      </c>
      <c r="B32" s="85">
        <v>7.7951779999999998E-2</v>
      </c>
      <c r="C32" s="85">
        <v>7.7951779999999999</v>
      </c>
      <c r="D32" s="85">
        <v>0.55630080000000004</v>
      </c>
    </row>
    <row r="33" spans="1:4">
      <c r="A33" s="85">
        <v>3910.7363999999998</v>
      </c>
      <c r="B33" s="85">
        <v>6.6154870000000005E-2</v>
      </c>
      <c r="C33" s="85">
        <v>6.6154870000000008</v>
      </c>
      <c r="D33" s="85">
        <v>0.54160949999999997</v>
      </c>
    </row>
    <row r="34" spans="1:4">
      <c r="A34" s="85">
        <v>3910.8888000000002</v>
      </c>
      <c r="B34" s="85">
        <v>5.1447260000000002E-2</v>
      </c>
      <c r="C34" s="85">
        <v>5.1447260000000004</v>
      </c>
      <c r="D34" s="85">
        <v>0.60186870000000003</v>
      </c>
    </row>
    <row r="35" spans="1:4">
      <c r="A35" s="85">
        <v>3911.0412000000001</v>
      </c>
      <c r="B35" s="85">
        <v>5.256864E-2</v>
      </c>
      <c r="C35" s="85">
        <v>5.2568640000000002</v>
      </c>
      <c r="D35" s="85">
        <v>0.53607199999999999</v>
      </c>
    </row>
    <row r="36" spans="1:4">
      <c r="A36" s="85">
        <v>3911.1936000000001</v>
      </c>
      <c r="B36" s="85">
        <v>6.1763770000000003E-2</v>
      </c>
      <c r="C36" s="85">
        <v>6.1763770000000005</v>
      </c>
      <c r="D36" s="85">
        <v>0.3898799</v>
      </c>
    </row>
    <row r="37" spans="1:4">
      <c r="A37" s="85">
        <v>3911.346</v>
      </c>
      <c r="B37" s="85">
        <v>7.7624109999999996E-2</v>
      </c>
      <c r="C37" s="85">
        <v>7.7624109999999993</v>
      </c>
      <c r="D37" s="85">
        <v>0.2813676</v>
      </c>
    </row>
    <row r="38" spans="1:4">
      <c r="A38" s="85">
        <v>3911.4983999999999</v>
      </c>
      <c r="B38" s="85">
        <v>0.10625850000000001</v>
      </c>
      <c r="C38" s="85">
        <v>10.62585</v>
      </c>
      <c r="D38" s="85">
        <v>0.27876459999999997</v>
      </c>
    </row>
    <row r="39" spans="1:4">
      <c r="A39" s="85">
        <v>3911.6507999999999</v>
      </c>
      <c r="B39" s="85">
        <v>0.1299807</v>
      </c>
      <c r="C39" s="85">
        <v>12.99807</v>
      </c>
      <c r="D39" s="85">
        <v>0.32994760000000001</v>
      </c>
    </row>
    <row r="40" spans="1:4">
      <c r="A40" s="119">
        <v>3911.8031999999998</v>
      </c>
      <c r="B40" s="119">
        <v>0.14216570000000001</v>
      </c>
      <c r="C40" s="119">
        <v>14.216570000000001</v>
      </c>
      <c r="D40" s="119">
        <v>0.40550700000000001</v>
      </c>
    </row>
    <row r="41" spans="1:4">
      <c r="A41" s="85">
        <v>3911.9555999999998</v>
      </c>
      <c r="B41" s="85">
        <v>0.14899660000000001</v>
      </c>
      <c r="C41" s="85">
        <v>14.899660000000001</v>
      </c>
      <c r="D41" s="85">
        <v>0.47451520000000003</v>
      </c>
    </row>
    <row r="42" spans="1:4">
      <c r="A42" s="85">
        <v>3912.1080000000002</v>
      </c>
      <c r="B42" s="85">
        <v>0.15842039999999999</v>
      </c>
      <c r="C42" s="85">
        <v>15.842039999999999</v>
      </c>
      <c r="D42" s="85">
        <v>0.49227860000000001</v>
      </c>
    </row>
    <row r="43" spans="1:4">
      <c r="A43" s="85">
        <v>3912.2604000000001</v>
      </c>
      <c r="B43" s="85">
        <v>0.16020529999999999</v>
      </c>
      <c r="C43" s="85">
        <v>16.020530000000001</v>
      </c>
      <c r="D43" s="85">
        <v>0.51451720000000001</v>
      </c>
    </row>
    <row r="44" spans="1:4">
      <c r="A44" s="85">
        <v>3912.4128000000001</v>
      </c>
      <c r="B44" s="85">
        <v>0.1571497</v>
      </c>
      <c r="C44" s="85">
        <v>15.714970000000001</v>
      </c>
      <c r="D44" s="85">
        <v>0.51902599999999999</v>
      </c>
    </row>
    <row r="45" spans="1:4">
      <c r="A45" s="85">
        <v>3912.5652</v>
      </c>
      <c r="B45" s="85">
        <v>0.14663789999999999</v>
      </c>
      <c r="C45" s="85">
        <v>14.663789999999999</v>
      </c>
      <c r="D45" s="85">
        <v>0.54418840000000002</v>
      </c>
    </row>
    <row r="46" spans="1:4">
      <c r="A46" s="85">
        <v>3912.7175999999999</v>
      </c>
      <c r="B46" s="85">
        <v>0.1376018</v>
      </c>
      <c r="C46" s="85">
        <v>13.76018</v>
      </c>
      <c r="D46" s="85">
        <v>0.49793349999999997</v>
      </c>
    </row>
    <row r="47" spans="1:4">
      <c r="A47" s="85">
        <v>3912.87</v>
      </c>
      <c r="B47" s="85">
        <v>0.13183420000000001</v>
      </c>
      <c r="C47" s="85">
        <v>13.183420000000002</v>
      </c>
      <c r="D47" s="85">
        <v>0.46472439999999998</v>
      </c>
    </row>
    <row r="48" spans="1:4">
      <c r="A48" s="85">
        <v>3913.0223999999998</v>
      </c>
      <c r="B48" s="85">
        <v>0.1265926</v>
      </c>
      <c r="C48" s="85">
        <v>12.65926</v>
      </c>
      <c r="D48" s="85">
        <v>0.50030870000000005</v>
      </c>
    </row>
    <row r="49" spans="1:4">
      <c r="A49" s="119">
        <v>3913.1747999999998</v>
      </c>
      <c r="B49" s="119">
        <v>0.1241834</v>
      </c>
      <c r="C49" s="119">
        <v>12.418340000000001</v>
      </c>
      <c r="D49" s="119">
        <v>0.43815349999999997</v>
      </c>
    </row>
    <row r="50" spans="1:4">
      <c r="A50" s="119">
        <v>3913.3272000000002</v>
      </c>
      <c r="B50" s="119">
        <v>0.11835329999999999</v>
      </c>
      <c r="C50" s="119">
        <v>11.835329999999999</v>
      </c>
      <c r="D50" s="119">
        <v>0.4106495</v>
      </c>
    </row>
    <row r="51" spans="1:4">
      <c r="A51" s="119">
        <v>3913.4796000000001</v>
      </c>
      <c r="B51" s="119">
        <v>0.1129146</v>
      </c>
      <c r="C51" s="119">
        <v>11.291460000000001</v>
      </c>
      <c r="D51" s="119">
        <v>0.49223939999999999</v>
      </c>
    </row>
    <row r="52" spans="1:4">
      <c r="A52" s="119">
        <v>3913.6320000000001</v>
      </c>
      <c r="B52" s="119">
        <v>0.1070831</v>
      </c>
      <c r="C52" s="119">
        <v>10.708310000000001</v>
      </c>
      <c r="D52" s="119">
        <v>0.59652669999999997</v>
      </c>
    </row>
    <row r="53" spans="1:4">
      <c r="A53" s="85">
        <v>3913.7844</v>
      </c>
      <c r="B53" s="85">
        <v>9.4325969999999995E-2</v>
      </c>
      <c r="C53" s="85">
        <v>9.4325969999999995</v>
      </c>
      <c r="D53" s="85">
        <v>0.58574269999999995</v>
      </c>
    </row>
    <row r="54" spans="1:4">
      <c r="A54" s="85">
        <v>3913.9367999999999</v>
      </c>
      <c r="B54" s="85">
        <v>7.4537370000000006E-2</v>
      </c>
      <c r="C54" s="85">
        <v>7.4537370000000003</v>
      </c>
      <c r="D54" s="85">
        <v>0.4601286</v>
      </c>
    </row>
    <row r="55" spans="1:4">
      <c r="A55" s="85">
        <v>3914.0891999999999</v>
      </c>
      <c r="B55" s="85">
        <v>6.5841750000000004E-2</v>
      </c>
      <c r="C55" s="85">
        <v>6.5841750000000001</v>
      </c>
      <c r="D55" s="85">
        <v>0.42730240000000003</v>
      </c>
    </row>
    <row r="56" spans="1:4">
      <c r="A56" s="85">
        <v>3914.2415999999998</v>
      </c>
      <c r="B56" s="85">
        <v>5.6841080000000002E-2</v>
      </c>
      <c r="C56" s="85">
        <v>5.6841080000000002</v>
      </c>
      <c r="D56" s="85">
        <v>0.44713130000000001</v>
      </c>
    </row>
    <row r="57" spans="1:4">
      <c r="A57" s="85">
        <v>3914.3939999999998</v>
      </c>
      <c r="B57" s="85">
        <v>5.1598339999999999E-2</v>
      </c>
      <c r="C57" s="85">
        <v>5.159834</v>
      </c>
      <c r="D57" s="85">
        <v>0.46635460000000001</v>
      </c>
    </row>
    <row r="58" spans="1:4">
      <c r="A58" s="85">
        <v>3914.5464000000002</v>
      </c>
      <c r="B58" s="85">
        <v>5.558374E-2</v>
      </c>
      <c r="C58" s="85">
        <v>5.5583739999999997</v>
      </c>
      <c r="D58" s="85">
        <v>0.4843886</v>
      </c>
    </row>
    <row r="59" spans="1:4">
      <c r="A59" s="85">
        <v>3914.6988000000001</v>
      </c>
      <c r="B59" s="85">
        <v>7.4883870000000005E-2</v>
      </c>
      <c r="C59" s="85">
        <v>7.4883870000000003</v>
      </c>
      <c r="D59" s="85">
        <v>0.38828990000000002</v>
      </c>
    </row>
    <row r="60" spans="1:4">
      <c r="A60" s="85">
        <v>3914.8512000000001</v>
      </c>
      <c r="B60" s="85">
        <v>9.5307219999999998E-2</v>
      </c>
      <c r="C60" s="85">
        <v>9.530721999999999</v>
      </c>
      <c r="D60" s="85">
        <v>0.29801450000000002</v>
      </c>
    </row>
    <row r="61" spans="1:4">
      <c r="A61" s="119">
        <v>3915.0036</v>
      </c>
      <c r="B61" s="119">
        <v>0.1063935</v>
      </c>
      <c r="C61" s="119">
        <v>10.63935</v>
      </c>
      <c r="D61" s="119">
        <v>0.27906609999999998</v>
      </c>
    </row>
    <row r="62" spans="1:4">
      <c r="A62" s="119">
        <v>3915.1559999999999</v>
      </c>
      <c r="B62" s="119">
        <v>0.110219</v>
      </c>
      <c r="C62" s="119">
        <v>11.0219</v>
      </c>
      <c r="D62" s="119">
        <v>0.3278008</v>
      </c>
    </row>
    <row r="63" spans="1:4">
      <c r="A63" s="119">
        <v>3915.3083999999999</v>
      </c>
      <c r="B63" s="119">
        <v>0.1131928</v>
      </c>
      <c r="C63" s="119">
        <v>11.319279999999999</v>
      </c>
      <c r="D63" s="119">
        <v>0.40338170000000001</v>
      </c>
    </row>
    <row r="64" spans="1:4">
      <c r="A64" s="119">
        <v>3915.4607999999998</v>
      </c>
      <c r="B64" s="119">
        <v>0.1132302</v>
      </c>
      <c r="C64" s="119">
        <v>11.32302</v>
      </c>
      <c r="D64" s="119">
        <v>0.40525339999999999</v>
      </c>
    </row>
    <row r="65" spans="1:4">
      <c r="A65" s="119">
        <v>3915.6131999999998</v>
      </c>
      <c r="B65" s="119">
        <v>0.1092991</v>
      </c>
      <c r="C65" s="119">
        <v>10.92991</v>
      </c>
      <c r="D65" s="119">
        <v>0.36719279999999999</v>
      </c>
    </row>
    <row r="66" spans="1:4">
      <c r="A66" s="85">
        <v>3915.7656000000002</v>
      </c>
      <c r="B66" s="85">
        <v>0.1044525</v>
      </c>
      <c r="C66" s="85">
        <v>10.44525</v>
      </c>
      <c r="D66" s="85">
        <v>0.3953082</v>
      </c>
    </row>
    <row r="67" spans="1:4">
      <c r="A67" s="85">
        <v>3915.9180000000001</v>
      </c>
      <c r="B67" s="85">
        <v>9.4818079999999999E-2</v>
      </c>
      <c r="C67" s="85">
        <v>9.4818079999999991</v>
      </c>
      <c r="D67" s="85">
        <v>0.54061979999999998</v>
      </c>
    </row>
    <row r="68" spans="1:4">
      <c r="A68" s="85">
        <v>3916.0704000000001</v>
      </c>
      <c r="B68" s="85">
        <v>9.0327710000000005E-2</v>
      </c>
      <c r="C68" s="85">
        <v>9.0327710000000003</v>
      </c>
      <c r="D68" s="85">
        <v>0.59573609999999999</v>
      </c>
    </row>
    <row r="69" spans="1:4">
      <c r="A69" s="85">
        <v>3916.2228</v>
      </c>
      <c r="B69" s="85">
        <v>8.6869619999999995E-2</v>
      </c>
      <c r="C69" s="85">
        <v>8.6869619999999994</v>
      </c>
      <c r="D69" s="85">
        <v>0.60782559999999997</v>
      </c>
    </row>
    <row r="70" spans="1:4">
      <c r="A70" s="85">
        <v>3916.3751999999999</v>
      </c>
      <c r="B70" s="85">
        <v>5.4611170000000001E-2</v>
      </c>
      <c r="C70" s="85">
        <v>5.4611169999999998</v>
      </c>
      <c r="D70" s="85">
        <v>0.67382540000000002</v>
      </c>
    </row>
    <row r="71" spans="1:4">
      <c r="A71" s="85">
        <v>3916.5275999999999</v>
      </c>
      <c r="B71" s="85">
        <v>2.2964849999999998E-2</v>
      </c>
      <c r="C71" s="85">
        <v>2.2964849999999997</v>
      </c>
      <c r="D71" s="85">
        <v>0.92296069999999997</v>
      </c>
    </row>
    <row r="72" spans="1:4">
      <c r="A72" s="119">
        <v>3916.68</v>
      </c>
      <c r="B72" s="119">
        <v>2.619821E-2</v>
      </c>
      <c r="C72" s="119">
        <v>2.619821</v>
      </c>
      <c r="D72" s="119">
        <v>0.87383719999999998</v>
      </c>
    </row>
    <row r="73" spans="1:4">
      <c r="A73" s="119">
        <v>3916.8323999999998</v>
      </c>
      <c r="B73" s="119">
        <v>3.6061379999999997E-2</v>
      </c>
      <c r="C73" s="119">
        <v>3.6061379999999996</v>
      </c>
      <c r="D73" s="119">
        <v>0.81683110000000003</v>
      </c>
    </row>
    <row r="74" spans="1:4">
      <c r="A74" s="119">
        <v>3916.9848000000002</v>
      </c>
      <c r="B74" s="119">
        <v>3.9754570000000003E-2</v>
      </c>
      <c r="C74" s="119">
        <v>3.9754570000000005</v>
      </c>
      <c r="D74" s="119">
        <v>1</v>
      </c>
    </row>
    <row r="75" spans="1:4">
      <c r="A75" s="85">
        <v>3917.1372000000001</v>
      </c>
      <c r="B75" s="85">
        <v>3.8625029999999998E-2</v>
      </c>
      <c r="C75" s="85">
        <v>3.8625029999999998</v>
      </c>
      <c r="D75" s="85">
        <v>0.81074710000000005</v>
      </c>
    </row>
    <row r="76" spans="1:4">
      <c r="A76" s="85">
        <v>3917.2896000000001</v>
      </c>
      <c r="B76" s="85">
        <v>5.2065309999999997E-2</v>
      </c>
      <c r="C76" s="85">
        <v>5.206531</v>
      </c>
      <c r="D76" s="85">
        <v>0.58311550000000001</v>
      </c>
    </row>
    <row r="77" spans="1:4">
      <c r="A77" s="85">
        <v>3917.442</v>
      </c>
      <c r="B77" s="85">
        <v>8.449487E-2</v>
      </c>
      <c r="C77" s="85">
        <v>8.4494869999999995</v>
      </c>
      <c r="D77" s="85">
        <v>0.40252579999999999</v>
      </c>
    </row>
    <row r="78" spans="1:4">
      <c r="A78" s="85">
        <v>3917.5944</v>
      </c>
      <c r="B78" s="85">
        <v>0.10669960000000001</v>
      </c>
      <c r="C78" s="85">
        <v>10.66996</v>
      </c>
      <c r="D78" s="85">
        <v>0.3965053</v>
      </c>
    </row>
    <row r="79" spans="1:4">
      <c r="A79" s="85">
        <v>3917.7467999999999</v>
      </c>
      <c r="B79" s="85">
        <v>0.1127329</v>
      </c>
      <c r="C79" s="85">
        <v>11.273289999999999</v>
      </c>
      <c r="D79" s="85">
        <v>0.45127669999999998</v>
      </c>
    </row>
    <row r="80" spans="1:4">
      <c r="A80" s="85">
        <v>3917.8991999999998</v>
      </c>
      <c r="B80" s="85">
        <v>0.1087192</v>
      </c>
      <c r="C80" s="85">
        <v>10.871919999999999</v>
      </c>
      <c r="D80" s="85">
        <v>0.48185040000000001</v>
      </c>
    </row>
    <row r="81" spans="1:4">
      <c r="A81" s="85">
        <v>3918.0515999999998</v>
      </c>
      <c r="B81" s="85">
        <v>9.7020480000000006E-2</v>
      </c>
      <c r="C81" s="85">
        <v>9.7020480000000013</v>
      </c>
      <c r="D81" s="85">
        <v>0.5277461</v>
      </c>
    </row>
    <row r="82" spans="1:4">
      <c r="A82" s="85">
        <v>3918.2040000000002</v>
      </c>
      <c r="B82" s="85">
        <v>6.6304970000000005E-2</v>
      </c>
      <c r="C82" s="85">
        <v>6.6304970000000001</v>
      </c>
      <c r="D82" s="85">
        <v>0.73512920000000004</v>
      </c>
    </row>
    <row r="83" spans="1:4">
      <c r="A83" s="85">
        <v>3918.3564000000001</v>
      </c>
      <c r="B83" s="85">
        <v>4.3126310000000001E-2</v>
      </c>
      <c r="C83" s="85">
        <v>4.3126309999999997</v>
      </c>
      <c r="D83" s="85">
        <v>1</v>
      </c>
    </row>
    <row r="84" spans="1:4">
      <c r="A84" s="85">
        <v>3918.5088000000001</v>
      </c>
      <c r="B84" s="85">
        <v>3.5942880000000003E-2</v>
      </c>
      <c r="C84" s="85">
        <v>3.5942880000000001</v>
      </c>
      <c r="D84" s="85">
        <v>1</v>
      </c>
    </row>
    <row r="85" spans="1:4">
      <c r="A85" s="85">
        <v>3918.6612</v>
      </c>
      <c r="B85" s="85">
        <v>2.6332899999999999E-2</v>
      </c>
      <c r="C85" s="85">
        <v>2.6332900000000001</v>
      </c>
      <c r="D85" s="85">
        <v>1</v>
      </c>
    </row>
    <row r="86" spans="1:4">
      <c r="A86" s="119">
        <v>3918.8136</v>
      </c>
      <c r="B86" s="119">
        <v>2.7860630000000001E-2</v>
      </c>
      <c r="C86" s="119">
        <v>2.786063</v>
      </c>
      <c r="D86" s="119">
        <v>0.48375119999999999</v>
      </c>
    </row>
    <row r="87" spans="1:4">
      <c r="A87" s="119">
        <v>3918.9659999999999</v>
      </c>
      <c r="B87" s="119">
        <v>4.7981139999999999E-2</v>
      </c>
      <c r="C87" s="119">
        <v>4.798114</v>
      </c>
      <c r="D87" s="119">
        <v>0.31848660000000001</v>
      </c>
    </row>
    <row r="88" spans="1:4">
      <c r="A88" s="119">
        <v>3919.1183999999998</v>
      </c>
      <c r="B88" s="119">
        <v>6.0270039999999997E-2</v>
      </c>
      <c r="C88" s="119">
        <v>6.0270039999999998</v>
      </c>
      <c r="D88" s="119">
        <v>0.35306569999999998</v>
      </c>
    </row>
    <row r="89" spans="1:4">
      <c r="A89" s="119">
        <v>3919.2707999999998</v>
      </c>
      <c r="B89" s="119">
        <v>7.6279029999999998E-2</v>
      </c>
      <c r="C89" s="119">
        <v>7.6279029999999999</v>
      </c>
      <c r="D89" s="119">
        <v>0.4313245</v>
      </c>
    </row>
    <row r="90" spans="1:4">
      <c r="A90" s="119">
        <v>3919.4232000000002</v>
      </c>
      <c r="B90" s="119">
        <v>0.11797439999999999</v>
      </c>
      <c r="C90" s="119">
        <v>11.79744</v>
      </c>
      <c r="D90" s="119">
        <v>0.41095900000000002</v>
      </c>
    </row>
    <row r="91" spans="1:4">
      <c r="A91" s="119">
        <v>3919.5756000000001</v>
      </c>
      <c r="B91" s="119">
        <v>0.1431307</v>
      </c>
      <c r="C91" s="119">
        <v>14.31307</v>
      </c>
      <c r="D91" s="119">
        <v>0.4353223</v>
      </c>
    </row>
    <row r="92" spans="1:4">
      <c r="A92" s="119">
        <v>3919.7280000000001</v>
      </c>
      <c r="B92" s="119">
        <v>0.15940289999999999</v>
      </c>
      <c r="C92" s="119">
        <v>15.940289999999999</v>
      </c>
      <c r="D92" s="119">
        <v>0.39783560000000001</v>
      </c>
    </row>
    <row r="93" spans="1:4">
      <c r="A93" s="120">
        <v>3919.8804</v>
      </c>
      <c r="B93" s="120">
        <v>0.1654023</v>
      </c>
      <c r="C93" s="120">
        <v>16.540230000000001</v>
      </c>
      <c r="D93" s="120">
        <v>0.44371319999999997</v>
      </c>
    </row>
    <row r="94" spans="1:4">
      <c r="A94" s="119">
        <v>3920.0328</v>
      </c>
      <c r="B94" s="119">
        <v>0.1477049</v>
      </c>
      <c r="C94" s="119">
        <v>14.770490000000001</v>
      </c>
      <c r="D94" s="119">
        <v>0.57842979999999999</v>
      </c>
    </row>
    <row r="95" spans="1:4">
      <c r="A95" s="119">
        <v>3920.1851999999999</v>
      </c>
      <c r="B95" s="119">
        <v>0.12780910000000001</v>
      </c>
      <c r="C95" s="119">
        <v>12.78091</v>
      </c>
      <c r="D95" s="119">
        <v>0.65016589999999996</v>
      </c>
    </row>
    <row r="96" spans="1:4">
      <c r="A96" s="119">
        <v>3920.3375999999998</v>
      </c>
      <c r="B96" s="119">
        <v>0.1145157</v>
      </c>
      <c r="C96" s="119">
        <v>11.45157</v>
      </c>
      <c r="D96" s="119">
        <v>0.61203600000000002</v>
      </c>
    </row>
    <row r="97" spans="1:4">
      <c r="A97" s="119">
        <v>3920.49</v>
      </c>
      <c r="B97" s="119">
        <v>7.6165880000000005E-2</v>
      </c>
      <c r="C97" s="119">
        <v>7.6165880000000001</v>
      </c>
      <c r="D97" s="119">
        <v>0.60057430000000001</v>
      </c>
    </row>
    <row r="98" spans="1:4">
      <c r="A98" s="119">
        <v>3920.6424000000002</v>
      </c>
      <c r="B98" s="119">
        <v>3.9153199999999999E-2</v>
      </c>
      <c r="C98" s="119">
        <v>3.9153199999999999</v>
      </c>
      <c r="D98" s="119">
        <v>0.65619039999999995</v>
      </c>
    </row>
    <row r="99" spans="1:4">
      <c r="A99" s="119">
        <v>3920.7948000000001</v>
      </c>
      <c r="B99" s="119">
        <v>2.9157539999999999E-2</v>
      </c>
      <c r="C99" s="119">
        <v>2.9157539999999997</v>
      </c>
      <c r="D99" s="119">
        <v>0.74170000000000003</v>
      </c>
    </row>
    <row r="100" spans="1:4">
      <c r="A100" s="119">
        <v>3920.9472000000001</v>
      </c>
      <c r="B100" s="119">
        <v>2.1416839999999999E-2</v>
      </c>
      <c r="C100" s="119">
        <v>2.1416840000000001</v>
      </c>
      <c r="D100" s="119">
        <v>0.9734893</v>
      </c>
    </row>
    <row r="101" spans="1:4">
      <c r="A101" s="119">
        <v>3921.0996</v>
      </c>
      <c r="B101" s="119">
        <v>2.763931E-2</v>
      </c>
      <c r="C101" s="119">
        <v>2.7639309999999999</v>
      </c>
      <c r="D101" s="119">
        <v>0.78637330000000005</v>
      </c>
    </row>
    <row r="102" spans="1:4">
      <c r="A102" s="119">
        <v>3921.252</v>
      </c>
      <c r="B102" s="119">
        <v>5.9661760000000001E-2</v>
      </c>
      <c r="C102" s="119">
        <v>5.9661759999999999</v>
      </c>
      <c r="D102" s="119">
        <v>0.41829169999999999</v>
      </c>
    </row>
    <row r="103" spans="1:4">
      <c r="A103" s="119">
        <v>3921.4043999999999</v>
      </c>
      <c r="B103" s="119">
        <v>9.2210650000000005E-2</v>
      </c>
      <c r="C103" s="119">
        <v>9.2210650000000012</v>
      </c>
      <c r="D103" s="119">
        <v>0.3626431</v>
      </c>
    </row>
    <row r="104" spans="1:4">
      <c r="A104" s="119">
        <v>3921.5567999999998</v>
      </c>
      <c r="B104" s="119">
        <v>0.12769420000000001</v>
      </c>
      <c r="C104" s="119">
        <v>12.76942</v>
      </c>
      <c r="D104" s="119">
        <v>0.45518950000000002</v>
      </c>
    </row>
    <row r="105" spans="1:4">
      <c r="A105" s="119">
        <v>3921.7091999999998</v>
      </c>
      <c r="B105" s="119">
        <v>0.1303898</v>
      </c>
      <c r="C105" s="119">
        <v>13.03898</v>
      </c>
      <c r="D105" s="119">
        <v>0.55913469999999998</v>
      </c>
    </row>
    <row r="106" spans="1:4">
      <c r="A106" s="85">
        <v>3921.8616000000002</v>
      </c>
      <c r="B106" s="85">
        <v>0.1201209</v>
      </c>
      <c r="C106" s="85">
        <v>12.012090000000001</v>
      </c>
      <c r="D106" s="85">
        <v>0.75278590000000001</v>
      </c>
    </row>
    <row r="107" spans="1:4">
      <c r="A107" s="85">
        <v>3922.0140000000001</v>
      </c>
      <c r="B107" s="85">
        <v>9.3713610000000003E-2</v>
      </c>
      <c r="C107" s="85">
        <v>9.3713610000000003</v>
      </c>
      <c r="D107" s="85">
        <v>0.89267240000000003</v>
      </c>
    </row>
    <row r="108" spans="1:4">
      <c r="A108" s="85">
        <v>3922.1664000000001</v>
      </c>
      <c r="B108" s="85">
        <v>8.5264210000000007E-2</v>
      </c>
      <c r="C108" s="85">
        <v>8.5264210000000009</v>
      </c>
      <c r="D108" s="85">
        <v>0.6075566</v>
      </c>
    </row>
    <row r="109" spans="1:4">
      <c r="A109" s="85">
        <v>3922.3188</v>
      </c>
      <c r="B109" s="85">
        <v>7.1662290000000003E-2</v>
      </c>
      <c r="C109" s="85">
        <v>7.1662290000000004</v>
      </c>
      <c r="D109" s="85">
        <v>0.53175410000000001</v>
      </c>
    </row>
    <row r="110" spans="1:4">
      <c r="A110" s="85">
        <v>3922.4712</v>
      </c>
      <c r="B110" s="85">
        <v>6.7835000000000006E-2</v>
      </c>
      <c r="C110" s="85">
        <v>6.783500000000001</v>
      </c>
      <c r="D110" s="85">
        <v>0.4343322</v>
      </c>
    </row>
    <row r="111" spans="1:4">
      <c r="A111" s="85">
        <v>3922.6235999999999</v>
      </c>
      <c r="B111" s="85">
        <v>7.1211410000000003E-2</v>
      </c>
      <c r="C111" s="85">
        <v>7.1211410000000006</v>
      </c>
      <c r="D111" s="85">
        <v>0.36922470000000002</v>
      </c>
    </row>
    <row r="112" spans="1:4">
      <c r="A112" s="85">
        <v>3922.7759999999998</v>
      </c>
      <c r="B112" s="85">
        <v>8.953005E-2</v>
      </c>
      <c r="C112" s="85">
        <v>8.9530049999999992</v>
      </c>
      <c r="D112" s="85">
        <v>0.44376500000000002</v>
      </c>
    </row>
    <row r="113" spans="1:4">
      <c r="A113" s="85">
        <v>3922.9283999999998</v>
      </c>
      <c r="B113" s="85">
        <v>0.1190625</v>
      </c>
      <c r="C113" s="85">
        <v>11.90625</v>
      </c>
      <c r="D113" s="85">
        <v>0.52614030000000001</v>
      </c>
    </row>
    <row r="114" spans="1:4">
      <c r="A114" s="85">
        <v>3923.0808000000002</v>
      </c>
      <c r="B114" s="85">
        <v>0.15029000000000001</v>
      </c>
      <c r="C114" s="85">
        <v>15.029</v>
      </c>
      <c r="D114" s="85">
        <v>0.48051349999999998</v>
      </c>
    </row>
    <row r="115" spans="1:4">
      <c r="A115" s="85">
        <v>3923.2332000000001</v>
      </c>
      <c r="B115" s="85">
        <v>0.17207410000000001</v>
      </c>
      <c r="C115" s="85">
        <v>17.207409999999999</v>
      </c>
      <c r="D115" s="85">
        <v>0.36427379999999998</v>
      </c>
    </row>
    <row r="116" spans="1:4">
      <c r="A116" s="85">
        <v>3923.3856000000001</v>
      </c>
      <c r="B116" s="85">
        <v>0.18880189999999999</v>
      </c>
      <c r="C116" s="85">
        <v>18.880189999999999</v>
      </c>
      <c r="D116" s="85">
        <v>0.48053479999999998</v>
      </c>
    </row>
    <row r="117" spans="1:4">
      <c r="A117" s="85">
        <v>3923.538</v>
      </c>
      <c r="B117" s="85">
        <v>0.21044479999999999</v>
      </c>
      <c r="C117" s="85">
        <v>21.04448</v>
      </c>
      <c r="D117" s="85">
        <v>0.43926189999999998</v>
      </c>
    </row>
    <row r="118" spans="1:4">
      <c r="A118" s="85">
        <v>3923.6904</v>
      </c>
      <c r="B118" s="85">
        <v>0.23703779999999999</v>
      </c>
      <c r="C118" s="85">
        <v>23.703779999999998</v>
      </c>
      <c r="D118" s="85">
        <v>0.38648830000000001</v>
      </c>
    </row>
    <row r="119" spans="1:4">
      <c r="A119" s="85">
        <v>3923.8427999999999</v>
      </c>
      <c r="B119" s="85">
        <v>0.25502190000000002</v>
      </c>
      <c r="C119" s="85">
        <v>25.502190000000002</v>
      </c>
      <c r="D119" s="85">
        <v>0.39143699999999998</v>
      </c>
    </row>
    <row r="120" spans="1:4">
      <c r="A120" s="85">
        <v>3923.9951999999998</v>
      </c>
      <c r="B120" s="85">
        <v>0.26618979999999998</v>
      </c>
      <c r="C120" s="85">
        <v>26.618979999999997</v>
      </c>
      <c r="D120" s="85">
        <v>0.39539340000000001</v>
      </c>
    </row>
    <row r="121" spans="1:4">
      <c r="A121" s="119">
        <v>3924.1475999999998</v>
      </c>
      <c r="B121" s="119">
        <v>0.2669957</v>
      </c>
      <c r="C121" s="119">
        <v>26.699570000000001</v>
      </c>
      <c r="D121" s="119">
        <v>0.39671420000000002</v>
      </c>
    </row>
    <row r="122" spans="1:4">
      <c r="A122" s="85">
        <v>3924.3</v>
      </c>
      <c r="B122" s="85">
        <v>0.23245150000000001</v>
      </c>
      <c r="C122" s="85">
        <v>23.245149999999999</v>
      </c>
      <c r="D122" s="85">
        <v>0.4273072</v>
      </c>
    </row>
    <row r="123" spans="1:4">
      <c r="A123" s="85">
        <v>3924.4524000000001</v>
      </c>
      <c r="B123" s="85">
        <v>0.17718880000000001</v>
      </c>
      <c r="C123" s="85">
        <v>17.718880000000002</v>
      </c>
      <c r="D123" s="85">
        <v>0.41191870000000003</v>
      </c>
    </row>
    <row r="124" spans="1:4">
      <c r="A124" s="85">
        <v>3924.6048000000001</v>
      </c>
      <c r="B124" s="85">
        <v>0.12874940000000001</v>
      </c>
      <c r="C124" s="85">
        <v>12.874940000000002</v>
      </c>
      <c r="D124" s="85">
        <v>0.32654109999999997</v>
      </c>
    </row>
    <row r="125" spans="1:4">
      <c r="A125" s="85">
        <v>3924.7572</v>
      </c>
      <c r="B125" s="85">
        <v>0.10443429999999999</v>
      </c>
      <c r="C125" s="85">
        <v>10.443429999999999</v>
      </c>
      <c r="D125" s="85">
        <v>0.2246763</v>
      </c>
    </row>
    <row r="126" spans="1:4">
      <c r="A126" s="85">
        <v>3924.9096</v>
      </c>
      <c r="B126" s="85">
        <v>7.4939740000000005E-2</v>
      </c>
      <c r="C126" s="85">
        <v>7.4939740000000006</v>
      </c>
      <c r="D126" s="85">
        <v>0.2365208</v>
      </c>
    </row>
    <row r="127" spans="1:4">
      <c r="A127" s="85">
        <v>3925.0619999999999</v>
      </c>
      <c r="B127" s="85">
        <v>1.620452E-2</v>
      </c>
      <c r="C127" s="85">
        <v>1.620452</v>
      </c>
      <c r="D127" s="85">
        <v>0.99999990000000005</v>
      </c>
    </row>
    <row r="128" spans="1:4">
      <c r="A128" s="85">
        <v>3925.2143999999998</v>
      </c>
      <c r="B128" s="85">
        <v>1.7799990000000002E-2</v>
      </c>
      <c r="C128" s="85">
        <v>1.7799990000000001</v>
      </c>
      <c r="D128" s="85">
        <v>1</v>
      </c>
    </row>
    <row r="129" spans="1:4">
      <c r="A129" s="85">
        <v>3925.3667999999998</v>
      </c>
      <c r="B129" s="85">
        <v>1.7085079999999999E-2</v>
      </c>
      <c r="C129" s="85">
        <v>1.7085079999999999</v>
      </c>
      <c r="D129" s="85">
        <v>0.98091200000000001</v>
      </c>
    </row>
    <row r="130" spans="1:4">
      <c r="A130" s="85">
        <v>3925.5192000000002</v>
      </c>
      <c r="B130" s="85">
        <v>2.274317E-2</v>
      </c>
      <c r="C130" s="85">
        <v>2.2743169999999999</v>
      </c>
      <c r="D130" s="85">
        <v>1</v>
      </c>
    </row>
    <row r="131" spans="1:4">
      <c r="A131" s="85">
        <v>3925.6716000000001</v>
      </c>
      <c r="B131" s="85">
        <v>2.6039699999999999E-2</v>
      </c>
      <c r="C131" s="85">
        <v>2.6039699999999999</v>
      </c>
      <c r="D131" s="85">
        <v>1</v>
      </c>
    </row>
    <row r="132" spans="1:4">
      <c r="A132" s="119">
        <v>3925.8240000000001</v>
      </c>
      <c r="B132" s="119">
        <v>2.551848E-2</v>
      </c>
      <c r="C132" s="119">
        <v>2.5518480000000001</v>
      </c>
      <c r="D132" s="119">
        <v>0.99999990000000005</v>
      </c>
    </row>
    <row r="133" spans="1:4">
      <c r="A133" s="119">
        <v>3925.9764</v>
      </c>
      <c r="B133" s="119">
        <v>2.5092260000000002E-2</v>
      </c>
      <c r="C133" s="119">
        <v>2.509226</v>
      </c>
      <c r="D133" s="119">
        <v>0.98199990000000004</v>
      </c>
    </row>
    <row r="134" spans="1:4">
      <c r="A134" s="119">
        <v>3926.1288</v>
      </c>
      <c r="B134" s="119">
        <v>2.6281789999999999E-2</v>
      </c>
      <c r="C134" s="119">
        <v>2.6281789999999998</v>
      </c>
      <c r="D134" s="119">
        <v>0.96116539999999995</v>
      </c>
    </row>
    <row r="135" spans="1:4">
      <c r="A135" s="119">
        <v>3926.2811999999999</v>
      </c>
      <c r="B135" s="119">
        <v>2.6972860000000001E-2</v>
      </c>
      <c r="C135" s="119">
        <v>2.6972860000000001</v>
      </c>
      <c r="D135" s="119">
        <v>0.93945909999999999</v>
      </c>
    </row>
    <row r="136" spans="1:4">
      <c r="A136" s="119">
        <v>3926.4335999999998</v>
      </c>
      <c r="B136" s="119">
        <v>4.0251049999999997E-2</v>
      </c>
      <c r="C136" s="119">
        <v>4.0251049999999999</v>
      </c>
      <c r="D136" s="119">
        <v>0.58356430000000004</v>
      </c>
    </row>
    <row r="137" spans="1:4">
      <c r="A137" s="119">
        <v>3926.5859999999998</v>
      </c>
      <c r="B137" s="119">
        <v>6.0865429999999998E-2</v>
      </c>
      <c r="C137" s="119">
        <v>6.0865429999999998</v>
      </c>
      <c r="D137" s="119">
        <v>0.37208910000000001</v>
      </c>
    </row>
    <row r="138" spans="1:4">
      <c r="A138" s="119">
        <v>3926.7384000000002</v>
      </c>
      <c r="B138" s="119">
        <v>6.4860249999999994E-2</v>
      </c>
      <c r="C138" s="119">
        <v>6.4860249999999997</v>
      </c>
      <c r="D138" s="119">
        <v>0.45646059999999999</v>
      </c>
    </row>
    <row r="139" spans="1:4">
      <c r="A139" s="119">
        <v>3926.8908000000001</v>
      </c>
      <c r="B139" s="119">
        <v>7.4962989999999993E-2</v>
      </c>
      <c r="C139" s="119">
        <v>7.4962989999999996</v>
      </c>
      <c r="D139" s="119">
        <v>0.48858210000000002</v>
      </c>
    </row>
    <row r="140" spans="1:4">
      <c r="A140" s="119">
        <v>3927.0432000000001</v>
      </c>
      <c r="B140" s="119">
        <v>0.1192874</v>
      </c>
      <c r="C140" s="119">
        <v>11.928739999999999</v>
      </c>
      <c r="D140" s="119">
        <v>0.39851730000000002</v>
      </c>
    </row>
    <row r="141" spans="1:4">
      <c r="A141" s="119">
        <v>3927.1956</v>
      </c>
      <c r="B141" s="119">
        <v>0.17254829999999999</v>
      </c>
      <c r="C141" s="119">
        <v>17.254829999999998</v>
      </c>
      <c r="D141" s="119">
        <v>0.36837789999999998</v>
      </c>
    </row>
    <row r="142" spans="1:4">
      <c r="A142" s="119">
        <v>3927.348</v>
      </c>
      <c r="B142" s="119">
        <v>0.19409170000000001</v>
      </c>
      <c r="C142" s="119">
        <v>19.40917</v>
      </c>
      <c r="D142" s="119">
        <v>0.38126300000000002</v>
      </c>
    </row>
    <row r="143" spans="1:4">
      <c r="A143" s="119">
        <v>3927.5003999999999</v>
      </c>
      <c r="B143" s="119">
        <v>0.19984879999999999</v>
      </c>
      <c r="C143" s="119">
        <v>19.98488</v>
      </c>
      <c r="D143" s="119">
        <v>0.39205600000000002</v>
      </c>
    </row>
    <row r="144" spans="1:4">
      <c r="A144" s="119">
        <v>3927.6527999999998</v>
      </c>
      <c r="B144" s="119">
        <v>0.1839779</v>
      </c>
      <c r="C144" s="119">
        <v>18.397790000000001</v>
      </c>
      <c r="D144" s="119">
        <v>0.41916750000000003</v>
      </c>
    </row>
    <row r="145" spans="1:4">
      <c r="A145" s="85">
        <v>3927.8051999999998</v>
      </c>
      <c r="B145" s="85">
        <v>0.17575170000000001</v>
      </c>
      <c r="C145" s="85">
        <v>17.57517</v>
      </c>
      <c r="D145" s="85">
        <v>0.41468310000000003</v>
      </c>
    </row>
    <row r="146" spans="1:4">
      <c r="A146" s="85">
        <v>3927.9576000000002</v>
      </c>
      <c r="B146" s="85">
        <v>0.16572780000000001</v>
      </c>
      <c r="C146" s="85">
        <v>16.572780000000002</v>
      </c>
      <c r="D146" s="85">
        <v>0.41971360000000002</v>
      </c>
    </row>
    <row r="147" spans="1:4">
      <c r="A147" s="119">
        <v>3928.11</v>
      </c>
      <c r="B147" s="119">
        <v>0.16208159999999999</v>
      </c>
      <c r="C147" s="119">
        <v>16.208159999999999</v>
      </c>
      <c r="D147" s="119">
        <v>0.38366640000000002</v>
      </c>
    </row>
    <row r="148" spans="1:4">
      <c r="A148" s="119">
        <v>3928.2624000000001</v>
      </c>
      <c r="B148" s="119">
        <v>0.1591129</v>
      </c>
      <c r="C148" s="119">
        <v>15.911290000000001</v>
      </c>
      <c r="D148" s="119">
        <v>0.34231980000000001</v>
      </c>
    </row>
    <row r="149" spans="1:4">
      <c r="A149" s="119">
        <v>3928.4148</v>
      </c>
      <c r="B149" s="119">
        <v>0.16487660000000001</v>
      </c>
      <c r="C149" s="119">
        <v>16.487660000000002</v>
      </c>
      <c r="D149" s="119">
        <v>0.31878980000000001</v>
      </c>
    </row>
    <row r="150" spans="1:4">
      <c r="A150" s="119">
        <v>3928.5672</v>
      </c>
      <c r="B150" s="119">
        <v>0.17157620000000001</v>
      </c>
      <c r="C150" s="119">
        <v>17.157620000000001</v>
      </c>
      <c r="D150" s="119">
        <v>0.30511880000000002</v>
      </c>
    </row>
    <row r="151" spans="1:4">
      <c r="A151" s="119">
        <v>3928.7195999999999</v>
      </c>
      <c r="B151" s="119">
        <v>0.167853</v>
      </c>
      <c r="C151" s="119">
        <v>16.785299999999999</v>
      </c>
      <c r="D151" s="119">
        <v>0.33519769999999999</v>
      </c>
    </row>
    <row r="152" spans="1:4">
      <c r="A152" s="119">
        <v>3928.8719999999998</v>
      </c>
      <c r="B152" s="119">
        <v>0.16479350000000001</v>
      </c>
      <c r="C152" s="119">
        <v>16.47935</v>
      </c>
      <c r="D152" s="119">
        <v>0.3344686</v>
      </c>
    </row>
    <row r="153" spans="1:4">
      <c r="A153" s="119">
        <v>3929.0243999999998</v>
      </c>
      <c r="B153" s="119">
        <v>0.15539330000000001</v>
      </c>
      <c r="C153" s="119">
        <v>15.539330000000001</v>
      </c>
      <c r="D153" s="119">
        <v>0.37496659999999998</v>
      </c>
    </row>
    <row r="154" spans="1:4">
      <c r="A154" s="119">
        <v>3929.1768000000002</v>
      </c>
      <c r="B154" s="119">
        <v>0.145173</v>
      </c>
      <c r="C154" s="119">
        <v>14.517299999999999</v>
      </c>
      <c r="D154" s="119">
        <v>0.40182639999999997</v>
      </c>
    </row>
    <row r="155" spans="1:4">
      <c r="A155" s="119">
        <v>3929.3292000000001</v>
      </c>
      <c r="B155" s="119">
        <v>0.12655710000000001</v>
      </c>
      <c r="C155" s="119">
        <v>12.655710000000001</v>
      </c>
      <c r="D155" s="119">
        <v>0.4302493</v>
      </c>
    </row>
    <row r="156" spans="1:4">
      <c r="A156" s="85">
        <v>3929.4816000000001</v>
      </c>
      <c r="B156" s="85">
        <v>0.1177359</v>
      </c>
      <c r="C156" s="85">
        <v>11.77359</v>
      </c>
      <c r="D156" s="85">
        <v>0.37716379999999999</v>
      </c>
    </row>
    <row r="157" spans="1:4">
      <c r="A157" s="85">
        <v>3929.634</v>
      </c>
      <c r="B157" s="85">
        <v>0.1007474</v>
      </c>
      <c r="C157" s="85">
        <v>10.07474</v>
      </c>
      <c r="D157" s="85">
        <v>0.3448368</v>
      </c>
    </row>
    <row r="158" spans="1:4">
      <c r="A158" s="119">
        <v>3929.7864</v>
      </c>
      <c r="B158" s="119">
        <v>9.5587140000000001E-2</v>
      </c>
      <c r="C158" s="119">
        <v>9.5587140000000002</v>
      </c>
      <c r="D158" s="119">
        <v>0.34289019999999998</v>
      </c>
    </row>
    <row r="159" spans="1:4">
      <c r="A159" s="119">
        <v>3929.9387999999999</v>
      </c>
      <c r="B159" s="119">
        <v>8.9649439999999997E-2</v>
      </c>
      <c r="C159" s="119">
        <v>8.9649439999999991</v>
      </c>
      <c r="D159" s="119">
        <v>0.3657318</v>
      </c>
    </row>
    <row r="160" spans="1:4">
      <c r="A160" s="119">
        <v>3930.0911999999998</v>
      </c>
      <c r="B160" s="119">
        <v>9.38914E-2</v>
      </c>
      <c r="C160" s="119">
        <v>9.3891399999999994</v>
      </c>
      <c r="D160" s="119">
        <v>0.3336325</v>
      </c>
    </row>
    <row r="161" spans="1:4">
      <c r="A161" s="119">
        <v>3930.2435999999998</v>
      </c>
      <c r="B161" s="119">
        <v>0.1046938</v>
      </c>
      <c r="C161" s="119">
        <v>10.469380000000001</v>
      </c>
      <c r="D161" s="119">
        <v>0.30009950000000002</v>
      </c>
    </row>
    <row r="162" spans="1:4">
      <c r="A162" s="119">
        <v>3930.3960000000002</v>
      </c>
      <c r="B162" s="119">
        <v>0.1230058</v>
      </c>
      <c r="C162" s="119">
        <v>12.30058</v>
      </c>
      <c r="D162" s="119">
        <v>0.3361499</v>
      </c>
    </row>
    <row r="163" spans="1:4">
      <c r="A163" s="119">
        <v>3930.5484000000001</v>
      </c>
      <c r="B163" s="119">
        <v>0.1390112</v>
      </c>
      <c r="C163" s="119">
        <v>13.901120000000001</v>
      </c>
      <c r="D163" s="119">
        <v>0.37438349999999998</v>
      </c>
    </row>
    <row r="164" spans="1:4">
      <c r="A164" s="119">
        <v>3930.7008000000001</v>
      </c>
      <c r="B164" s="119">
        <v>0.15370710000000001</v>
      </c>
      <c r="C164" s="119">
        <v>15.370710000000001</v>
      </c>
      <c r="D164" s="119">
        <v>0.39284970000000002</v>
      </c>
    </row>
    <row r="165" spans="1:4">
      <c r="A165" s="119">
        <v>3930.8532</v>
      </c>
      <c r="B165" s="119">
        <v>0.16769010000000001</v>
      </c>
      <c r="C165" s="119">
        <v>16.769010000000002</v>
      </c>
      <c r="D165" s="119">
        <v>0.34465380000000001</v>
      </c>
    </row>
    <row r="166" spans="1:4">
      <c r="A166" s="85">
        <v>3931.0056</v>
      </c>
      <c r="B166" s="85">
        <v>0.16818959999999999</v>
      </c>
      <c r="C166" s="85">
        <v>16.818960000000001</v>
      </c>
      <c r="D166" s="85">
        <v>0.30002899999999999</v>
      </c>
    </row>
    <row r="167" spans="1:4">
      <c r="A167" s="85">
        <v>3931.1579999999999</v>
      </c>
      <c r="B167" s="85">
        <v>0.14778430000000001</v>
      </c>
      <c r="C167" s="85">
        <v>14.77843</v>
      </c>
      <c r="D167" s="85">
        <v>0.41539480000000001</v>
      </c>
    </row>
    <row r="168" spans="1:4">
      <c r="A168" s="85">
        <v>3931.3103999999998</v>
      </c>
      <c r="B168" s="85">
        <v>0.13071969999999999</v>
      </c>
      <c r="C168" s="85">
        <v>13.07197</v>
      </c>
      <c r="D168" s="85">
        <v>0.37488919999999998</v>
      </c>
    </row>
    <row r="169" spans="1:4">
      <c r="A169" s="85">
        <v>3931.4627999999998</v>
      </c>
      <c r="B169" s="85">
        <v>0.1320828</v>
      </c>
      <c r="C169" s="85">
        <v>13.20828</v>
      </c>
      <c r="D169" s="85">
        <v>0.28384910000000002</v>
      </c>
    </row>
    <row r="170" spans="1:4">
      <c r="A170" s="85">
        <v>3931.6152000000002</v>
      </c>
      <c r="B170" s="85">
        <v>0.12497179999999999</v>
      </c>
      <c r="C170" s="85">
        <v>12.49718</v>
      </c>
      <c r="D170" s="85">
        <v>0.34898469999999998</v>
      </c>
    </row>
    <row r="171" spans="1:4">
      <c r="A171" s="85">
        <v>3931.7676000000001</v>
      </c>
      <c r="B171" s="85">
        <v>9.7752320000000004E-2</v>
      </c>
      <c r="C171" s="85">
        <v>9.7752320000000008</v>
      </c>
      <c r="D171" s="85">
        <v>0.360904</v>
      </c>
    </row>
    <row r="172" spans="1:4">
      <c r="A172" s="85">
        <v>3931.92</v>
      </c>
      <c r="B172" s="85">
        <v>6.4536720000000006E-2</v>
      </c>
      <c r="C172" s="85">
        <v>6.453672000000001</v>
      </c>
      <c r="D172" s="85">
        <v>0.46595429999999999</v>
      </c>
    </row>
    <row r="173" spans="1:4">
      <c r="A173" s="85">
        <v>3932.0724</v>
      </c>
      <c r="B173" s="85">
        <v>5.799965E-2</v>
      </c>
      <c r="C173" s="85">
        <v>5.7999650000000003</v>
      </c>
      <c r="D173" s="85">
        <v>0.53273870000000001</v>
      </c>
    </row>
    <row r="174" spans="1:4">
      <c r="A174" s="119">
        <v>3932.2248</v>
      </c>
      <c r="B174" s="119">
        <v>5.8525180000000003E-2</v>
      </c>
      <c r="C174" s="119">
        <v>5.8525179999999999</v>
      </c>
      <c r="D174" s="119">
        <v>0.56288269999999996</v>
      </c>
    </row>
    <row r="175" spans="1:4">
      <c r="A175" s="119">
        <v>3932.3771999999999</v>
      </c>
      <c r="B175" s="119">
        <v>6.0213250000000003E-2</v>
      </c>
      <c r="C175" s="119">
        <v>6.021325</v>
      </c>
      <c r="D175" s="119">
        <v>0.49246479999999998</v>
      </c>
    </row>
    <row r="176" spans="1:4">
      <c r="A176" s="119">
        <v>3932.5295999999998</v>
      </c>
      <c r="B176" s="119">
        <v>6.251756E-2</v>
      </c>
      <c r="C176" s="119">
        <v>6.2517560000000003</v>
      </c>
      <c r="D176" s="119">
        <v>0.47543760000000002</v>
      </c>
    </row>
    <row r="177" spans="1:4">
      <c r="A177" s="85">
        <v>3932.6819999999998</v>
      </c>
      <c r="B177" s="85">
        <v>6.2450789999999999E-2</v>
      </c>
      <c r="C177" s="85">
        <v>6.2450789999999996</v>
      </c>
      <c r="D177" s="85">
        <v>0.59670619999999996</v>
      </c>
    </row>
    <row r="178" spans="1:4">
      <c r="A178" s="85">
        <v>3932.8344000000002</v>
      </c>
      <c r="B178" s="85">
        <v>6.2629459999999998E-2</v>
      </c>
      <c r="C178" s="85">
        <v>6.2629459999999995</v>
      </c>
      <c r="D178" s="85">
        <v>0.60905160000000003</v>
      </c>
    </row>
    <row r="179" spans="1:4">
      <c r="A179" s="85">
        <v>3932.9868000000001</v>
      </c>
      <c r="B179" s="85">
        <v>5.683328E-2</v>
      </c>
      <c r="C179" s="85">
        <v>5.6833280000000004</v>
      </c>
      <c r="D179" s="85">
        <v>0.52272050000000003</v>
      </c>
    </row>
    <row r="180" spans="1:4">
      <c r="A180" s="85">
        <v>3933.1392000000001</v>
      </c>
      <c r="B180" s="85">
        <v>6.316194E-2</v>
      </c>
      <c r="C180" s="85">
        <v>6.3161940000000003</v>
      </c>
      <c r="D180" s="85">
        <v>0.60864339999999995</v>
      </c>
    </row>
    <row r="181" spans="1:4">
      <c r="A181" s="85">
        <v>3933.2916</v>
      </c>
      <c r="B181" s="85">
        <v>7.5726929999999998E-2</v>
      </c>
      <c r="C181" s="85">
        <v>7.5726930000000001</v>
      </c>
      <c r="D181" s="85">
        <v>0.47078039999999999</v>
      </c>
    </row>
    <row r="182" spans="1:4">
      <c r="A182" s="85">
        <v>3933.444</v>
      </c>
      <c r="B182" s="85">
        <v>9.0127509999999994E-2</v>
      </c>
      <c r="C182" s="85">
        <v>9.0127509999999997</v>
      </c>
      <c r="D182" s="85">
        <v>0.38707999999999998</v>
      </c>
    </row>
    <row r="183" spans="1:4">
      <c r="A183" s="85">
        <v>3933.5963999999999</v>
      </c>
      <c r="B183" s="85">
        <v>0.100657</v>
      </c>
      <c r="C183" s="85">
        <v>10.0657</v>
      </c>
      <c r="D183" s="85">
        <v>0.39411390000000002</v>
      </c>
    </row>
    <row r="184" spans="1:4">
      <c r="A184" s="85">
        <v>3933.7487999999998</v>
      </c>
      <c r="B184" s="85">
        <v>0.117093</v>
      </c>
      <c r="C184" s="85">
        <v>11.709300000000001</v>
      </c>
      <c r="D184" s="85">
        <v>0.3244184</v>
      </c>
    </row>
    <row r="185" spans="1:4">
      <c r="A185" s="85">
        <v>3933.9011999999998</v>
      </c>
      <c r="B185" s="85">
        <v>0.13525110000000001</v>
      </c>
      <c r="C185" s="85">
        <v>13.525110000000002</v>
      </c>
      <c r="D185" s="85">
        <v>0.35732079999999999</v>
      </c>
    </row>
    <row r="186" spans="1:4">
      <c r="A186" s="85">
        <v>3934.0536000000002</v>
      </c>
      <c r="B186" s="85">
        <v>0.15059829999999999</v>
      </c>
      <c r="C186" s="85">
        <v>15.05983</v>
      </c>
      <c r="D186" s="85">
        <v>0.34166459999999998</v>
      </c>
    </row>
    <row r="187" spans="1:4">
      <c r="A187" s="85">
        <v>3934.2060000000001</v>
      </c>
      <c r="B187" s="85">
        <v>0.15523310000000001</v>
      </c>
      <c r="C187" s="85">
        <v>15.523310000000002</v>
      </c>
      <c r="D187" s="85">
        <v>0.32109769999999999</v>
      </c>
    </row>
    <row r="188" spans="1:4">
      <c r="A188" s="85">
        <v>3934.3584000000001</v>
      </c>
      <c r="B188" s="85">
        <v>0.1422428</v>
      </c>
      <c r="C188" s="85">
        <v>14.22428</v>
      </c>
      <c r="D188" s="85">
        <v>0.36911939999999999</v>
      </c>
    </row>
    <row r="189" spans="1:4">
      <c r="A189" s="85">
        <v>3934.5108</v>
      </c>
      <c r="B189" s="85">
        <v>0.14065639999999999</v>
      </c>
      <c r="C189" s="85">
        <v>14.065639999999998</v>
      </c>
      <c r="D189" s="85">
        <v>0.31603979999999998</v>
      </c>
    </row>
    <row r="190" spans="1:4">
      <c r="A190" s="85">
        <v>3934.6632</v>
      </c>
      <c r="B190" s="85">
        <v>0.14156850000000001</v>
      </c>
      <c r="C190" s="85">
        <v>14.156850000000002</v>
      </c>
      <c r="D190" s="85">
        <v>0.36110560000000003</v>
      </c>
    </row>
    <row r="191" spans="1:4">
      <c r="A191" s="85">
        <v>3934.8155999999999</v>
      </c>
      <c r="B191" s="85">
        <v>0.15257129999999999</v>
      </c>
      <c r="C191" s="85">
        <v>15.25713</v>
      </c>
      <c r="D191" s="85">
        <v>0.38246150000000001</v>
      </c>
    </row>
    <row r="192" spans="1:4">
      <c r="A192" s="85">
        <v>3934.9679999999998</v>
      </c>
      <c r="B192" s="85">
        <v>0.15436520000000001</v>
      </c>
      <c r="C192" s="85">
        <v>15.436520000000002</v>
      </c>
      <c r="D192" s="85">
        <v>0.37318679999999999</v>
      </c>
    </row>
    <row r="193" spans="1:4">
      <c r="A193" s="85">
        <v>3935.1203999999998</v>
      </c>
      <c r="B193" s="85">
        <v>0.16220010000000001</v>
      </c>
      <c r="C193" s="85">
        <v>16.220010000000002</v>
      </c>
      <c r="D193" s="85">
        <v>0.25312059999999997</v>
      </c>
    </row>
    <row r="194" spans="1:4">
      <c r="A194" s="85">
        <v>3935.2728000000002</v>
      </c>
      <c r="B194" s="85">
        <v>0.1648934</v>
      </c>
      <c r="C194" s="85">
        <v>16.489339999999999</v>
      </c>
      <c r="D194" s="85">
        <v>0.24758530000000001</v>
      </c>
    </row>
    <row r="195" spans="1:4">
      <c r="A195" s="85">
        <v>3935.4252000000001</v>
      </c>
      <c r="B195" s="85">
        <v>0.1628291</v>
      </c>
      <c r="C195" s="85">
        <v>16.282910000000001</v>
      </c>
      <c r="D195" s="85">
        <v>0.26508379999999998</v>
      </c>
    </row>
    <row r="196" spans="1:4">
      <c r="A196" s="85">
        <v>3935.5776000000001</v>
      </c>
      <c r="B196" s="85">
        <v>0.16218469999999999</v>
      </c>
      <c r="C196" s="85">
        <v>16.21847</v>
      </c>
      <c r="D196" s="85">
        <v>0.310728</v>
      </c>
    </row>
    <row r="197" spans="1:4">
      <c r="A197" s="85">
        <v>3935.73</v>
      </c>
      <c r="B197" s="85">
        <v>0.164546</v>
      </c>
      <c r="C197" s="85">
        <v>16.454599999999999</v>
      </c>
      <c r="D197" s="85">
        <v>0.25632199999999999</v>
      </c>
    </row>
    <row r="198" spans="1:4">
      <c r="A198" s="85">
        <v>3935.8824</v>
      </c>
      <c r="B198" s="85">
        <v>0.15086269999999999</v>
      </c>
      <c r="C198" s="85">
        <v>15.086269999999999</v>
      </c>
      <c r="D198" s="85">
        <v>0.24604799999999999</v>
      </c>
    </row>
    <row r="199" spans="1:4">
      <c r="A199" s="85">
        <v>3936.0347999999999</v>
      </c>
      <c r="B199" s="85">
        <v>0.14051179999999999</v>
      </c>
      <c r="C199" s="85">
        <v>14.051179999999999</v>
      </c>
      <c r="D199" s="85">
        <v>0.27314319999999997</v>
      </c>
    </row>
    <row r="200" spans="1:4">
      <c r="A200" s="85">
        <v>3936.1871999999998</v>
      </c>
      <c r="B200" s="85">
        <v>0.1280259</v>
      </c>
      <c r="C200" s="85">
        <v>12.80259</v>
      </c>
      <c r="D200" s="85">
        <v>0.30433379999999999</v>
      </c>
    </row>
    <row r="201" spans="1:4">
      <c r="A201" s="85">
        <v>3936.3395999999998</v>
      </c>
      <c r="B201" s="85">
        <v>0.10747139999999999</v>
      </c>
      <c r="C201" s="85">
        <v>10.74714</v>
      </c>
      <c r="D201" s="85">
        <v>0.38152130000000001</v>
      </c>
    </row>
    <row r="202" spans="1:4">
      <c r="A202" s="85">
        <v>3936.4920000000002</v>
      </c>
      <c r="B202" s="85">
        <v>9.9505709999999997E-2</v>
      </c>
      <c r="C202" s="85">
        <v>9.9505710000000001</v>
      </c>
      <c r="D202" s="85">
        <v>0.44042229999999999</v>
      </c>
    </row>
    <row r="203" spans="1:4">
      <c r="A203" s="85">
        <v>3936.6444000000001</v>
      </c>
      <c r="B203" s="85">
        <v>9.3459669999999995E-2</v>
      </c>
      <c r="C203" s="85">
        <v>9.3459669999999999</v>
      </c>
      <c r="D203" s="85">
        <v>0.34652480000000002</v>
      </c>
    </row>
    <row r="204" spans="1:4">
      <c r="A204" s="85">
        <v>3936.7968000000001</v>
      </c>
      <c r="B204" s="85">
        <v>9.8970740000000001E-2</v>
      </c>
      <c r="C204" s="85">
        <v>9.8970739999999999</v>
      </c>
      <c r="D204" s="85">
        <v>0.32570199999999999</v>
      </c>
    </row>
    <row r="205" spans="1:4">
      <c r="A205" s="85">
        <v>3936.9492</v>
      </c>
      <c r="B205" s="85">
        <v>9.8262130000000003E-2</v>
      </c>
      <c r="C205" s="85">
        <v>9.826213000000001</v>
      </c>
      <c r="D205" s="85">
        <v>0.2869292</v>
      </c>
    </row>
    <row r="206" spans="1:4">
      <c r="A206" s="85">
        <v>3937.1016</v>
      </c>
      <c r="B206" s="85">
        <v>9.4718170000000004E-2</v>
      </c>
      <c r="C206" s="85">
        <v>9.4718169999999997</v>
      </c>
      <c r="D206" s="85">
        <v>0.3373525</v>
      </c>
    </row>
    <row r="207" spans="1:4">
      <c r="A207" s="85">
        <v>3937.2539999999999</v>
      </c>
      <c r="B207" s="85">
        <v>9.20406E-2</v>
      </c>
      <c r="C207" s="85">
        <v>9.2040600000000001</v>
      </c>
      <c r="D207" s="85">
        <v>0.47915039999999998</v>
      </c>
    </row>
    <row r="208" spans="1:4">
      <c r="A208" s="85">
        <v>3937.4063999999998</v>
      </c>
      <c r="B208" s="85">
        <v>9.3255850000000001E-2</v>
      </c>
      <c r="C208" s="85">
        <v>9.3255850000000002</v>
      </c>
      <c r="D208" s="85">
        <v>0.42483599999999999</v>
      </c>
    </row>
    <row r="209" spans="1:4">
      <c r="A209" s="85">
        <v>3937.5587999999998</v>
      </c>
      <c r="B209" s="85">
        <v>9.5850099999999994E-2</v>
      </c>
      <c r="C209" s="85">
        <v>9.5850099999999987</v>
      </c>
      <c r="D209" s="85">
        <v>0.21022080000000001</v>
      </c>
    </row>
    <row r="210" spans="1:4">
      <c r="A210" s="85">
        <v>3937.7112000000002</v>
      </c>
      <c r="B210" s="85">
        <v>9.8103350000000006E-2</v>
      </c>
      <c r="C210" s="85">
        <v>9.8103350000000002</v>
      </c>
      <c r="D210" s="85">
        <v>8.3778199999999997E-2</v>
      </c>
    </row>
    <row r="211" spans="1:4">
      <c r="A211" s="85">
        <v>3937.8636000000001</v>
      </c>
      <c r="B211" s="85">
        <v>9.822372E-2</v>
      </c>
      <c r="C211" s="85">
        <v>9.8223719999999997</v>
      </c>
      <c r="D211" s="85">
        <v>5.3792430000000002E-2</v>
      </c>
    </row>
    <row r="212" spans="1:4">
      <c r="A212" s="85">
        <v>3938.0160000000001</v>
      </c>
      <c r="B212" s="85">
        <v>9.3870330000000002E-2</v>
      </c>
      <c r="C212" s="85">
        <v>9.3870330000000006</v>
      </c>
      <c r="D212" s="85">
        <v>3.7858009999999997E-2</v>
      </c>
    </row>
    <row r="213" spans="1:4">
      <c r="A213" s="85">
        <v>3938.1684</v>
      </c>
      <c r="B213" s="85">
        <v>9.2286199999999999E-2</v>
      </c>
      <c r="C213" s="85">
        <v>9.2286199999999994</v>
      </c>
      <c r="D213" s="85">
        <v>3.5261809999999998E-2</v>
      </c>
    </row>
    <row r="214" spans="1:4">
      <c r="A214" s="85">
        <v>3938.3208</v>
      </c>
      <c r="B214" s="85">
        <v>9.2202809999999996E-2</v>
      </c>
      <c r="C214" s="85">
        <v>9.2202809999999999</v>
      </c>
      <c r="D214" s="85">
        <v>3.5039929999999997E-2</v>
      </c>
    </row>
    <row r="215" spans="1:4">
      <c r="A215" s="85">
        <v>3938.4731999999999</v>
      </c>
      <c r="B215" s="85">
        <v>9.6427979999999996E-2</v>
      </c>
      <c r="C215" s="85">
        <v>9.6427979999999991</v>
      </c>
      <c r="D215" s="85">
        <v>3.3591450000000002E-2</v>
      </c>
    </row>
    <row r="216" spans="1:4">
      <c r="A216" s="119">
        <v>3938.6255999999998</v>
      </c>
      <c r="B216" s="119">
        <v>9.8540489999999994E-2</v>
      </c>
      <c r="C216" s="119">
        <v>9.8540489999999998</v>
      </c>
      <c r="D216" s="119">
        <v>3.2634570000000002E-2</v>
      </c>
    </row>
    <row r="217" spans="1:4">
      <c r="A217" s="119">
        <v>3938.7779999999998</v>
      </c>
      <c r="B217" s="119">
        <v>9.2070440000000003E-2</v>
      </c>
      <c r="C217" s="119">
        <v>9.2070439999999998</v>
      </c>
      <c r="D217" s="119">
        <v>3.4712739999999999E-2</v>
      </c>
    </row>
    <row r="218" spans="1:4">
      <c r="A218" s="119">
        <v>3938.9304000000002</v>
      </c>
      <c r="B218" s="119">
        <v>8.8109480000000004E-2</v>
      </c>
      <c r="C218" s="119">
        <v>8.8109479999999998</v>
      </c>
      <c r="D218" s="119">
        <v>3.6378140000000003E-2</v>
      </c>
    </row>
    <row r="219" spans="1:4">
      <c r="A219" s="119">
        <v>3939.0828000000001</v>
      </c>
      <c r="B219" s="119">
        <v>7.4437119999999996E-2</v>
      </c>
      <c r="C219" s="119">
        <v>7.4437119999999997</v>
      </c>
      <c r="D219" s="119">
        <v>4.3042789999999997E-2</v>
      </c>
    </row>
    <row r="220" spans="1:4">
      <c r="A220" s="119">
        <v>3939.2352000000001</v>
      </c>
      <c r="B220" s="119">
        <v>6.7561689999999994E-2</v>
      </c>
      <c r="C220" s="119">
        <v>6.756168999999999</v>
      </c>
      <c r="D220" s="119">
        <v>4.7640910000000002E-2</v>
      </c>
    </row>
    <row r="221" spans="1:4">
      <c r="A221" s="119">
        <v>3939.3876</v>
      </c>
      <c r="B221" s="119">
        <v>6.099632E-2</v>
      </c>
      <c r="C221" s="119">
        <v>6.0996319999999997</v>
      </c>
      <c r="D221" s="119">
        <v>5.238976E-2</v>
      </c>
    </row>
    <row r="222" spans="1:4">
      <c r="A222" s="119">
        <v>3939.54</v>
      </c>
      <c r="B222" s="119">
        <v>5.8226340000000001E-2</v>
      </c>
      <c r="C222" s="119">
        <v>5.8226339999999999</v>
      </c>
      <c r="D222" s="119">
        <v>5.5172480000000003E-2</v>
      </c>
    </row>
    <row r="223" spans="1:4">
      <c r="A223" s="119">
        <v>3939.6923999999999</v>
      </c>
      <c r="B223" s="119">
        <v>5.1202890000000001E-2</v>
      </c>
      <c r="C223" s="119">
        <v>5.1202889999999996</v>
      </c>
      <c r="D223" s="119">
        <v>6.2525490000000003E-2</v>
      </c>
    </row>
    <row r="224" spans="1:4">
      <c r="A224" s="119">
        <v>3939.8447999999999</v>
      </c>
      <c r="B224" s="119">
        <v>2.395868E-2</v>
      </c>
      <c r="C224" s="119">
        <v>2.3958680000000001</v>
      </c>
      <c r="D224" s="119">
        <v>0.1329514</v>
      </c>
    </row>
    <row r="225" spans="1:4">
      <c r="A225" s="119">
        <v>3939.9971999999998</v>
      </c>
      <c r="B225" s="119">
        <v>7.5222750000000001E-3</v>
      </c>
      <c r="C225" s="119">
        <v>0.75222750000000005</v>
      </c>
      <c r="D225" s="119">
        <v>0.42538389999999998</v>
      </c>
    </row>
    <row r="226" spans="1:4">
      <c r="A226" s="119">
        <v>3940.1496000000002</v>
      </c>
      <c r="B226" s="119">
        <v>5.3474330000000004E-3</v>
      </c>
      <c r="C226" s="119">
        <v>0.53474330000000003</v>
      </c>
      <c r="D226" s="119">
        <v>0.61290409999999995</v>
      </c>
    </row>
    <row r="227" spans="1:4">
      <c r="A227" s="119">
        <v>3940.3020000000001</v>
      </c>
      <c r="B227" s="119">
        <v>3.4168190000000002E-3</v>
      </c>
      <c r="C227" s="119">
        <v>0.34168190000000004</v>
      </c>
      <c r="D227" s="119">
        <v>1</v>
      </c>
    </row>
    <row r="228" spans="1:4">
      <c r="A228" s="119">
        <v>3940.4544000000001</v>
      </c>
      <c r="B228" s="119">
        <v>3.4429579999999999E-3</v>
      </c>
      <c r="C228" s="119">
        <v>0.34429579999999999</v>
      </c>
      <c r="D228" s="119">
        <v>1</v>
      </c>
    </row>
    <row r="229" spans="1:4">
      <c r="A229" s="119">
        <v>3940.6068</v>
      </c>
      <c r="B229" s="119">
        <v>2.9567209999999998E-3</v>
      </c>
      <c r="C229" s="119">
        <v>0.29567209999999999</v>
      </c>
      <c r="D229" s="119">
        <v>0.98666450000000006</v>
      </c>
    </row>
    <row r="230" spans="1:4">
      <c r="A230" s="119">
        <v>3940.7592</v>
      </c>
      <c r="B230" s="119">
        <v>1.441725E-3</v>
      </c>
      <c r="C230" s="119">
        <v>0.14417250000000001</v>
      </c>
      <c r="D230" s="119">
        <v>0.98336579999999996</v>
      </c>
    </row>
    <row r="231" spans="1:4">
      <c r="A231" s="119">
        <v>3940.9115999999999</v>
      </c>
      <c r="B231" s="119">
        <v>9.8231180000000009E-4</v>
      </c>
      <c r="C231" s="119">
        <v>9.8231180000000015E-2</v>
      </c>
      <c r="D231" s="119">
        <v>0.56618000000000002</v>
      </c>
    </row>
    <row r="232" spans="1:4">
      <c r="A232" s="119">
        <v>3941.0639999999999</v>
      </c>
      <c r="B232" s="119">
        <v>5.3467740000000003E-4</v>
      </c>
      <c r="C232" s="119">
        <v>5.346774E-2</v>
      </c>
      <c r="D232" s="119">
        <v>1</v>
      </c>
    </row>
    <row r="233" spans="1:4">
      <c r="A233" s="119">
        <v>3941.2163999999998</v>
      </c>
      <c r="B233" s="119">
        <v>1.0000000000000001E-5</v>
      </c>
      <c r="C233" s="119">
        <v>1E-3</v>
      </c>
      <c r="D233" s="119">
        <v>1</v>
      </c>
    </row>
    <row r="234" spans="1:4">
      <c r="A234" s="119">
        <v>3941.3688000000002</v>
      </c>
      <c r="B234" s="119">
        <v>4.1100000000000003E-5</v>
      </c>
      <c r="C234" s="119">
        <v>4.1099999999999999E-3</v>
      </c>
      <c r="D234" s="119">
        <v>1</v>
      </c>
    </row>
    <row r="235" spans="1:4">
      <c r="A235" s="119">
        <v>3941.5212000000001</v>
      </c>
      <c r="B235" s="119">
        <v>9.4237420000000001E-4</v>
      </c>
      <c r="C235" s="119">
        <v>9.4237420000000002E-2</v>
      </c>
      <c r="D235" s="119">
        <v>0.58981830000000002</v>
      </c>
    </row>
    <row r="236" spans="1:4">
      <c r="A236" s="119">
        <v>3941.6736000000001</v>
      </c>
      <c r="B236" s="119">
        <v>2.1839229999999999E-3</v>
      </c>
      <c r="C236" s="119">
        <v>0.21839229999999998</v>
      </c>
      <c r="D236" s="119">
        <v>0.24766550000000001</v>
      </c>
    </row>
    <row r="237" spans="1:4">
      <c r="A237" s="120">
        <v>3941.826</v>
      </c>
      <c r="B237" s="120">
        <v>2.7388149999999999E-3</v>
      </c>
      <c r="C237" s="120">
        <v>0.2738815</v>
      </c>
      <c r="D237" s="120">
        <v>0.20137260000000001</v>
      </c>
    </row>
    <row r="238" spans="1:4">
      <c r="A238" s="120">
        <v>3941.9784</v>
      </c>
      <c r="B238" s="120">
        <v>2.1398950000000002E-3</v>
      </c>
      <c r="C238" s="120">
        <v>0.21398950000000003</v>
      </c>
      <c r="D238" s="120">
        <v>0.25879639999999998</v>
      </c>
    </row>
    <row r="239" spans="1:4">
      <c r="A239" s="120">
        <v>3942.1307999999999</v>
      </c>
      <c r="B239" s="120">
        <v>8.3264649999999999E-4</v>
      </c>
      <c r="C239" s="120">
        <v>8.3264649999999996E-2</v>
      </c>
      <c r="D239" s="120">
        <v>0.66837970000000002</v>
      </c>
    </row>
    <row r="240" spans="1:4">
      <c r="A240" s="120">
        <v>3942.2831999999999</v>
      </c>
      <c r="B240" s="120">
        <v>6.4499999999999996E-5</v>
      </c>
      <c r="C240" s="120">
        <v>6.4499999999999991E-3</v>
      </c>
      <c r="D240" s="120">
        <v>1</v>
      </c>
    </row>
    <row r="241" spans="1:4">
      <c r="A241" s="120">
        <v>3942.4355999999998</v>
      </c>
      <c r="B241" s="120">
        <v>1.0000000000000001E-5</v>
      </c>
      <c r="C241" s="120">
        <v>1E-3</v>
      </c>
      <c r="D241" s="120">
        <v>1</v>
      </c>
    </row>
    <row r="242" spans="1:4">
      <c r="A242" s="120">
        <v>3942.5880000000002</v>
      </c>
      <c r="B242" s="120">
        <v>7.8300000000000006E-5</v>
      </c>
      <c r="C242" s="120">
        <v>7.8300000000000002E-3</v>
      </c>
      <c r="D242" s="120">
        <v>1</v>
      </c>
    </row>
    <row r="243" spans="1:4">
      <c r="A243" s="119">
        <v>3942.7404000000001</v>
      </c>
      <c r="B243" s="119">
        <v>1.3531249999999999E-3</v>
      </c>
      <c r="C243" s="119">
        <v>0.1353125</v>
      </c>
      <c r="D243" s="119">
        <v>0.4097423</v>
      </c>
    </row>
    <row r="244" spans="1:4">
      <c r="A244" s="119">
        <v>3942.8928000000001</v>
      </c>
      <c r="B244" s="119">
        <v>2.0657850000000001E-3</v>
      </c>
      <c r="C244" s="119">
        <v>0.2065785</v>
      </c>
      <c r="D244" s="119">
        <v>0.39481660000000002</v>
      </c>
    </row>
    <row r="245" spans="1:4">
      <c r="A245" s="119">
        <v>3943.0452</v>
      </c>
      <c r="B245" s="119">
        <v>3.7740500000000001E-3</v>
      </c>
      <c r="C245" s="119">
        <v>0.37740499999999999</v>
      </c>
      <c r="D245" s="119">
        <v>0.19162199999999999</v>
      </c>
    </row>
    <row r="246" spans="1:4">
      <c r="A246" s="119">
        <v>3943.1976</v>
      </c>
      <c r="B246" s="119">
        <v>3.1756110000000001E-3</v>
      </c>
      <c r="C246" s="119">
        <v>0.31756109999999999</v>
      </c>
      <c r="D246" s="119">
        <v>0.38001620000000003</v>
      </c>
    </row>
    <row r="247" spans="1:4">
      <c r="A247" s="119">
        <v>3943.35</v>
      </c>
      <c r="B247" s="119">
        <v>4.8651939999999998E-3</v>
      </c>
      <c r="C247" s="119">
        <v>0.48651939999999999</v>
      </c>
      <c r="D247" s="119">
        <v>0.37327250000000001</v>
      </c>
    </row>
    <row r="248" spans="1:4">
      <c r="A248" s="119">
        <v>3943.5023999999999</v>
      </c>
      <c r="B248" s="119">
        <v>8.5479479999999997E-3</v>
      </c>
      <c r="C248" s="119">
        <v>0.85479479999999997</v>
      </c>
      <c r="D248" s="119">
        <v>0.3739133</v>
      </c>
    </row>
    <row r="249" spans="1:4">
      <c r="A249" s="120">
        <v>3943.6547999999998</v>
      </c>
      <c r="B249" s="120">
        <v>3.041516E-2</v>
      </c>
      <c r="C249" s="120">
        <v>3.0415160000000001</v>
      </c>
      <c r="D249" s="120">
        <v>0.14592369999999999</v>
      </c>
    </row>
    <row r="250" spans="1:4">
      <c r="A250" s="119">
        <v>3943.8072000000002</v>
      </c>
      <c r="B250" s="119">
        <v>5.6021719999999997E-2</v>
      </c>
      <c r="C250" s="119">
        <v>5.6021719999999995</v>
      </c>
      <c r="D250" s="119">
        <v>0.3604637</v>
      </c>
    </row>
    <row r="251" spans="1:4">
      <c r="A251" s="119">
        <v>3943.9596000000001</v>
      </c>
      <c r="B251" s="119">
        <v>5.8185750000000001E-2</v>
      </c>
      <c r="C251" s="119">
        <v>5.8185750000000001</v>
      </c>
      <c r="D251" s="119">
        <v>0.34229029999999999</v>
      </c>
    </row>
    <row r="252" spans="1:4">
      <c r="A252" s="119">
        <v>3944.1120000000001</v>
      </c>
      <c r="B252" s="119">
        <v>5.3192679999999999E-2</v>
      </c>
      <c r="C252" s="119">
        <v>5.3192680000000001</v>
      </c>
      <c r="D252" s="119">
        <v>0.30023519999999998</v>
      </c>
    </row>
    <row r="253" spans="1:4">
      <c r="A253" s="119">
        <v>3944.2644</v>
      </c>
      <c r="B253" s="119">
        <v>5.9683170000000001E-2</v>
      </c>
      <c r="C253" s="119">
        <v>5.9683169999999999</v>
      </c>
      <c r="D253" s="119">
        <v>0.27153179999999999</v>
      </c>
    </row>
    <row r="254" spans="1:4">
      <c r="A254" s="119">
        <v>3944.4168</v>
      </c>
      <c r="B254" s="119">
        <v>7.5121800000000002E-2</v>
      </c>
      <c r="C254" s="119">
        <v>7.5121799999999999</v>
      </c>
      <c r="D254" s="119">
        <v>0.2342321</v>
      </c>
    </row>
    <row r="255" spans="1:4">
      <c r="A255" s="119">
        <v>3944.5691999999999</v>
      </c>
      <c r="B255" s="119">
        <v>8.882756E-2</v>
      </c>
      <c r="C255" s="119">
        <v>8.8827560000000005</v>
      </c>
      <c r="D255" s="119">
        <v>0.31711329999999999</v>
      </c>
    </row>
    <row r="256" spans="1:4">
      <c r="A256" s="119">
        <v>3944.7215999999999</v>
      </c>
      <c r="B256" s="119">
        <v>7.5361449999999996E-2</v>
      </c>
      <c r="C256" s="119">
        <v>7.5361449999999994</v>
      </c>
      <c r="D256" s="119">
        <v>0.28859030000000002</v>
      </c>
    </row>
    <row r="257" spans="1:4">
      <c r="A257" s="119">
        <v>3944.8739999999998</v>
      </c>
      <c r="B257" s="119">
        <v>5.1343310000000003E-2</v>
      </c>
      <c r="C257" s="119">
        <v>5.1343310000000004</v>
      </c>
      <c r="D257" s="119">
        <v>0.1952372</v>
      </c>
    </row>
    <row r="258" spans="1:4">
      <c r="A258" s="119">
        <v>3945.0264000000002</v>
      </c>
      <c r="B258" s="119">
        <v>3.3473469999999998E-2</v>
      </c>
      <c r="C258" s="119">
        <v>3.3473469999999996</v>
      </c>
      <c r="D258" s="119">
        <v>0.37575720000000001</v>
      </c>
    </row>
    <row r="259" spans="1:4">
      <c r="A259" s="119">
        <v>3945.1788000000001</v>
      </c>
      <c r="B259" s="119">
        <v>2.7621949999999999E-2</v>
      </c>
      <c r="C259" s="119">
        <v>2.7621949999999997</v>
      </c>
      <c r="D259" s="119">
        <v>0.49818180000000001</v>
      </c>
    </row>
    <row r="260" spans="1:4">
      <c r="A260" s="119">
        <v>3945.3312000000001</v>
      </c>
      <c r="B260" s="119">
        <v>2.354873E-2</v>
      </c>
      <c r="C260" s="119">
        <v>2.354873</v>
      </c>
      <c r="D260" s="119">
        <v>0.54918310000000004</v>
      </c>
    </row>
    <row r="261" spans="1:4">
      <c r="A261" s="119">
        <v>3945.4836</v>
      </c>
      <c r="B261" s="119">
        <v>3.022393E-2</v>
      </c>
      <c r="C261" s="119">
        <v>3.0223930000000001</v>
      </c>
      <c r="D261" s="119">
        <v>0.66618840000000001</v>
      </c>
    </row>
    <row r="262" spans="1:4">
      <c r="A262" s="119">
        <v>3945.636</v>
      </c>
      <c r="B262" s="119">
        <v>3.738847E-2</v>
      </c>
      <c r="C262" s="119">
        <v>3.7388469999999998</v>
      </c>
      <c r="D262" s="119">
        <v>0.64439840000000004</v>
      </c>
    </row>
    <row r="263" spans="1:4">
      <c r="A263" s="119">
        <v>3945.7883999999999</v>
      </c>
      <c r="B263" s="119">
        <v>5.0191760000000002E-2</v>
      </c>
      <c r="C263" s="119">
        <v>5.0191759999999999</v>
      </c>
      <c r="D263" s="119">
        <v>0.40973549999999997</v>
      </c>
    </row>
    <row r="264" spans="1:4">
      <c r="A264" s="119">
        <v>3945.9407999999999</v>
      </c>
      <c r="B264" s="119">
        <v>8.112635E-2</v>
      </c>
      <c r="C264" s="119">
        <v>8.1126349999999992</v>
      </c>
      <c r="D264" s="119">
        <v>0.22701940000000001</v>
      </c>
    </row>
    <row r="265" spans="1:4">
      <c r="A265" s="119">
        <v>3946.0931999999998</v>
      </c>
      <c r="B265" s="119">
        <v>9.8203059999999995E-2</v>
      </c>
      <c r="C265" s="119">
        <v>9.8203059999999986</v>
      </c>
      <c r="D265" s="119">
        <v>0.22104760000000001</v>
      </c>
    </row>
    <row r="266" spans="1:4">
      <c r="A266" s="119">
        <v>3946.2456000000002</v>
      </c>
      <c r="B266" s="119">
        <v>0.1007503</v>
      </c>
      <c r="C266" s="119">
        <v>10.07503</v>
      </c>
      <c r="D266" s="119">
        <v>0.19326109999999999</v>
      </c>
    </row>
    <row r="267" spans="1:4">
      <c r="A267" s="119">
        <v>3946.3980000000001</v>
      </c>
      <c r="B267" s="119">
        <v>8.2489419999999994E-2</v>
      </c>
      <c r="C267" s="119">
        <v>8.2489419999999996</v>
      </c>
      <c r="D267" s="119">
        <v>0.18235309999999999</v>
      </c>
    </row>
    <row r="268" spans="1:4">
      <c r="A268" s="119">
        <v>3946.5504000000001</v>
      </c>
      <c r="B268" s="119">
        <v>6.6309240000000005E-2</v>
      </c>
      <c r="C268" s="119">
        <v>6.6309240000000003</v>
      </c>
      <c r="D268" s="119">
        <v>0.2542121</v>
      </c>
    </row>
    <row r="269" spans="1:4">
      <c r="A269" s="119">
        <v>3946.7028</v>
      </c>
      <c r="B269" s="119">
        <v>5.7257330000000002E-2</v>
      </c>
      <c r="C269" s="119">
        <v>5.725733</v>
      </c>
      <c r="D269" s="119">
        <v>0.35400399999999999</v>
      </c>
    </row>
    <row r="270" spans="1:4">
      <c r="A270" s="119">
        <v>3946.8552</v>
      </c>
      <c r="B270" s="119">
        <v>5.4417359999999998E-2</v>
      </c>
      <c r="C270" s="119">
        <v>5.4417359999999997</v>
      </c>
      <c r="D270" s="119">
        <v>0.37089480000000002</v>
      </c>
    </row>
    <row r="271" spans="1:4">
      <c r="A271" s="119">
        <v>3947.0075999999999</v>
      </c>
      <c r="B271" s="119">
        <v>6.0276799999999998E-2</v>
      </c>
      <c r="C271" s="119">
        <v>6.0276800000000001</v>
      </c>
      <c r="D271" s="119">
        <v>0.29844349999999997</v>
      </c>
    </row>
    <row r="272" spans="1:4">
      <c r="A272" s="119">
        <v>3947.16</v>
      </c>
      <c r="B272" s="119">
        <v>5.7849860000000003E-2</v>
      </c>
      <c r="C272" s="119">
        <v>5.784986</v>
      </c>
      <c r="D272" s="119">
        <v>0.26928089999999999</v>
      </c>
    </row>
    <row r="273" spans="1:4">
      <c r="A273" s="119">
        <v>3947.3123999999998</v>
      </c>
      <c r="B273" s="119">
        <v>4.7657680000000001E-2</v>
      </c>
      <c r="C273" s="119">
        <v>4.7657680000000004</v>
      </c>
      <c r="D273" s="119">
        <v>0.27109939999999999</v>
      </c>
    </row>
    <row r="274" spans="1:4">
      <c r="A274" s="119">
        <v>3947.4648000000002</v>
      </c>
      <c r="B274" s="119">
        <v>3.087985E-2</v>
      </c>
      <c r="C274" s="119">
        <v>3.0879850000000002</v>
      </c>
      <c r="D274" s="119">
        <v>0.34371049999999997</v>
      </c>
    </row>
    <row r="275" spans="1:4">
      <c r="A275" s="119">
        <v>3947.6172000000001</v>
      </c>
      <c r="B275" s="119">
        <v>1.471661E-2</v>
      </c>
      <c r="C275" s="119">
        <v>1.4716609999999999</v>
      </c>
      <c r="D275" s="119">
        <v>0.58695929999999996</v>
      </c>
    </row>
    <row r="276" spans="1:4">
      <c r="A276" s="119">
        <v>3947.7696000000001</v>
      </c>
      <c r="B276" s="119">
        <v>1.0228849999999999E-2</v>
      </c>
      <c r="C276" s="119">
        <v>1.022885</v>
      </c>
      <c r="D276" s="119">
        <v>0.70350639999999998</v>
      </c>
    </row>
    <row r="277" spans="1:4">
      <c r="A277" s="119">
        <v>3947.922</v>
      </c>
      <c r="B277" s="119">
        <v>8.2658450000000008E-3</v>
      </c>
      <c r="C277" s="119">
        <v>0.82658450000000006</v>
      </c>
      <c r="D277" s="119">
        <v>0.75468970000000002</v>
      </c>
    </row>
    <row r="278" spans="1:4">
      <c r="A278" s="119">
        <v>3948.0744</v>
      </c>
      <c r="B278" s="119">
        <v>7.4810550000000003E-3</v>
      </c>
      <c r="C278" s="119">
        <v>0.74810550000000009</v>
      </c>
      <c r="D278" s="119">
        <v>0.77878179999999997</v>
      </c>
    </row>
    <row r="279" spans="1:4">
      <c r="A279" s="119">
        <v>3948.2267999999999</v>
      </c>
      <c r="B279" s="119">
        <v>1.036542E-2</v>
      </c>
      <c r="C279" s="119">
        <v>1.0365420000000001</v>
      </c>
      <c r="D279" s="119">
        <v>0.74977740000000004</v>
      </c>
    </row>
    <row r="280" spans="1:4">
      <c r="A280" s="119">
        <v>3948.3791999999999</v>
      </c>
      <c r="B280" s="119">
        <v>1.6896370000000001E-2</v>
      </c>
      <c r="C280" s="119">
        <v>1.6896370000000001</v>
      </c>
      <c r="D280" s="119">
        <v>0.71934319999999996</v>
      </c>
    </row>
    <row r="281" spans="1:4">
      <c r="A281" s="119">
        <v>3948.5315999999998</v>
      </c>
      <c r="B281" s="119">
        <v>9.4398020000000006E-3</v>
      </c>
      <c r="C281" s="119">
        <v>0.94398020000000005</v>
      </c>
      <c r="D281" s="119">
        <v>1</v>
      </c>
    </row>
    <row r="282" spans="1:4">
      <c r="A282" s="119">
        <v>3948.6840000000002</v>
      </c>
      <c r="B282" s="119">
        <v>6.1024870000000002E-3</v>
      </c>
      <c r="C282" s="119">
        <v>0.61024869999999998</v>
      </c>
      <c r="D282" s="119">
        <v>0.8193551</v>
      </c>
    </row>
    <row r="283" spans="1:4">
      <c r="A283" s="119">
        <v>3948.8364000000001</v>
      </c>
      <c r="B283" s="119">
        <v>1.0552189999999999E-2</v>
      </c>
      <c r="C283" s="119">
        <v>1.0552189999999999</v>
      </c>
      <c r="D283" s="119">
        <v>0.74844160000000004</v>
      </c>
    </row>
    <row r="284" spans="1:4">
      <c r="A284" s="119">
        <v>3948.9888000000001</v>
      </c>
      <c r="B284" s="119">
        <v>2.1495380000000001E-2</v>
      </c>
      <c r="C284" s="119">
        <v>2.1495380000000002</v>
      </c>
      <c r="D284" s="119">
        <v>0.47760609999999998</v>
      </c>
    </row>
    <row r="285" spans="1:4">
      <c r="A285" s="119">
        <v>3949.1412</v>
      </c>
      <c r="B285" s="119">
        <v>1.9319159999999998E-2</v>
      </c>
      <c r="C285" s="119">
        <v>1.9319159999999997</v>
      </c>
      <c r="D285" s="119">
        <v>0.61145780000000005</v>
      </c>
    </row>
    <row r="286" spans="1:4">
      <c r="A286" s="119">
        <v>3949.2936</v>
      </c>
      <c r="B286" s="119">
        <v>1.043817E-2</v>
      </c>
      <c r="C286" s="119">
        <v>1.043817</v>
      </c>
      <c r="D286" s="119">
        <v>1</v>
      </c>
    </row>
    <row r="287" spans="1:4">
      <c r="A287" s="119">
        <v>3949.4459999999999</v>
      </c>
      <c r="B287" s="119">
        <v>9.3879099999999993E-3</v>
      </c>
      <c r="C287" s="119">
        <v>0.93879099999999993</v>
      </c>
      <c r="D287" s="119">
        <v>1</v>
      </c>
    </row>
    <row r="288" spans="1:4">
      <c r="A288" s="119">
        <v>3949.5983999999999</v>
      </c>
      <c r="B288" s="119">
        <v>4.7264179999999996E-3</v>
      </c>
      <c r="C288" s="119">
        <v>0.47264179999999995</v>
      </c>
      <c r="D288" s="119">
        <v>1</v>
      </c>
    </row>
    <row r="289" spans="1:4">
      <c r="A289" s="119">
        <v>3949.7507999999998</v>
      </c>
      <c r="B289" s="119">
        <v>1.949281E-3</v>
      </c>
      <c r="C289" s="119">
        <v>0.19492809999999999</v>
      </c>
      <c r="D289" s="119">
        <v>1</v>
      </c>
    </row>
    <row r="290" spans="1:4">
      <c r="A290" s="119">
        <v>3949.9032000000002</v>
      </c>
      <c r="B290" s="119">
        <v>6.7956329999999999E-4</v>
      </c>
      <c r="C290" s="119">
        <v>6.7956329999999995E-2</v>
      </c>
      <c r="D290" s="119">
        <v>1</v>
      </c>
    </row>
    <row r="291" spans="1:4">
      <c r="A291" s="119">
        <v>3950.0556000000001</v>
      </c>
      <c r="B291" s="119">
        <v>1.039814E-3</v>
      </c>
      <c r="C291" s="119">
        <v>0.1039814</v>
      </c>
      <c r="D291" s="119">
        <v>1</v>
      </c>
    </row>
    <row r="292" spans="1:4">
      <c r="A292" s="119">
        <v>3950.2080000000001</v>
      </c>
      <c r="B292" s="119">
        <v>7.8608110000000003E-4</v>
      </c>
      <c r="C292" s="119">
        <v>7.8608110000000009E-2</v>
      </c>
      <c r="D292" s="119">
        <v>1</v>
      </c>
    </row>
    <row r="293" spans="1:4">
      <c r="A293" s="119">
        <v>3950.3604</v>
      </c>
      <c r="B293" s="119">
        <v>7.8999999999999996E-5</v>
      </c>
      <c r="C293" s="119">
        <v>7.899999999999999E-3</v>
      </c>
      <c r="D293" s="119">
        <v>1</v>
      </c>
    </row>
    <row r="294" spans="1:4">
      <c r="A294" s="119">
        <v>3950.5128</v>
      </c>
      <c r="B294" s="119">
        <v>6.8999999999999997E-5</v>
      </c>
      <c r="C294" s="119">
        <v>6.8999999999999999E-3</v>
      </c>
      <c r="D294" s="119">
        <v>1</v>
      </c>
    </row>
    <row r="295" spans="1:4">
      <c r="A295" s="119">
        <v>3950.6651999999999</v>
      </c>
      <c r="B295" s="119">
        <v>6.8883010000000001E-4</v>
      </c>
      <c r="C295" s="119">
        <v>6.8883009999999995E-2</v>
      </c>
      <c r="D295" s="119">
        <v>1</v>
      </c>
    </row>
    <row r="296" spans="1:4">
      <c r="A296" s="119">
        <v>3950.8175999999999</v>
      </c>
      <c r="B296" s="119">
        <v>1.4575289999999999E-3</v>
      </c>
      <c r="C296" s="119">
        <v>0.14575289999999999</v>
      </c>
      <c r="D296" s="119">
        <v>1</v>
      </c>
    </row>
    <row r="297" spans="1:4">
      <c r="A297" s="119">
        <v>3950.97</v>
      </c>
      <c r="B297" s="119">
        <v>1.8574539999999999E-3</v>
      </c>
      <c r="C297" s="119">
        <v>0.1857454</v>
      </c>
      <c r="D297" s="119">
        <v>1</v>
      </c>
    </row>
    <row r="298" spans="1:4">
      <c r="A298" s="119">
        <v>3951.1224000000002</v>
      </c>
      <c r="B298" s="119">
        <v>2.2395969999999999E-3</v>
      </c>
      <c r="C298" s="119">
        <v>0.22395969999999998</v>
      </c>
      <c r="D298" s="119">
        <v>1</v>
      </c>
    </row>
    <row r="299" spans="1:4">
      <c r="A299" s="119">
        <v>3951.2748000000001</v>
      </c>
      <c r="B299" s="119">
        <v>2.479284E-3</v>
      </c>
      <c r="C299" s="119">
        <v>0.24792839999999999</v>
      </c>
      <c r="D299" s="119">
        <v>1</v>
      </c>
    </row>
    <row r="300" spans="1:4">
      <c r="A300" s="119">
        <v>3951.4272000000001</v>
      </c>
      <c r="B300" s="119">
        <v>2.2626809999999999E-3</v>
      </c>
      <c r="C300" s="119">
        <v>0.2262681</v>
      </c>
      <c r="D300" s="119">
        <v>1</v>
      </c>
    </row>
    <row r="301" spans="1:4">
      <c r="A301" s="119">
        <v>3951.5796</v>
      </c>
      <c r="B301" s="119">
        <v>2.0945899999999999E-3</v>
      </c>
      <c r="C301" s="119">
        <v>0.20945899999999998</v>
      </c>
      <c r="D301" s="119">
        <v>1</v>
      </c>
    </row>
    <row r="302" spans="1:4">
      <c r="A302" s="119">
        <v>3951.732</v>
      </c>
      <c r="B302" s="119">
        <v>1.3461790000000001E-3</v>
      </c>
      <c r="C302" s="119">
        <v>0.13461790000000001</v>
      </c>
      <c r="D302" s="119">
        <v>1</v>
      </c>
    </row>
    <row r="303" spans="1:4">
      <c r="A303" s="119">
        <v>3951.8843999999999</v>
      </c>
      <c r="B303" s="119">
        <v>1.2327670000000001E-3</v>
      </c>
      <c r="C303" s="119">
        <v>0.1232767</v>
      </c>
      <c r="D303" s="119">
        <v>1</v>
      </c>
    </row>
    <row r="304" spans="1:4">
      <c r="A304" s="119">
        <v>3952.0367999999999</v>
      </c>
      <c r="B304" s="119">
        <v>1.207947E-3</v>
      </c>
      <c r="C304" s="119">
        <v>0.1207947</v>
      </c>
      <c r="D304" s="119">
        <v>1</v>
      </c>
    </row>
    <row r="305" spans="1:4">
      <c r="A305" s="119">
        <v>3952.1891999999998</v>
      </c>
      <c r="B305" s="119">
        <v>1.624716E-3</v>
      </c>
      <c r="C305" s="119">
        <v>0.16247159999999999</v>
      </c>
      <c r="D305" s="119">
        <v>1</v>
      </c>
    </row>
    <row r="306" spans="1:4">
      <c r="A306" s="85">
        <v>3952.3416000000002</v>
      </c>
      <c r="B306" s="85">
        <v>1.7297969999999999E-3</v>
      </c>
      <c r="C306" s="85">
        <v>0.17297969999999999</v>
      </c>
      <c r="D306" s="85">
        <v>1</v>
      </c>
    </row>
    <row r="307" spans="1:4">
      <c r="A307" s="85">
        <v>3952.4940000000001</v>
      </c>
      <c r="B307" s="85">
        <v>1.7862290000000001E-3</v>
      </c>
      <c r="C307" s="85">
        <v>0.1786229</v>
      </c>
      <c r="D307" s="85">
        <v>1</v>
      </c>
    </row>
    <row r="308" spans="1:4">
      <c r="A308" s="119">
        <v>3952.6464000000001</v>
      </c>
      <c r="B308" s="119">
        <v>1.3579449999999999E-3</v>
      </c>
      <c r="C308" s="119">
        <v>0.13579449999999998</v>
      </c>
      <c r="D308" s="119">
        <v>1</v>
      </c>
    </row>
    <row r="309" spans="1:4">
      <c r="A309" s="85">
        <v>3952.7988</v>
      </c>
      <c r="B309" s="85">
        <v>8.2029580000000002E-4</v>
      </c>
      <c r="C309" s="85">
        <v>8.2029580000000005E-2</v>
      </c>
      <c r="D309" s="85">
        <v>1</v>
      </c>
    </row>
    <row r="310" spans="1:4">
      <c r="A310" s="119">
        <v>3952.9512</v>
      </c>
      <c r="B310" s="119">
        <v>1.04024E-3</v>
      </c>
      <c r="C310" s="119">
        <v>0.10402400000000001</v>
      </c>
      <c r="D310" s="119">
        <v>1</v>
      </c>
    </row>
    <row r="311" spans="1:4">
      <c r="A311" s="119">
        <v>3953.1035999999999</v>
      </c>
      <c r="B311" s="119">
        <v>1.3333170000000001E-3</v>
      </c>
      <c r="C311" s="119">
        <v>0.1333317</v>
      </c>
      <c r="D311" s="119">
        <v>1</v>
      </c>
    </row>
    <row r="312" spans="1:4">
      <c r="A312" s="119">
        <v>3953.2559999999999</v>
      </c>
      <c r="B312" s="119">
        <v>1.7262390000000001E-3</v>
      </c>
      <c r="C312" s="119">
        <v>0.1726239</v>
      </c>
      <c r="D312" s="119">
        <v>1</v>
      </c>
    </row>
    <row r="313" spans="1:4">
      <c r="A313" s="85">
        <v>3953.4083999999998</v>
      </c>
      <c r="B313" s="85">
        <v>1.716356E-3</v>
      </c>
      <c r="C313" s="85">
        <v>0.1716356</v>
      </c>
      <c r="D313" s="85">
        <v>1</v>
      </c>
    </row>
    <row r="314" spans="1:4">
      <c r="A314" s="85">
        <v>3953.5608000000002</v>
      </c>
      <c r="B314" s="85">
        <v>1.830007E-3</v>
      </c>
      <c r="C314" s="85">
        <v>0.18300070000000002</v>
      </c>
      <c r="D314" s="85">
        <v>1</v>
      </c>
    </row>
    <row r="315" spans="1:4">
      <c r="A315" s="85">
        <v>3953.7132000000001</v>
      </c>
      <c r="B315" s="85">
        <v>1.403156E-3</v>
      </c>
      <c r="C315" s="85">
        <v>0.14031560000000001</v>
      </c>
      <c r="D315" s="85">
        <v>1</v>
      </c>
    </row>
    <row r="316" spans="1:4">
      <c r="A316" s="85">
        <v>3953.8656000000001</v>
      </c>
      <c r="B316" s="85">
        <v>1.650168E-3</v>
      </c>
      <c r="C316" s="85">
        <v>0.16501679999999999</v>
      </c>
      <c r="D316" s="85">
        <v>1</v>
      </c>
    </row>
  </sheetData>
  <mergeCells count="2">
    <mergeCell ref="F3:F20"/>
    <mergeCell ref="G21:N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31"/>
  <sheetViews>
    <sheetView tabSelected="1" topLeftCell="A2" zoomScale="70" zoomScaleNormal="70" workbookViewId="0">
      <selection activeCell="L4" sqref="L4"/>
    </sheetView>
  </sheetViews>
  <sheetFormatPr defaultRowHeight="15"/>
  <cols>
    <col min="2" max="2" width="8.85546875" bestFit="1" customWidth="1"/>
    <col min="3" max="4" width="8.85546875" customWidth="1"/>
    <col min="5" max="5" width="11.140625" customWidth="1"/>
    <col min="6" max="7" width="12.28515625" customWidth="1"/>
    <col min="10" max="10" width="10.7109375" customWidth="1"/>
    <col min="17" max="17" width="8.85546875" bestFit="1" customWidth="1"/>
    <col min="22" max="22" width="8.85546875" bestFit="1" customWidth="1"/>
    <col min="23" max="23" width="10.42578125" customWidth="1"/>
    <col min="24" max="24" width="11.140625" customWidth="1"/>
    <col min="28" max="28" width="12.28515625" customWidth="1"/>
  </cols>
  <sheetData>
    <row r="1" spans="1:45" ht="16.5" hidden="1" customHeight="1">
      <c r="A1" s="199" t="s">
        <v>0</v>
      </c>
      <c r="B1" s="199" t="s">
        <v>1</v>
      </c>
      <c r="C1" s="199" t="s">
        <v>5</v>
      </c>
      <c r="D1" s="199" t="s">
        <v>5</v>
      </c>
      <c r="E1" s="199" t="s">
        <v>6</v>
      </c>
      <c r="F1" s="199" t="s">
        <v>7</v>
      </c>
      <c r="G1" s="172"/>
      <c r="H1" s="184" t="s">
        <v>116</v>
      </c>
      <c r="I1" s="199" t="s">
        <v>117</v>
      </c>
      <c r="J1" s="199" t="s">
        <v>263</v>
      </c>
      <c r="K1" s="199" t="s">
        <v>264</v>
      </c>
      <c r="L1" s="199" t="s">
        <v>265</v>
      </c>
      <c r="M1" s="199" t="s">
        <v>266</v>
      </c>
      <c r="N1" s="199" t="s">
        <v>277</v>
      </c>
      <c r="O1" s="199" t="s">
        <v>278</v>
      </c>
      <c r="Q1" s="199" t="s">
        <v>1</v>
      </c>
      <c r="R1" s="199" t="s">
        <v>266</v>
      </c>
      <c r="S1" s="199" t="s">
        <v>268</v>
      </c>
      <c r="T1" s="199" t="s">
        <v>277</v>
      </c>
      <c r="V1" s="199" t="s">
        <v>1</v>
      </c>
      <c r="W1" s="199" t="s">
        <v>5</v>
      </c>
      <c r="X1" s="199" t="s">
        <v>6</v>
      </c>
      <c r="Y1" s="199" t="s">
        <v>116</v>
      </c>
      <c r="Z1" s="199" t="s">
        <v>277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5" ht="93.75" customHeight="1" thickBot="1">
      <c r="A2" s="200"/>
      <c r="B2" s="200"/>
      <c r="C2" s="200"/>
      <c r="D2" s="200"/>
      <c r="E2" s="200"/>
      <c r="F2" s="200"/>
      <c r="G2" s="173" t="s">
        <v>277</v>
      </c>
      <c r="H2" s="185"/>
      <c r="I2" s="200"/>
      <c r="J2" s="200"/>
      <c r="K2" s="200"/>
      <c r="L2" s="200"/>
      <c r="M2" s="200"/>
      <c r="N2" s="200"/>
      <c r="O2" s="200"/>
      <c r="P2" s="88" t="s">
        <v>267</v>
      </c>
      <c r="Q2" s="200"/>
      <c r="R2" s="200"/>
      <c r="S2" s="200"/>
      <c r="T2" s="200"/>
      <c r="V2" s="200"/>
      <c r="W2" s="200"/>
      <c r="X2" s="200"/>
      <c r="Y2" s="200"/>
      <c r="Z2" s="200"/>
      <c r="AA2" s="125"/>
      <c r="AB2" s="125" t="s">
        <v>288</v>
      </c>
      <c r="AC2" s="125" t="s">
        <v>285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</row>
    <row r="3" spans="1:45" ht="16.5" customHeight="1" thickTop="1">
      <c r="A3" s="35" t="s">
        <v>18</v>
      </c>
      <c r="B3" s="36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7" t="str">
        <f>IF(M3&lt;$AE$3,"1",IF(M3&lt;$AE$4,"2",IF(M3&lt;$AE$5,"3",IF(M3&lt;$AE$6,"4",IF(M3&lt;$AE$7,"5","6")))))</f>
        <v>2</v>
      </c>
      <c r="H3" s="38">
        <v>55.473557985392397</v>
      </c>
      <c r="I3" s="39">
        <v>10.855758252751833</v>
      </c>
      <c r="J3" s="36">
        <f t="shared" ref="J3:J34" si="0">0.0314*(E3/D3)^0.5</f>
        <v>5.91357133546088E-2</v>
      </c>
      <c r="K3" s="36">
        <f t="shared" ref="K3:K34" si="1">D3/(1-D3)</f>
        <v>0.22607618837434559</v>
      </c>
      <c r="L3" s="36">
        <f>J3/K3</f>
        <v>0.26157426741771506</v>
      </c>
      <c r="M3" s="36">
        <f>LOG(L3)</f>
        <v>-0.58240498232091187</v>
      </c>
      <c r="N3" s="36" t="s">
        <v>271</v>
      </c>
      <c r="O3" s="36">
        <f t="shared" ref="O3:O34" si="2">1014*(L3)^2*((D3)^3/((1-D3)^2))</f>
        <v>0.65384528975999989</v>
      </c>
      <c r="P3" s="88">
        <f>COUNT(R3:R102)</f>
        <v>100</v>
      </c>
      <c r="Q3" s="36">
        <v>3928.29</v>
      </c>
      <c r="R3" s="36">
        <v>-0.62501827074142635</v>
      </c>
      <c r="S3" s="36">
        <f>1/$P$3</f>
        <v>0.01</v>
      </c>
      <c r="T3" s="36" t="s">
        <v>271</v>
      </c>
      <c r="V3" s="36">
        <v>3906.54</v>
      </c>
      <c r="W3" s="36">
        <v>0.18439</v>
      </c>
      <c r="X3" s="37">
        <v>0.65400000000000003</v>
      </c>
      <c r="Y3" s="38">
        <v>55.473557985392397</v>
      </c>
      <c r="Z3" s="127" t="s">
        <v>271</v>
      </c>
      <c r="AB3" s="133" t="s">
        <v>281</v>
      </c>
      <c r="AC3" s="156" t="s">
        <v>269</v>
      </c>
      <c r="AD3" s="126" t="s">
        <v>270</v>
      </c>
      <c r="AE3" s="126">
        <v>-0.63</v>
      </c>
    </row>
    <row r="4" spans="1:45">
      <c r="A4" s="40" t="s">
        <v>19</v>
      </c>
      <c r="B4" s="41">
        <v>3906.59</v>
      </c>
      <c r="C4" s="41">
        <v>17.901</v>
      </c>
      <c r="D4" s="36">
        <f t="shared" ref="D4:D67" si="3">C4/100</f>
        <v>0.17901</v>
      </c>
      <c r="E4" s="42">
        <v>0.502</v>
      </c>
      <c r="F4" s="42">
        <v>0.20399999999999999</v>
      </c>
      <c r="G4" s="37" t="str">
        <f t="shared" ref="G4:G67" si="4">IF(M4&lt;$AE$3,"1",IF(M4&lt;$AE$4,"2",IF(M4&lt;$AE$5,"3",IF(M4&lt;$AE$6,"4",IF(M4&lt;$AE$7,"5","6")))))</f>
        <v>2</v>
      </c>
      <c r="H4" s="43">
        <v>56.715778215611031</v>
      </c>
      <c r="I4" s="44">
        <v>12.007522911134833</v>
      </c>
      <c r="J4" s="41">
        <f t="shared" si="0"/>
        <v>5.2582697336810029E-2</v>
      </c>
      <c r="K4" s="41">
        <f t="shared" si="1"/>
        <v>0.21804163266300441</v>
      </c>
      <c r="L4" s="41">
        <f t="shared" ref="L4:L67" si="5">J4/K4</f>
        <v>0.24115897819422194</v>
      </c>
      <c r="M4" s="36">
        <f t="shared" ref="M4:M67" si="6">LOG(L4)</f>
        <v>-0.61769656493585701</v>
      </c>
      <c r="N4" s="36" t="s">
        <v>271</v>
      </c>
      <c r="O4" s="36">
        <f t="shared" si="2"/>
        <v>0.50188124687999991</v>
      </c>
      <c r="Q4" s="41">
        <v>3921.88</v>
      </c>
      <c r="R4" s="36">
        <v>-0.62389000642757686</v>
      </c>
      <c r="S4" s="36">
        <f>S3+$S$3</f>
        <v>0.02</v>
      </c>
      <c r="T4" s="36" t="s">
        <v>271</v>
      </c>
      <c r="V4" s="41">
        <v>3906.59</v>
      </c>
      <c r="W4" s="36">
        <v>0.17901</v>
      </c>
      <c r="X4" s="42">
        <v>0.502</v>
      </c>
      <c r="Y4" s="43">
        <v>56.715778215611031</v>
      </c>
      <c r="Z4" s="127" t="s">
        <v>271</v>
      </c>
      <c r="AB4" s="212" t="s">
        <v>282</v>
      </c>
      <c r="AC4" s="155" t="s">
        <v>271</v>
      </c>
      <c r="AD4" s="126">
        <v>-0.63</v>
      </c>
      <c r="AE4" s="126">
        <v>-0.48</v>
      </c>
    </row>
    <row r="5" spans="1:45">
      <c r="A5" s="40" t="s">
        <v>20</v>
      </c>
      <c r="B5" s="41">
        <v>3907.18</v>
      </c>
      <c r="C5" s="41">
        <v>13.432</v>
      </c>
      <c r="D5" s="36">
        <f t="shared" si="3"/>
        <v>0.13431999999999999</v>
      </c>
      <c r="E5" s="42">
        <v>0.21</v>
      </c>
      <c r="F5" s="42">
        <v>6.8000000000000005E-2</v>
      </c>
      <c r="G5" s="37" t="str">
        <f t="shared" si="4"/>
        <v>2</v>
      </c>
      <c r="H5" s="43">
        <v>46.107947179182815</v>
      </c>
      <c r="I5" s="44">
        <v>24.059852585863876</v>
      </c>
      <c r="J5" s="41">
        <f t="shared" si="0"/>
        <v>3.9261686765183802E-2</v>
      </c>
      <c r="K5" s="41">
        <f t="shared" si="1"/>
        <v>0.15516126051196746</v>
      </c>
      <c r="L5" s="41">
        <f t="shared" si="5"/>
        <v>0.25303794668615481</v>
      </c>
      <c r="M5" s="36">
        <f t="shared" si="6"/>
        <v>-0.59681434522484489</v>
      </c>
      <c r="N5" s="36" t="s">
        <v>271</v>
      </c>
      <c r="O5" s="36">
        <f t="shared" si="2"/>
        <v>0.20995032239999994</v>
      </c>
      <c r="Q5" s="41">
        <v>3910.58</v>
      </c>
      <c r="R5" s="36">
        <v>-0.62240515762640081</v>
      </c>
      <c r="S5" s="36">
        <f>S4+$S$3</f>
        <v>0.03</v>
      </c>
      <c r="T5" s="36" t="s">
        <v>271</v>
      </c>
      <c r="V5" s="41">
        <v>3907.18</v>
      </c>
      <c r="W5" s="36">
        <v>0.13431999999999999</v>
      </c>
      <c r="X5" s="42">
        <v>0.21</v>
      </c>
      <c r="Y5" s="43">
        <v>46.107947179182815</v>
      </c>
      <c r="Z5" s="127" t="s">
        <v>271</v>
      </c>
      <c r="AB5" s="213"/>
      <c r="AC5" s="102" t="s">
        <v>272</v>
      </c>
      <c r="AD5" s="126">
        <v>-0.48</v>
      </c>
      <c r="AE5" s="126">
        <v>-0.18</v>
      </c>
    </row>
    <row r="6" spans="1:45">
      <c r="A6" s="40" t="s">
        <v>21</v>
      </c>
      <c r="B6" s="41">
        <v>3907.24</v>
      </c>
      <c r="C6" s="41">
        <v>14.986000000000001</v>
      </c>
      <c r="D6" s="36">
        <f t="shared" si="3"/>
        <v>0.14985999999999999</v>
      </c>
      <c r="E6" s="42">
        <v>0.42299999999999999</v>
      </c>
      <c r="F6" s="42">
        <v>0.16800000000000001</v>
      </c>
      <c r="G6" s="37" t="str">
        <f t="shared" si="4"/>
        <v>2</v>
      </c>
      <c r="H6" s="43">
        <v>44.913880402462766</v>
      </c>
      <c r="I6" s="44">
        <v>20.448683471163253</v>
      </c>
      <c r="J6" s="41">
        <f t="shared" si="0"/>
        <v>5.2754191028071794E-2</v>
      </c>
      <c r="K6" s="41">
        <f t="shared" si="1"/>
        <v>0.17627684851906744</v>
      </c>
      <c r="L6" s="41">
        <f t="shared" si="5"/>
        <v>0.29926897077675801</v>
      </c>
      <c r="M6" s="36">
        <f t="shared" si="6"/>
        <v>-0.52393830995238133</v>
      </c>
      <c r="N6" s="36" t="s">
        <v>271</v>
      </c>
      <c r="O6" s="36">
        <f t="shared" si="2"/>
        <v>0.42289993511999979</v>
      </c>
      <c r="Q6" s="41">
        <v>3906.59</v>
      </c>
      <c r="R6" s="36">
        <v>-0.61769656493585701</v>
      </c>
      <c r="S6" s="36">
        <f t="shared" ref="S6:S69" si="7">S5+$S$3</f>
        <v>0.04</v>
      </c>
      <c r="T6" s="36" t="s">
        <v>271</v>
      </c>
      <c r="V6" s="41">
        <v>3907.24</v>
      </c>
      <c r="W6" s="36">
        <v>0.14985999999999999</v>
      </c>
      <c r="X6" s="42">
        <v>0.42299999999999999</v>
      </c>
      <c r="Y6" s="43">
        <v>44.913880402462766</v>
      </c>
      <c r="Z6" s="127" t="s">
        <v>271</v>
      </c>
      <c r="AB6" s="214"/>
      <c r="AC6" s="110" t="s">
        <v>273</v>
      </c>
      <c r="AD6" s="126">
        <v>-0.18</v>
      </c>
      <c r="AE6" s="126">
        <v>0.1</v>
      </c>
    </row>
    <row r="7" spans="1:45">
      <c r="A7" s="40">
        <v>3</v>
      </c>
      <c r="B7" s="41">
        <v>3908.04</v>
      </c>
      <c r="C7" s="41">
        <v>17.620999999999999</v>
      </c>
      <c r="D7" s="36">
        <f t="shared" si="3"/>
        <v>0.17620999999999998</v>
      </c>
      <c r="E7" s="42">
        <v>0.73899999999999999</v>
      </c>
      <c r="F7" s="42">
        <v>0.33600000000000002</v>
      </c>
      <c r="G7" s="37" t="str">
        <f t="shared" si="4"/>
        <v>2</v>
      </c>
      <c r="H7" s="43">
        <v>65.9868283974088</v>
      </c>
      <c r="I7" s="44">
        <v>7.9315309291692975</v>
      </c>
      <c r="J7" s="41">
        <f t="shared" si="0"/>
        <v>6.4303793127364867E-2</v>
      </c>
      <c r="K7" s="41">
        <f t="shared" si="1"/>
        <v>0.21390160113621187</v>
      </c>
      <c r="L7" s="41">
        <f t="shared" si="5"/>
        <v>0.30062324351848313</v>
      </c>
      <c r="M7" s="36">
        <f t="shared" si="6"/>
        <v>-0.52197744377052169</v>
      </c>
      <c r="N7" s="36" t="s">
        <v>271</v>
      </c>
      <c r="O7" s="36">
        <f t="shared" si="2"/>
        <v>0.73882518216000004</v>
      </c>
      <c r="Q7" s="41">
        <v>3907.18</v>
      </c>
      <c r="R7" s="36">
        <v>-0.59681434522484489</v>
      </c>
      <c r="S7" s="36">
        <f t="shared" si="7"/>
        <v>0.05</v>
      </c>
      <c r="T7" s="36" t="s">
        <v>271</v>
      </c>
      <c r="V7" s="41">
        <v>3908.04</v>
      </c>
      <c r="W7" s="36">
        <v>0.17620999999999998</v>
      </c>
      <c r="X7" s="42">
        <v>0.73899999999999999</v>
      </c>
      <c r="Y7" s="43">
        <v>65.9868283974088</v>
      </c>
      <c r="Z7" s="127" t="s">
        <v>271</v>
      </c>
      <c r="AB7" s="159" t="s">
        <v>283</v>
      </c>
      <c r="AC7" s="157" t="s">
        <v>274</v>
      </c>
      <c r="AD7" s="126">
        <v>0.1</v>
      </c>
      <c r="AE7" s="126">
        <v>0.6</v>
      </c>
    </row>
    <row r="8" spans="1:45">
      <c r="A8" s="40">
        <v>4</v>
      </c>
      <c r="B8" s="41">
        <v>3908.39</v>
      </c>
      <c r="C8" s="41">
        <v>6.0720000000000001</v>
      </c>
      <c r="D8" s="36">
        <f t="shared" si="3"/>
        <v>6.0720000000000003E-2</v>
      </c>
      <c r="E8" s="42">
        <v>30.890999999999998</v>
      </c>
      <c r="F8" s="42">
        <v>27.010999999999999</v>
      </c>
      <c r="G8" s="37" t="str">
        <f t="shared" si="4"/>
        <v>6</v>
      </c>
      <c r="H8" s="43">
        <v>38.718895384937831</v>
      </c>
      <c r="I8" s="44">
        <v>11.911780848630023</v>
      </c>
      <c r="J8" s="41">
        <f t="shared" si="0"/>
        <v>0.70823885706456857</v>
      </c>
      <c r="K8" s="41">
        <f t="shared" si="1"/>
        <v>6.4645260199301599E-2</v>
      </c>
      <c r="L8" s="41">
        <f t="shared" si="5"/>
        <v>10.9557739404415</v>
      </c>
      <c r="M8" s="36">
        <f t="shared" si="6"/>
        <v>1.039643062516598</v>
      </c>
      <c r="N8" s="36" t="s">
        <v>276</v>
      </c>
      <c r="O8" s="36">
        <f t="shared" si="2"/>
        <v>30.883692425039989</v>
      </c>
      <c r="Q8" s="41">
        <v>3914.11</v>
      </c>
      <c r="R8" s="36">
        <v>-0.58708729464095533</v>
      </c>
      <c r="S8" s="36">
        <f t="shared" si="7"/>
        <v>6.0000000000000005E-2</v>
      </c>
      <c r="T8" s="36" t="s">
        <v>271</v>
      </c>
      <c r="V8" s="41">
        <v>3910.58</v>
      </c>
      <c r="W8" s="36">
        <v>0.13374</v>
      </c>
      <c r="X8" s="42">
        <v>0.184</v>
      </c>
      <c r="Y8" s="43">
        <v>46.990803859165744</v>
      </c>
      <c r="Z8" s="127" t="s">
        <v>271</v>
      </c>
      <c r="AB8" s="160" t="s">
        <v>284</v>
      </c>
      <c r="AC8" s="158" t="s">
        <v>276</v>
      </c>
      <c r="AD8" s="126">
        <v>0.6</v>
      </c>
      <c r="AE8" s="126" t="s">
        <v>275</v>
      </c>
    </row>
    <row r="9" spans="1:45">
      <c r="A9" s="40" t="s">
        <v>23</v>
      </c>
      <c r="B9" s="41">
        <v>3908.62</v>
      </c>
      <c r="C9" s="41">
        <v>8.5169999999999995</v>
      </c>
      <c r="D9" s="36">
        <f t="shared" si="3"/>
        <v>8.5169999999999996E-2</v>
      </c>
      <c r="E9" s="42">
        <v>0.24</v>
      </c>
      <c r="F9" s="42">
        <v>8.5999999999999993E-2</v>
      </c>
      <c r="G9" s="37" t="str">
        <f t="shared" si="4"/>
        <v>3</v>
      </c>
      <c r="H9" s="43">
        <v>51.090959982720705</v>
      </c>
      <c r="I9" s="44">
        <v>11.329798816983097</v>
      </c>
      <c r="J9" s="41">
        <f t="shared" si="0"/>
        <v>5.2709870024763614E-2</v>
      </c>
      <c r="K9" s="41">
        <f t="shared" si="1"/>
        <v>9.309926434419509E-2</v>
      </c>
      <c r="L9" s="41">
        <f t="shared" si="5"/>
        <v>0.56616849119119994</v>
      </c>
      <c r="M9" s="36">
        <f t="shared" si="6"/>
        <v>-0.24705430396166961</v>
      </c>
      <c r="N9" s="36" t="s">
        <v>272</v>
      </c>
      <c r="O9" s="36">
        <f t="shared" si="2"/>
        <v>0.23994322559999992</v>
      </c>
      <c r="Q9" s="41">
        <v>3906.54</v>
      </c>
      <c r="R9" s="36">
        <v>-0.58240498232091187</v>
      </c>
      <c r="S9" s="36">
        <f t="shared" si="7"/>
        <v>7.0000000000000007E-2</v>
      </c>
      <c r="T9" s="36" t="s">
        <v>271</v>
      </c>
      <c r="V9" s="41">
        <v>3914.11</v>
      </c>
      <c r="W9" s="36">
        <v>0.11864000000000001</v>
      </c>
      <c r="X9" s="42">
        <v>0.14599999999999999</v>
      </c>
      <c r="Y9" s="43">
        <v>71.38598119850792</v>
      </c>
      <c r="Z9" s="127" t="s">
        <v>271</v>
      </c>
    </row>
    <row r="10" spans="1:45">
      <c r="A10" s="40" t="s">
        <v>24</v>
      </c>
      <c r="B10" s="41">
        <v>3908.68</v>
      </c>
      <c r="C10" s="41">
        <v>8.0739999999999998</v>
      </c>
      <c r="D10" s="36">
        <f t="shared" si="3"/>
        <v>8.0739999999999992E-2</v>
      </c>
      <c r="E10" s="42">
        <v>2.64</v>
      </c>
      <c r="F10" s="42">
        <v>1.802</v>
      </c>
      <c r="G10" s="37" t="str">
        <f t="shared" si="4"/>
        <v>5</v>
      </c>
      <c r="H10" s="43">
        <v>50.32220075492063</v>
      </c>
      <c r="I10" s="44">
        <v>10.633605382137965</v>
      </c>
      <c r="J10" s="41">
        <f t="shared" si="0"/>
        <v>0.17955075637390508</v>
      </c>
      <c r="K10" s="41">
        <f t="shared" si="1"/>
        <v>8.7831516654700514E-2</v>
      </c>
      <c r="L10" s="41">
        <f t="shared" si="5"/>
        <v>2.0442634171944016</v>
      </c>
      <c r="M10" s="36">
        <f t="shared" si="6"/>
        <v>0.31053685685553323</v>
      </c>
      <c r="N10" s="36" t="s">
        <v>274</v>
      </c>
      <c r="O10" s="36">
        <f t="shared" si="2"/>
        <v>2.6393754815999997</v>
      </c>
      <c r="Q10" s="41">
        <v>3922.35</v>
      </c>
      <c r="R10" s="36">
        <v>-0.57016636474060656</v>
      </c>
      <c r="S10" s="36">
        <f t="shared" si="7"/>
        <v>0.08</v>
      </c>
      <c r="T10" s="36" t="s">
        <v>271</v>
      </c>
      <c r="V10" s="41">
        <v>3914.62</v>
      </c>
      <c r="W10" s="36">
        <v>0.1061</v>
      </c>
      <c r="X10" s="42">
        <v>0.112</v>
      </c>
      <c r="Y10" s="43">
        <v>46.391236680060729</v>
      </c>
      <c r="Z10" s="127" t="s">
        <v>271</v>
      </c>
      <c r="AB10" s="196" t="s">
        <v>279</v>
      </c>
    </row>
    <row r="11" spans="1:45">
      <c r="A11" s="40" t="s">
        <v>25</v>
      </c>
      <c r="B11" s="41">
        <v>3908.93</v>
      </c>
      <c r="C11" s="41">
        <v>7.6420000000000003</v>
      </c>
      <c r="D11" s="36">
        <f t="shared" si="3"/>
        <v>7.6420000000000002E-2</v>
      </c>
      <c r="E11" s="42">
        <v>0.14599999999999999</v>
      </c>
      <c r="F11" s="42">
        <v>4.3999999999999997E-2</v>
      </c>
      <c r="G11" s="37" t="str">
        <f t="shared" si="4"/>
        <v>3</v>
      </c>
      <c r="H11" s="43">
        <v>59.590493360507402</v>
      </c>
      <c r="I11" s="44">
        <v>4.9133772484320319</v>
      </c>
      <c r="J11" s="41">
        <f t="shared" si="0"/>
        <v>4.3401282126662534E-2</v>
      </c>
      <c r="K11" s="41">
        <f t="shared" si="1"/>
        <v>8.2743238268477015E-2</v>
      </c>
      <c r="L11" s="41">
        <f t="shared" si="5"/>
        <v>0.52452965384118011</v>
      </c>
      <c r="M11" s="36">
        <f t="shared" si="6"/>
        <v>-0.28022995430446079</v>
      </c>
      <c r="N11" s="36" t="s">
        <v>272</v>
      </c>
      <c r="O11" s="36">
        <f t="shared" si="2"/>
        <v>0.14596546223999995</v>
      </c>
      <c r="Q11" s="41">
        <v>3914.62</v>
      </c>
      <c r="R11" s="36">
        <v>-0.56574547916603324</v>
      </c>
      <c r="S11" s="36">
        <f t="shared" si="7"/>
        <v>0.09</v>
      </c>
      <c r="T11" s="36" t="s">
        <v>271</v>
      </c>
      <c r="V11" s="41">
        <v>3916.14</v>
      </c>
      <c r="W11" s="36">
        <v>0.10027</v>
      </c>
      <c r="X11" s="42">
        <v>9.7000000000000003E-2</v>
      </c>
      <c r="Y11" s="43">
        <v>97.257229891571853</v>
      </c>
      <c r="Z11" s="127" t="s">
        <v>271</v>
      </c>
      <c r="AB11" s="196"/>
    </row>
    <row r="12" spans="1:45">
      <c r="A12" s="40" t="s">
        <v>26</v>
      </c>
      <c r="B12" s="41">
        <v>3908.98</v>
      </c>
      <c r="C12" s="41">
        <v>7.1360000000000001</v>
      </c>
      <c r="D12" s="36">
        <f t="shared" si="3"/>
        <v>7.1360000000000007E-2</v>
      </c>
      <c r="E12" s="42">
        <v>0.32500000000000001</v>
      </c>
      <c r="F12" s="42">
        <v>0.129</v>
      </c>
      <c r="G12" s="37" t="str">
        <f t="shared" si="4"/>
        <v>4</v>
      </c>
      <c r="H12" s="43">
        <v>66.430408875553155</v>
      </c>
      <c r="I12" s="45">
        <v>3.532638890463681E-2</v>
      </c>
      <c r="J12" s="41">
        <f t="shared" si="0"/>
        <v>6.7010661925242854E-2</v>
      </c>
      <c r="K12" s="41">
        <f t="shared" si="1"/>
        <v>7.6843556168159896E-2</v>
      </c>
      <c r="L12" s="41">
        <f t="shared" si="5"/>
        <v>0.87204009375360869</v>
      </c>
      <c r="M12" s="36">
        <f t="shared" si="6"/>
        <v>-5.9463547067824883E-2</v>
      </c>
      <c r="N12" s="36" t="s">
        <v>273</v>
      </c>
      <c r="O12" s="36">
        <f t="shared" si="2"/>
        <v>0.32492311799999996</v>
      </c>
      <c r="Q12" s="41">
        <v>3924.09</v>
      </c>
      <c r="R12" s="36">
        <v>-0.56239176220743448</v>
      </c>
      <c r="S12" s="36">
        <f t="shared" si="7"/>
        <v>9.9999999999999992E-2</v>
      </c>
      <c r="T12" s="36" t="s">
        <v>271</v>
      </c>
      <c r="V12" s="41">
        <v>3917.33</v>
      </c>
      <c r="W12" s="36">
        <v>0.16879000000000002</v>
      </c>
      <c r="X12" s="42">
        <v>0.57299999999999995</v>
      </c>
      <c r="Y12" s="43">
        <v>28.251297363170234</v>
      </c>
      <c r="Z12" s="127" t="s">
        <v>271</v>
      </c>
      <c r="AB12" s="196"/>
    </row>
    <row r="13" spans="1:45">
      <c r="A13" s="40" t="s">
        <v>27</v>
      </c>
      <c r="B13" s="41">
        <v>3909.29</v>
      </c>
      <c r="C13" s="41">
        <v>7.5810000000000004</v>
      </c>
      <c r="D13" s="36">
        <f t="shared" si="3"/>
        <v>7.5810000000000002E-2</v>
      </c>
      <c r="E13" s="42">
        <v>0.628</v>
      </c>
      <c r="F13" s="42">
        <v>0.29799999999999999</v>
      </c>
      <c r="G13" s="37" t="str">
        <f t="shared" si="4"/>
        <v>4</v>
      </c>
      <c r="H13" s="43">
        <v>58.195331005229157</v>
      </c>
      <c r="I13" s="45">
        <v>4.9297746967259242</v>
      </c>
      <c r="J13" s="41">
        <f t="shared" si="0"/>
        <v>9.0374565354707892E-2</v>
      </c>
      <c r="K13" s="41">
        <f t="shared" si="1"/>
        <v>8.20285871952737E-2</v>
      </c>
      <c r="L13" s="41">
        <f t="shared" si="5"/>
        <v>1.1017447507606843</v>
      </c>
      <c r="M13" s="36">
        <f t="shared" si="6"/>
        <v>4.2080990000109661E-2</v>
      </c>
      <c r="N13" s="36" t="s">
        <v>273</v>
      </c>
      <c r="O13" s="36">
        <f t="shared" si="2"/>
        <v>0.62785144032000006</v>
      </c>
      <c r="Q13" s="41">
        <v>3930.94</v>
      </c>
      <c r="R13" s="36">
        <v>-0.55998686326649671</v>
      </c>
      <c r="S13" s="36">
        <f t="shared" si="7"/>
        <v>0.10999999999999999</v>
      </c>
      <c r="T13" s="36" t="s">
        <v>271</v>
      </c>
      <c r="V13" s="41">
        <v>3921.88</v>
      </c>
      <c r="W13" s="36">
        <v>0.22521999999999998</v>
      </c>
      <c r="X13" s="42">
        <v>1.091</v>
      </c>
      <c r="Y13" s="43">
        <v>37.781632477794503</v>
      </c>
      <c r="Z13" s="127" t="s">
        <v>271</v>
      </c>
      <c r="AB13" s="196"/>
    </row>
    <row r="14" spans="1:45">
      <c r="A14" s="40" t="s">
        <v>28</v>
      </c>
      <c r="B14" s="41">
        <v>3909.33</v>
      </c>
      <c r="C14" s="41">
        <v>8.6869999999999994</v>
      </c>
      <c r="D14" s="36">
        <f t="shared" si="3"/>
        <v>8.6869999999999989E-2</v>
      </c>
      <c r="E14" s="42">
        <v>2.4980000000000002</v>
      </c>
      <c r="F14" s="42">
        <v>1.6930000000000001</v>
      </c>
      <c r="G14" s="37" t="str">
        <f t="shared" si="4"/>
        <v>5</v>
      </c>
      <c r="H14" s="43">
        <v>55.353231716949395</v>
      </c>
      <c r="I14" s="45">
        <v>6.0239733070008725</v>
      </c>
      <c r="J14" s="41">
        <f t="shared" si="0"/>
        <v>0.16838017414062861</v>
      </c>
      <c r="K14" s="41">
        <f t="shared" si="1"/>
        <v>9.5134318224130182E-2</v>
      </c>
      <c r="L14" s="41">
        <f t="shared" si="5"/>
        <v>1.7699204375852677</v>
      </c>
      <c r="M14" s="36">
        <f t="shared" si="6"/>
        <v>0.24795374416163282</v>
      </c>
      <c r="N14" s="36" t="s">
        <v>274</v>
      </c>
      <c r="O14" s="36">
        <f t="shared" si="2"/>
        <v>2.4974090731199996</v>
      </c>
      <c r="Q14" s="41">
        <v>3916.14</v>
      </c>
      <c r="R14" s="36">
        <v>-0.55732880565817111</v>
      </c>
      <c r="S14" s="36">
        <f t="shared" si="7"/>
        <v>0.11999999999999998</v>
      </c>
      <c r="T14" s="36" t="s">
        <v>271</v>
      </c>
      <c r="V14" s="41">
        <v>3922.09</v>
      </c>
      <c r="W14" s="36">
        <v>0.20973</v>
      </c>
      <c r="X14" s="42">
        <v>1.3879999999999999</v>
      </c>
      <c r="Y14" s="43">
        <v>41.801636611718365</v>
      </c>
      <c r="Z14" s="127" t="s">
        <v>271</v>
      </c>
      <c r="AB14" s="196"/>
    </row>
    <row r="15" spans="1:45">
      <c r="A15" s="40" t="s">
        <v>29</v>
      </c>
      <c r="B15" s="41">
        <v>3909.52</v>
      </c>
      <c r="C15" s="41">
        <v>8.516</v>
      </c>
      <c r="D15" s="36">
        <f t="shared" si="3"/>
        <v>8.516E-2</v>
      </c>
      <c r="E15" s="42">
        <v>1.216</v>
      </c>
      <c r="F15" s="42">
        <v>0.66800000000000004</v>
      </c>
      <c r="G15" s="37" t="str">
        <f t="shared" si="4"/>
        <v>5</v>
      </c>
      <c r="H15" s="43">
        <v>40.756944079906305</v>
      </c>
      <c r="I15" s="45">
        <v>12.106456648362686</v>
      </c>
      <c r="J15" s="41">
        <f t="shared" si="0"/>
        <v>0.11865296881235196</v>
      </c>
      <c r="K15" s="41">
        <f t="shared" si="1"/>
        <v>9.3087315814787283E-2</v>
      </c>
      <c r="L15" s="41">
        <f t="shared" si="5"/>
        <v>1.2746416391297801</v>
      </c>
      <c r="M15" s="36">
        <f t="shared" si="6"/>
        <v>0.1053881016135783</v>
      </c>
      <c r="N15" s="36" t="s">
        <v>274</v>
      </c>
      <c r="O15" s="36">
        <f t="shared" si="2"/>
        <v>1.2157123430399999</v>
      </c>
      <c r="Q15" s="41">
        <v>3917.33</v>
      </c>
      <c r="R15" s="36">
        <v>-0.54530235128798699</v>
      </c>
      <c r="S15" s="36">
        <f t="shared" si="7"/>
        <v>0.12999999999999998</v>
      </c>
      <c r="T15" s="36" t="s">
        <v>271</v>
      </c>
      <c r="V15" s="41">
        <v>3922.35</v>
      </c>
      <c r="W15" s="36">
        <v>0.16020000000000001</v>
      </c>
      <c r="X15" s="42">
        <v>0.42799999999999999</v>
      </c>
      <c r="Y15" s="43">
        <v>50.184309594441245</v>
      </c>
      <c r="Z15" s="127" t="s">
        <v>271</v>
      </c>
      <c r="AB15" s="196"/>
    </row>
    <row r="16" spans="1:45">
      <c r="A16" s="40" t="s">
        <v>30</v>
      </c>
      <c r="B16" s="41">
        <v>3909.58</v>
      </c>
      <c r="C16" s="41">
        <v>10.599</v>
      </c>
      <c r="D16" s="36">
        <f t="shared" si="3"/>
        <v>0.10599</v>
      </c>
      <c r="E16" s="42">
        <v>1.663</v>
      </c>
      <c r="F16" s="42">
        <v>1.0509999999999999</v>
      </c>
      <c r="G16" s="37" t="str">
        <f t="shared" si="4"/>
        <v>4</v>
      </c>
      <c r="H16" s="43">
        <v>44.980905728310518</v>
      </c>
      <c r="I16" s="45">
        <v>10.92813449184378</v>
      </c>
      <c r="J16" s="41">
        <f t="shared" si="0"/>
        <v>0.1243779305598087</v>
      </c>
      <c r="K16" s="41">
        <f t="shared" si="1"/>
        <v>0.11855572085323431</v>
      </c>
      <c r="L16" s="41">
        <f t="shared" si="5"/>
        <v>1.0491094791940236</v>
      </c>
      <c r="M16" s="36">
        <f t="shared" si="6"/>
        <v>2.0820811100071869E-2</v>
      </c>
      <c r="N16" s="36" t="s">
        <v>273</v>
      </c>
      <c r="O16" s="36">
        <f t="shared" si="2"/>
        <v>1.6626066007199993</v>
      </c>
      <c r="Q16" s="41">
        <v>3931.12</v>
      </c>
      <c r="R16" s="36">
        <v>-0.52915817699733636</v>
      </c>
      <c r="S16" s="36">
        <f t="shared" si="7"/>
        <v>0.13999999999999999</v>
      </c>
      <c r="T16" s="36" t="s">
        <v>271</v>
      </c>
      <c r="V16" s="41">
        <v>3924.09</v>
      </c>
      <c r="W16" s="36">
        <v>0.10977000000000001</v>
      </c>
      <c r="X16" s="42">
        <v>0.127</v>
      </c>
      <c r="Y16" s="43">
        <v>33.136716859829143</v>
      </c>
      <c r="Z16" s="127" t="s">
        <v>271</v>
      </c>
      <c r="AB16" s="196"/>
    </row>
    <row r="17" spans="1:34">
      <c r="A17" s="40" t="s">
        <v>31</v>
      </c>
      <c r="B17" s="41">
        <v>3909.68</v>
      </c>
      <c r="C17" s="41">
        <v>13.648</v>
      </c>
      <c r="D17" s="36">
        <f t="shared" si="3"/>
        <v>0.13647999999999999</v>
      </c>
      <c r="E17" s="42">
        <v>1.77</v>
      </c>
      <c r="F17" s="42">
        <v>1.006</v>
      </c>
      <c r="G17" s="37" t="str">
        <f t="shared" si="4"/>
        <v>4</v>
      </c>
      <c r="H17" s="43">
        <v>41.169905414137617</v>
      </c>
      <c r="I17" s="45">
        <v>10.562336748301616</v>
      </c>
      <c r="J17" s="41">
        <f t="shared" si="0"/>
        <v>0.11307895186645869</v>
      </c>
      <c r="K17" s="41">
        <f t="shared" si="1"/>
        <v>0.15805076894571055</v>
      </c>
      <c r="L17" s="41">
        <f t="shared" si="5"/>
        <v>0.71545967552553069</v>
      </c>
      <c r="M17" s="36">
        <f t="shared" si="6"/>
        <v>-0.14541483875991479</v>
      </c>
      <c r="N17" s="36" t="s">
        <v>273</v>
      </c>
      <c r="O17" s="36">
        <f t="shared" si="2"/>
        <v>1.7695812887999998</v>
      </c>
      <c r="Q17" s="41">
        <v>3907.24</v>
      </c>
      <c r="R17" s="36">
        <v>-0.52393830995238133</v>
      </c>
      <c r="S17" s="36">
        <f t="shared" si="7"/>
        <v>0.15</v>
      </c>
      <c r="T17" s="36" t="s">
        <v>271</v>
      </c>
      <c r="V17" s="41">
        <v>3928.29</v>
      </c>
      <c r="W17" s="36">
        <v>0.11006000000000001</v>
      </c>
      <c r="X17" s="42">
        <v>9.6000000000000002E-2</v>
      </c>
      <c r="Y17" s="43">
        <v>30.223730432548745</v>
      </c>
      <c r="Z17" s="127" t="s">
        <v>271</v>
      </c>
      <c r="AB17" s="196"/>
    </row>
    <row r="18" spans="1:34">
      <c r="A18" s="40" t="s">
        <v>32</v>
      </c>
      <c r="B18" s="41">
        <v>3909.74</v>
      </c>
      <c r="C18" s="41">
        <v>14.179</v>
      </c>
      <c r="D18" s="36">
        <f t="shared" si="3"/>
        <v>0.14179</v>
      </c>
      <c r="E18" s="42">
        <v>2.2629999999999999</v>
      </c>
      <c r="F18" s="42">
        <v>1.5009999999999999</v>
      </c>
      <c r="G18" s="37" t="str">
        <f t="shared" si="4"/>
        <v>4</v>
      </c>
      <c r="H18" s="43">
        <v>45.320957233084741</v>
      </c>
      <c r="I18" s="45">
        <v>12.882215688791977</v>
      </c>
      <c r="J18" s="41">
        <f t="shared" si="0"/>
        <v>0.12544377758891934</v>
      </c>
      <c r="K18" s="41">
        <f t="shared" si="1"/>
        <v>0.16521597278055486</v>
      </c>
      <c r="L18" s="41">
        <f t="shared" si="5"/>
        <v>0.75927148857173621</v>
      </c>
      <c r="M18" s="36">
        <f t="shared" si="6"/>
        <v>-0.11960290802205482</v>
      </c>
      <c r="N18" s="36" t="s">
        <v>273</v>
      </c>
      <c r="O18" s="36">
        <f t="shared" si="2"/>
        <v>2.26246466472</v>
      </c>
      <c r="Q18" s="41">
        <v>3908.04</v>
      </c>
      <c r="R18" s="36">
        <v>-0.52197744377052169</v>
      </c>
      <c r="S18" s="36">
        <f t="shared" si="7"/>
        <v>0.16</v>
      </c>
      <c r="T18" s="36" t="s">
        <v>271</v>
      </c>
      <c r="V18" s="41">
        <v>3930.62</v>
      </c>
      <c r="W18" s="36">
        <v>0.10528999999999999</v>
      </c>
      <c r="X18" s="42">
        <v>0.155</v>
      </c>
      <c r="Y18" s="43">
        <v>23.995725013834662</v>
      </c>
      <c r="Z18" s="127" t="s">
        <v>271</v>
      </c>
      <c r="AB18" s="196"/>
    </row>
    <row r="19" spans="1:34">
      <c r="A19" s="40" t="s">
        <v>33</v>
      </c>
      <c r="B19" s="41">
        <v>3909.9</v>
      </c>
      <c r="C19" s="41">
        <v>15.554</v>
      </c>
      <c r="D19" s="36">
        <f t="shared" si="3"/>
        <v>0.15554000000000001</v>
      </c>
      <c r="E19" s="42">
        <v>2.9289999999999998</v>
      </c>
      <c r="F19" s="42">
        <v>2.0249999999999999</v>
      </c>
      <c r="G19" s="37" t="str">
        <f t="shared" si="4"/>
        <v>4</v>
      </c>
      <c r="H19" s="43">
        <v>47.819552486938854</v>
      </c>
      <c r="I19" s="45">
        <v>15.231534478599261</v>
      </c>
      <c r="J19" s="41">
        <f t="shared" si="0"/>
        <v>0.13625996925281914</v>
      </c>
      <c r="K19" s="41">
        <f t="shared" si="1"/>
        <v>0.18418871231319425</v>
      </c>
      <c r="L19" s="41">
        <f t="shared" si="5"/>
        <v>0.73978458039884043</v>
      </c>
      <c r="M19" s="36">
        <f t="shared" si="6"/>
        <v>-0.13089472508535385</v>
      </c>
      <c r="N19" s="36" t="s">
        <v>273</v>
      </c>
      <c r="O19" s="36">
        <f t="shared" si="2"/>
        <v>2.9283071157599996</v>
      </c>
      <c r="Q19" s="41">
        <v>3922.09</v>
      </c>
      <c r="R19" s="36">
        <v>-0.51659095844909464</v>
      </c>
      <c r="S19" s="36">
        <f t="shared" si="7"/>
        <v>0.17</v>
      </c>
      <c r="T19" s="36" t="s">
        <v>271</v>
      </c>
      <c r="V19" s="41">
        <v>3930.94</v>
      </c>
      <c r="W19" s="36">
        <v>9.212999999999999E-2</v>
      </c>
      <c r="X19" s="42">
        <v>7.2999999999999995E-2</v>
      </c>
      <c r="Y19" s="43">
        <v>40.702021930049298</v>
      </c>
      <c r="Z19" s="127" t="s">
        <v>271</v>
      </c>
      <c r="AB19" s="196"/>
    </row>
    <row r="20" spans="1:34">
      <c r="A20" s="40" t="s">
        <v>34</v>
      </c>
      <c r="B20" s="41">
        <v>3909.95</v>
      </c>
      <c r="C20" s="41">
        <v>14.894</v>
      </c>
      <c r="D20" s="36">
        <f t="shared" si="3"/>
        <v>0.14893999999999999</v>
      </c>
      <c r="E20" s="42">
        <v>2.742</v>
      </c>
      <c r="F20" s="42">
        <v>1.677</v>
      </c>
      <c r="G20" s="37" t="str">
        <f t="shared" si="4"/>
        <v>4</v>
      </c>
      <c r="H20" s="43">
        <v>45.486729041796174</v>
      </c>
      <c r="I20" s="45">
        <v>16.555749574286832</v>
      </c>
      <c r="J20" s="41">
        <f t="shared" si="0"/>
        <v>0.13472794902975777</v>
      </c>
      <c r="K20" s="41">
        <f t="shared" si="1"/>
        <v>0.17500528752379382</v>
      </c>
      <c r="L20" s="41">
        <f t="shared" si="5"/>
        <v>0.76985073386105585</v>
      </c>
      <c r="M20" s="36">
        <f t="shared" si="6"/>
        <v>-0.1135934718983848</v>
      </c>
      <c r="N20" s="36" t="s">
        <v>273</v>
      </c>
      <c r="O20" s="36">
        <f t="shared" si="2"/>
        <v>2.7413513524799997</v>
      </c>
      <c r="Q20" s="41">
        <v>3930.62</v>
      </c>
      <c r="R20" s="36">
        <v>-0.48980289997574517</v>
      </c>
      <c r="S20" s="36">
        <f t="shared" si="7"/>
        <v>0.18000000000000002</v>
      </c>
      <c r="T20" s="36" t="s">
        <v>271</v>
      </c>
      <c r="V20" s="41">
        <v>3931.12</v>
      </c>
      <c r="W20" s="36">
        <v>8.498E-2</v>
      </c>
      <c r="X20" s="42">
        <v>6.5000000000000002E-2</v>
      </c>
      <c r="Y20" s="43">
        <v>52.498472703619434</v>
      </c>
      <c r="Z20" s="127" t="s">
        <v>271</v>
      </c>
      <c r="AB20" s="196"/>
    </row>
    <row r="21" spans="1:34">
      <c r="A21" s="40" t="s">
        <v>35</v>
      </c>
      <c r="B21" s="41">
        <v>3910.52</v>
      </c>
      <c r="C21" s="41">
        <v>13.73</v>
      </c>
      <c r="D21" s="36">
        <f t="shared" si="3"/>
        <v>0.13730000000000001</v>
      </c>
      <c r="E21" s="42">
        <v>0.82499999999999996</v>
      </c>
      <c r="F21" s="42">
        <v>0.38900000000000001</v>
      </c>
      <c r="G21" s="37" t="str">
        <f t="shared" si="4"/>
        <v>3</v>
      </c>
      <c r="H21" s="43">
        <v>44.004678551134084</v>
      </c>
      <c r="I21" s="45">
        <v>19.432836207564328</v>
      </c>
      <c r="J21" s="41">
        <f t="shared" si="0"/>
        <v>7.6969976458602818E-2</v>
      </c>
      <c r="K21" s="41">
        <f t="shared" si="1"/>
        <v>0.15915150110119392</v>
      </c>
      <c r="L21" s="41">
        <f t="shared" si="5"/>
        <v>0.4836270844197863</v>
      </c>
      <c r="M21" s="36">
        <f t="shared" si="6"/>
        <v>-0.31548938546907473</v>
      </c>
      <c r="N21" s="36" t="s">
        <v>272</v>
      </c>
      <c r="O21" s="36">
        <f t="shared" si="2"/>
        <v>0.82480483800000026</v>
      </c>
      <c r="Q21" s="41">
        <v>3931.74</v>
      </c>
      <c r="R21" s="36">
        <v>-0.47524628442531502</v>
      </c>
      <c r="S21" s="36">
        <f t="shared" si="7"/>
        <v>0.19000000000000003</v>
      </c>
      <c r="T21" s="36" t="s">
        <v>271</v>
      </c>
      <c r="V21" s="41">
        <v>3931.74</v>
      </c>
      <c r="W21" s="36">
        <v>6.5739999999999993E-2</v>
      </c>
      <c r="X21" s="42">
        <v>3.6999999999999998E-2</v>
      </c>
      <c r="Y21" s="43">
        <v>68.300626739019094</v>
      </c>
      <c r="Z21" s="127" t="s">
        <v>271</v>
      </c>
      <c r="AB21" s="196"/>
    </row>
    <row r="22" spans="1:34">
      <c r="A22" s="40" t="s">
        <v>36</v>
      </c>
      <c r="B22" s="41">
        <v>3910.58</v>
      </c>
      <c r="C22" s="41">
        <v>13.374000000000001</v>
      </c>
      <c r="D22" s="36">
        <f t="shared" si="3"/>
        <v>0.13374</v>
      </c>
      <c r="E22" s="42">
        <v>0.184</v>
      </c>
      <c r="F22" s="42">
        <v>5.8000000000000003E-2</v>
      </c>
      <c r="G22" s="37" t="str">
        <f t="shared" si="4"/>
        <v>2</v>
      </c>
      <c r="H22" s="43">
        <v>46.990803859165744</v>
      </c>
      <c r="I22" s="45">
        <v>18.80566356163617</v>
      </c>
      <c r="J22" s="41">
        <f t="shared" si="0"/>
        <v>3.6830524203235154E-2</v>
      </c>
      <c r="K22" s="41">
        <f t="shared" si="1"/>
        <v>0.15438782813474014</v>
      </c>
      <c r="L22" s="41">
        <f t="shared" si="5"/>
        <v>0.23855847088600632</v>
      </c>
      <c r="M22" s="36">
        <f t="shared" si="6"/>
        <v>-0.62240515762640081</v>
      </c>
      <c r="N22" s="36" t="s">
        <v>271</v>
      </c>
      <c r="O22" s="36">
        <f t="shared" si="2"/>
        <v>0.18395647295999995</v>
      </c>
      <c r="Q22" s="41">
        <v>3913.72</v>
      </c>
      <c r="R22" s="36">
        <v>-0.46209653744631735</v>
      </c>
      <c r="S22" s="36">
        <f t="shared" si="7"/>
        <v>0.20000000000000004</v>
      </c>
      <c r="T22" s="36" t="s">
        <v>272</v>
      </c>
      <c r="V22" s="41">
        <v>3908.62</v>
      </c>
      <c r="W22" s="36">
        <v>8.5169999999999996E-2</v>
      </c>
      <c r="X22" s="42">
        <v>0.24</v>
      </c>
      <c r="Y22" s="43">
        <v>51.090959982720705</v>
      </c>
      <c r="Z22" s="128" t="s">
        <v>272</v>
      </c>
      <c r="AB22" s="196"/>
    </row>
    <row r="23" spans="1:34">
      <c r="A23" s="40" t="s">
        <v>37</v>
      </c>
      <c r="B23" s="41">
        <v>3911.05</v>
      </c>
      <c r="C23" s="41">
        <v>7.7629999999999999</v>
      </c>
      <c r="D23" s="36">
        <f t="shared" si="3"/>
        <v>7.7630000000000005E-2</v>
      </c>
      <c r="E23" s="42">
        <v>1.5940000000000001</v>
      </c>
      <c r="F23" s="42">
        <v>0.93300000000000005</v>
      </c>
      <c r="G23" s="37" t="str">
        <f t="shared" si="4"/>
        <v>5</v>
      </c>
      <c r="H23" s="43">
        <v>50.373041789163217</v>
      </c>
      <c r="I23" s="45">
        <v>17.783237249806515</v>
      </c>
      <c r="J23" s="41">
        <f t="shared" si="0"/>
        <v>0.14228496570136973</v>
      </c>
      <c r="K23" s="41">
        <f t="shared" si="1"/>
        <v>8.416362197382829E-2</v>
      </c>
      <c r="L23" s="41">
        <f t="shared" si="5"/>
        <v>1.6905755998193017</v>
      </c>
      <c r="M23" s="36">
        <f t="shared" si="6"/>
        <v>0.22803459648613236</v>
      </c>
      <c r="N23" s="36" t="s">
        <v>274</v>
      </c>
      <c r="O23" s="36">
        <f t="shared" si="2"/>
        <v>1.5936229233600003</v>
      </c>
      <c r="Q23" s="41">
        <v>3917.18</v>
      </c>
      <c r="R23" s="36">
        <v>-0.43662531742726729</v>
      </c>
      <c r="S23" s="36">
        <f t="shared" si="7"/>
        <v>0.21000000000000005</v>
      </c>
      <c r="T23" s="36" t="s">
        <v>272</v>
      </c>
      <c r="V23" s="41">
        <v>3908.93</v>
      </c>
      <c r="W23" s="36">
        <v>7.6420000000000002E-2</v>
      </c>
      <c r="X23" s="42">
        <v>0.14599999999999999</v>
      </c>
      <c r="Y23" s="43">
        <v>59.590493360507402</v>
      </c>
      <c r="Z23" s="128" t="s">
        <v>272</v>
      </c>
      <c r="AB23" s="196"/>
    </row>
    <row r="24" spans="1:34">
      <c r="A24" s="40" t="s">
        <v>38</v>
      </c>
      <c r="B24" s="41">
        <v>3911.11</v>
      </c>
      <c r="C24" s="41">
        <v>9.3919999999999995</v>
      </c>
      <c r="D24" s="36">
        <f t="shared" si="3"/>
        <v>9.391999999999999E-2</v>
      </c>
      <c r="E24" s="42">
        <v>1.395</v>
      </c>
      <c r="F24" s="42">
        <v>0.79200000000000004</v>
      </c>
      <c r="G24" s="37" t="str">
        <f t="shared" si="4"/>
        <v>4</v>
      </c>
      <c r="H24" s="43">
        <v>57.024144964805856</v>
      </c>
      <c r="I24" s="45">
        <v>9.9932547691836042</v>
      </c>
      <c r="J24" s="41">
        <f t="shared" si="0"/>
        <v>0.12101458336379171</v>
      </c>
      <c r="K24" s="41">
        <f t="shared" si="1"/>
        <v>0.10365530637471304</v>
      </c>
      <c r="L24" s="41">
        <f t="shared" si="5"/>
        <v>1.1674711849900383</v>
      </c>
      <c r="M24" s="36">
        <f t="shared" si="6"/>
        <v>6.7246170305168135E-2</v>
      </c>
      <c r="N24" s="36" t="s">
        <v>273</v>
      </c>
      <c r="O24" s="36">
        <f t="shared" si="2"/>
        <v>1.3946699987999995</v>
      </c>
      <c r="Q24" s="41">
        <v>3912.23</v>
      </c>
      <c r="R24" s="36">
        <v>-0.43360438854138855</v>
      </c>
      <c r="S24" s="36">
        <f t="shared" si="7"/>
        <v>0.22000000000000006</v>
      </c>
      <c r="T24" s="36" t="s">
        <v>272</v>
      </c>
      <c r="V24" s="41">
        <v>3910.52</v>
      </c>
      <c r="W24" s="36">
        <v>0.13730000000000001</v>
      </c>
      <c r="X24" s="42">
        <v>0.82499999999999996</v>
      </c>
      <c r="Y24" s="43">
        <v>44.004678551134084</v>
      </c>
      <c r="Z24" s="128" t="s">
        <v>272</v>
      </c>
      <c r="AB24" s="196"/>
    </row>
    <row r="25" spans="1:34">
      <c r="A25" s="40" t="s">
        <v>39</v>
      </c>
      <c r="B25" s="41">
        <v>3911.41</v>
      </c>
      <c r="C25" s="41">
        <v>12.794</v>
      </c>
      <c r="D25" s="36">
        <f t="shared" si="3"/>
        <v>0.12794</v>
      </c>
      <c r="E25" s="42">
        <v>3.3719999999999999</v>
      </c>
      <c r="F25" s="42">
        <v>2.3690000000000002</v>
      </c>
      <c r="G25" s="37" t="str">
        <f t="shared" si="4"/>
        <v>4</v>
      </c>
      <c r="H25" s="43">
        <v>46.558213218941873</v>
      </c>
      <c r="I25" s="45">
        <v>23.935920275101815</v>
      </c>
      <c r="J25" s="41">
        <f t="shared" si="0"/>
        <v>0.1612019376987649</v>
      </c>
      <c r="K25" s="41">
        <f t="shared" si="1"/>
        <v>0.14671008875536085</v>
      </c>
      <c r="L25" s="41">
        <f t="shared" si="5"/>
        <v>1.0987788165513908</v>
      </c>
      <c r="M25" s="36">
        <f t="shared" si="6"/>
        <v>4.0910278029630535E-2</v>
      </c>
      <c r="N25" s="36" t="s">
        <v>273</v>
      </c>
      <c r="O25" s="36">
        <f t="shared" si="2"/>
        <v>3.3712023196799987</v>
      </c>
      <c r="Q25" s="41">
        <v>3920.7</v>
      </c>
      <c r="R25" s="36">
        <v>-0.43342008352928957</v>
      </c>
      <c r="S25" s="36">
        <f t="shared" si="7"/>
        <v>0.23000000000000007</v>
      </c>
      <c r="T25" s="36" t="s">
        <v>272</v>
      </c>
      <c r="V25" s="41">
        <v>3912.23</v>
      </c>
      <c r="W25" s="36">
        <v>0.13918</v>
      </c>
      <c r="X25" s="42">
        <v>0.501</v>
      </c>
      <c r="Y25" s="43">
        <v>42.227870871975128</v>
      </c>
      <c r="Z25" s="128" t="s">
        <v>272</v>
      </c>
      <c r="AC25" s="211" t="s">
        <v>280</v>
      </c>
      <c r="AD25" s="211"/>
      <c r="AE25" s="211"/>
      <c r="AF25" s="211"/>
      <c r="AG25" s="211"/>
      <c r="AH25" s="211"/>
    </row>
    <row r="26" spans="1:34">
      <c r="A26" s="40" t="s">
        <v>40</v>
      </c>
      <c r="B26" s="41">
        <v>3911.72</v>
      </c>
      <c r="C26" s="41">
        <v>9.8650000000000002</v>
      </c>
      <c r="D26" s="36">
        <f t="shared" si="3"/>
        <v>9.8650000000000002E-2</v>
      </c>
      <c r="E26" s="42">
        <v>21.283999999999999</v>
      </c>
      <c r="F26" s="42">
        <v>18.033999999999999</v>
      </c>
      <c r="G26" s="37" t="str">
        <f t="shared" si="4"/>
        <v>6</v>
      </c>
      <c r="H26" s="43">
        <v>34.953776087138522</v>
      </c>
      <c r="I26" s="45">
        <v>33.452983016010265</v>
      </c>
      <c r="J26" s="41">
        <f t="shared" si="0"/>
        <v>0.46121957196448393</v>
      </c>
      <c r="K26" s="41">
        <f t="shared" si="1"/>
        <v>0.10944694070006103</v>
      </c>
      <c r="L26" s="41">
        <f t="shared" si="5"/>
        <v>4.214092865587304</v>
      </c>
      <c r="M26" s="36">
        <f t="shared" si="6"/>
        <v>0.6247041018861621</v>
      </c>
      <c r="N26" s="36" t="s">
        <v>276</v>
      </c>
      <c r="O26" s="36">
        <f t="shared" si="2"/>
        <v>21.278965056959979</v>
      </c>
      <c r="Q26" s="41">
        <v>3920.96</v>
      </c>
      <c r="R26" s="36">
        <v>-0.42751345362991117</v>
      </c>
      <c r="S26" s="36">
        <f t="shared" si="7"/>
        <v>0.24000000000000007</v>
      </c>
      <c r="T26" s="36" t="s">
        <v>272</v>
      </c>
      <c r="V26" s="41">
        <v>3913.72</v>
      </c>
      <c r="W26" s="36">
        <v>6.8140000000000006E-2</v>
      </c>
      <c r="X26" s="42">
        <v>4.3999999999999997E-2</v>
      </c>
      <c r="Y26" s="43">
        <v>78.984656492710769</v>
      </c>
      <c r="Z26" s="128" t="s">
        <v>272</v>
      </c>
    </row>
    <row r="27" spans="1:34">
      <c r="A27" s="40" t="s">
        <v>41</v>
      </c>
      <c r="B27" s="41">
        <v>3911.86</v>
      </c>
      <c r="C27" s="41">
        <v>11.182</v>
      </c>
      <c r="D27" s="36">
        <f t="shared" si="3"/>
        <v>0.11182</v>
      </c>
      <c r="E27" s="42">
        <v>8.0220000000000002</v>
      </c>
      <c r="F27" s="42">
        <v>6.2910000000000004</v>
      </c>
      <c r="G27" s="37" t="str">
        <f t="shared" si="4"/>
        <v>5</v>
      </c>
      <c r="H27" s="43">
        <v>47.208499565154241</v>
      </c>
      <c r="I27" s="45">
        <v>23.059314073923655</v>
      </c>
      <c r="J27" s="41">
        <f t="shared" si="0"/>
        <v>0.26595688210156315</v>
      </c>
      <c r="K27" s="41">
        <f t="shared" si="1"/>
        <v>0.12589790357810354</v>
      </c>
      <c r="L27" s="41">
        <f t="shared" si="5"/>
        <v>2.1124806255139186</v>
      </c>
      <c r="M27" s="36">
        <f t="shared" si="6"/>
        <v>0.3247927345348755</v>
      </c>
      <c r="N27" s="36" t="s">
        <v>274</v>
      </c>
      <c r="O27" s="36">
        <f t="shared" si="2"/>
        <v>8.0201023156800009</v>
      </c>
      <c r="Q27" s="41">
        <v>3925.18</v>
      </c>
      <c r="R27" s="36">
        <v>-0.41217688735808317</v>
      </c>
      <c r="S27" s="36">
        <f t="shared" si="7"/>
        <v>0.25000000000000006</v>
      </c>
      <c r="T27" s="36" t="s">
        <v>272</v>
      </c>
      <c r="V27" s="41">
        <v>3915.05</v>
      </c>
      <c r="W27" s="36">
        <v>3.5000000000000003E-2</v>
      </c>
      <c r="X27" s="42">
        <v>1.6E-2</v>
      </c>
      <c r="Y27" s="43">
        <v>44.274064183705129</v>
      </c>
      <c r="Z27" s="128" t="s">
        <v>272</v>
      </c>
      <c r="AB27" s="196" t="s">
        <v>278</v>
      </c>
    </row>
    <row r="28" spans="1:34">
      <c r="A28" s="40" t="s">
        <v>42</v>
      </c>
      <c r="B28" s="41">
        <v>3912.23</v>
      </c>
      <c r="C28" s="41">
        <v>13.917999999999999</v>
      </c>
      <c r="D28" s="36">
        <f t="shared" si="3"/>
        <v>0.13918</v>
      </c>
      <c r="E28" s="42">
        <v>0.501</v>
      </c>
      <c r="F28" s="42">
        <v>0.20300000000000001</v>
      </c>
      <c r="G28" s="37" t="str">
        <f t="shared" si="4"/>
        <v>3</v>
      </c>
      <c r="H28" s="43">
        <v>42.227870871975128</v>
      </c>
      <c r="I28" s="45">
        <v>30.262435072267351</v>
      </c>
      <c r="J28" s="41">
        <f t="shared" si="0"/>
        <v>5.9574457319706155E-2</v>
      </c>
      <c r="K28" s="41">
        <f t="shared" si="1"/>
        <v>0.16168304639762088</v>
      </c>
      <c r="L28" s="41">
        <f t="shared" si="5"/>
        <v>0.36846446579932068</v>
      </c>
      <c r="M28" s="36">
        <f t="shared" si="6"/>
        <v>-0.43360438854138855</v>
      </c>
      <c r="N28" s="36" t="s">
        <v>272</v>
      </c>
      <c r="O28" s="36">
        <f t="shared" si="2"/>
        <v>0.50088148343999983</v>
      </c>
      <c r="Q28" s="41">
        <v>3930.31</v>
      </c>
      <c r="R28" s="36">
        <v>-0.41079223751262517</v>
      </c>
      <c r="S28" s="36">
        <f t="shared" si="7"/>
        <v>0.26000000000000006</v>
      </c>
      <c r="T28" s="36" t="s">
        <v>272</v>
      </c>
      <c r="V28" s="41">
        <v>3915.62</v>
      </c>
      <c r="W28" s="36">
        <v>4.2549999999999998E-2</v>
      </c>
      <c r="X28" s="42">
        <v>1.9E-2</v>
      </c>
      <c r="Y28" s="43">
        <v>60.909533220684509</v>
      </c>
      <c r="Z28" s="128" t="s">
        <v>272</v>
      </c>
      <c r="AB28" s="196"/>
    </row>
    <row r="29" spans="1:34">
      <c r="A29" s="40" t="s">
        <v>43</v>
      </c>
      <c r="B29" s="41">
        <v>3912.73</v>
      </c>
      <c r="C29" s="41">
        <v>12.365</v>
      </c>
      <c r="D29" s="36">
        <f t="shared" si="3"/>
        <v>0.12365</v>
      </c>
      <c r="E29" s="42">
        <v>2.218</v>
      </c>
      <c r="F29" s="42">
        <v>1.4630000000000001</v>
      </c>
      <c r="G29" s="37" t="str">
        <f t="shared" si="4"/>
        <v>4</v>
      </c>
      <c r="H29" s="43">
        <v>47.545663614143237</v>
      </c>
      <c r="I29" s="45">
        <v>24.737700244743937</v>
      </c>
      <c r="J29" s="41">
        <f t="shared" si="0"/>
        <v>0.13298827678799677</v>
      </c>
      <c r="K29" s="41">
        <f t="shared" si="1"/>
        <v>0.14109659382666742</v>
      </c>
      <c r="L29" s="41">
        <f t="shared" si="5"/>
        <v>0.94253357349907785</v>
      </c>
      <c r="M29" s="36">
        <f t="shared" si="6"/>
        <v>-2.5703171068379278E-2</v>
      </c>
      <c r="N29" s="36" t="s">
        <v>273</v>
      </c>
      <c r="O29" s="36">
        <f t="shared" si="2"/>
        <v>2.2174753099199997</v>
      </c>
      <c r="Q29" s="41">
        <v>3929.81</v>
      </c>
      <c r="R29" s="36">
        <v>-0.41001763246714212</v>
      </c>
      <c r="S29" s="36">
        <f t="shared" si="7"/>
        <v>0.27000000000000007</v>
      </c>
      <c r="T29" s="36" t="s">
        <v>272</v>
      </c>
      <c r="V29" s="41">
        <v>3915.85</v>
      </c>
      <c r="W29" s="36">
        <v>4.0730000000000002E-2</v>
      </c>
      <c r="X29" s="42">
        <v>2.1000000000000001E-2</v>
      </c>
      <c r="Y29" s="43">
        <v>98.159484229314614</v>
      </c>
      <c r="Z29" s="128" t="s">
        <v>272</v>
      </c>
      <c r="AB29" s="196"/>
    </row>
    <row r="30" spans="1:34">
      <c r="A30" s="40" t="s">
        <v>44</v>
      </c>
      <c r="B30" s="41">
        <v>3912.84</v>
      </c>
      <c r="C30" s="41">
        <v>10.935</v>
      </c>
      <c r="D30" s="36">
        <f t="shared" si="3"/>
        <v>0.10935</v>
      </c>
      <c r="E30" s="42">
        <v>1.46</v>
      </c>
      <c r="F30" s="42">
        <v>0.79700000000000004</v>
      </c>
      <c r="G30" s="37" t="str">
        <f t="shared" si="4"/>
        <v>4</v>
      </c>
      <c r="H30" s="43">
        <v>52.715907533611862</v>
      </c>
      <c r="I30" s="45">
        <v>22.115381704806722</v>
      </c>
      <c r="J30" s="41">
        <f t="shared" si="0"/>
        <v>0.11473520139017049</v>
      </c>
      <c r="K30" s="41">
        <f t="shared" si="1"/>
        <v>0.12277550103856735</v>
      </c>
      <c r="L30" s="41">
        <f t="shared" si="5"/>
        <v>0.93451218215048315</v>
      </c>
      <c r="M30" s="36">
        <f t="shared" si="6"/>
        <v>-2.9415032855241784E-2</v>
      </c>
      <c r="N30" s="36" t="s">
        <v>273</v>
      </c>
      <c r="O30" s="36">
        <f t="shared" si="2"/>
        <v>1.4596546223999998</v>
      </c>
      <c r="Q30" s="41">
        <v>3924.31</v>
      </c>
      <c r="R30" s="36">
        <v>-0.39656560605442903</v>
      </c>
      <c r="S30" s="36">
        <f t="shared" si="7"/>
        <v>0.28000000000000008</v>
      </c>
      <c r="T30" s="36" t="s">
        <v>272</v>
      </c>
      <c r="V30" s="41">
        <v>3917.18</v>
      </c>
      <c r="W30" s="36">
        <v>0.14551</v>
      </c>
      <c r="X30" s="42">
        <v>0.57299999999999995</v>
      </c>
      <c r="Y30" s="43">
        <v>36.725559974911206</v>
      </c>
      <c r="Z30" s="128" t="s">
        <v>272</v>
      </c>
      <c r="AB30" s="196"/>
    </row>
    <row r="31" spans="1:34">
      <c r="A31" s="40" t="s">
        <v>45</v>
      </c>
      <c r="B31" s="41">
        <v>3913.16</v>
      </c>
      <c r="C31" s="41">
        <v>5.1980000000000004</v>
      </c>
      <c r="D31" s="36">
        <f t="shared" si="3"/>
        <v>5.1980000000000005E-2</v>
      </c>
      <c r="E31" s="42">
        <v>0.38200000000000001</v>
      </c>
      <c r="F31" s="42">
        <v>0.16800000000000001</v>
      </c>
      <c r="G31" s="37" t="str">
        <f t="shared" si="4"/>
        <v>5</v>
      </c>
      <c r="H31" s="43">
        <v>28.089843614128867</v>
      </c>
      <c r="I31" s="45">
        <v>19.169715218370715</v>
      </c>
      <c r="J31" s="41">
        <f t="shared" si="0"/>
        <v>8.512226907557191E-2</v>
      </c>
      <c r="K31" s="41">
        <f t="shared" si="1"/>
        <v>5.4830066876226248E-2</v>
      </c>
      <c r="L31" s="41">
        <f t="shared" si="5"/>
        <v>1.5524742887461267</v>
      </c>
      <c r="M31" s="36">
        <f t="shared" si="6"/>
        <v>0.19102441635383888</v>
      </c>
      <c r="N31" s="36" t="s">
        <v>274</v>
      </c>
      <c r="O31" s="36">
        <f t="shared" si="2"/>
        <v>0.38190963407999995</v>
      </c>
      <c r="Q31" s="41">
        <v>3933.78</v>
      </c>
      <c r="R31" s="36">
        <v>-0.38795905812310622</v>
      </c>
      <c r="S31" s="36">
        <f t="shared" si="7"/>
        <v>0.29000000000000009</v>
      </c>
      <c r="T31" s="36" t="s">
        <v>272</v>
      </c>
      <c r="V31" s="41">
        <v>3920.3</v>
      </c>
      <c r="W31" s="36">
        <v>5.3460000000000001E-2</v>
      </c>
      <c r="X31" s="42">
        <v>4.2000000000000003E-2</v>
      </c>
      <c r="Y31" s="43">
        <v>34.625981287630594</v>
      </c>
      <c r="Z31" s="128" t="s">
        <v>272</v>
      </c>
      <c r="AB31" s="196"/>
    </row>
    <row r="32" spans="1:34">
      <c r="A32" s="40" t="s">
        <v>46</v>
      </c>
      <c r="B32" s="41">
        <v>3913.32</v>
      </c>
      <c r="C32" s="41">
        <v>6.7549999999999999</v>
      </c>
      <c r="D32" s="36">
        <f t="shared" si="3"/>
        <v>6.7549999999999999E-2</v>
      </c>
      <c r="E32" s="42">
        <v>3.16</v>
      </c>
      <c r="F32" s="42">
        <v>2.2160000000000002</v>
      </c>
      <c r="G32" s="37" t="str">
        <f t="shared" si="4"/>
        <v>5</v>
      </c>
      <c r="H32" s="43">
        <v>40.235542731700605</v>
      </c>
      <c r="I32" s="45">
        <v>13.761779630301346</v>
      </c>
      <c r="J32" s="41">
        <f t="shared" si="0"/>
        <v>0.21476351961176404</v>
      </c>
      <c r="K32" s="41">
        <f t="shared" si="1"/>
        <v>7.2443562657515143E-2</v>
      </c>
      <c r="L32" s="41">
        <f t="shared" si="5"/>
        <v>2.9645631955882958</v>
      </c>
      <c r="M32" s="36">
        <f t="shared" si="6"/>
        <v>0.47196071263434658</v>
      </c>
      <c r="N32" s="36" t="s">
        <v>274</v>
      </c>
      <c r="O32" s="36">
        <f t="shared" si="2"/>
        <v>3.1592524703999993</v>
      </c>
      <c r="Q32" s="41">
        <v>3926.39</v>
      </c>
      <c r="R32" s="36">
        <v>-0.37359651251013393</v>
      </c>
      <c r="S32" s="36">
        <f t="shared" si="7"/>
        <v>0.3000000000000001</v>
      </c>
      <c r="T32" s="36" t="s">
        <v>272</v>
      </c>
      <c r="V32" s="41">
        <v>3920.7</v>
      </c>
      <c r="W32" s="36">
        <v>7.0140000000000008E-2</v>
      </c>
      <c r="X32" s="42">
        <v>5.5E-2</v>
      </c>
      <c r="Y32" s="43">
        <v>24.879850465603486</v>
      </c>
      <c r="Z32" s="128" t="s">
        <v>272</v>
      </c>
      <c r="AB32" s="196"/>
    </row>
    <row r="33" spans="1:35">
      <c r="A33" s="40" t="s">
        <v>47</v>
      </c>
      <c r="B33" s="41">
        <v>3913.72</v>
      </c>
      <c r="C33" s="41">
        <v>6.8140000000000001</v>
      </c>
      <c r="D33" s="36">
        <f t="shared" si="3"/>
        <v>6.8140000000000006E-2</v>
      </c>
      <c r="E33" s="42">
        <v>4.3999999999999997E-2</v>
      </c>
      <c r="F33" s="42">
        <v>8.9999999999999993E-3</v>
      </c>
      <c r="G33" s="37" t="str">
        <f t="shared" si="4"/>
        <v>3</v>
      </c>
      <c r="H33" s="43">
        <v>78.984656492710769</v>
      </c>
      <c r="I33" s="45">
        <v>10.815100348240449</v>
      </c>
      <c r="J33" s="41">
        <f t="shared" si="0"/>
        <v>2.5232188572971194E-2</v>
      </c>
      <c r="K33" s="41">
        <f t="shared" si="1"/>
        <v>7.3122572060180718E-2</v>
      </c>
      <c r="L33" s="41">
        <f t="shared" si="5"/>
        <v>0.34506702734970551</v>
      </c>
      <c r="M33" s="36">
        <f t="shared" si="6"/>
        <v>-0.46209653744631735</v>
      </c>
      <c r="N33" s="36" t="s">
        <v>272</v>
      </c>
      <c r="O33" s="36">
        <f t="shared" si="2"/>
        <v>4.3989591359999983E-2</v>
      </c>
      <c r="Q33" s="41">
        <v>3933.38</v>
      </c>
      <c r="R33" s="36">
        <v>-0.37120233109581885</v>
      </c>
      <c r="S33" s="36">
        <f t="shared" si="7"/>
        <v>0.31000000000000011</v>
      </c>
      <c r="T33" s="36" t="s">
        <v>272</v>
      </c>
      <c r="V33" s="41">
        <v>3920.96</v>
      </c>
      <c r="W33" s="36">
        <v>7.8600000000000003E-2</v>
      </c>
      <c r="X33" s="42">
        <v>8.1000000000000003E-2</v>
      </c>
      <c r="Y33" s="43">
        <v>26.543911905048041</v>
      </c>
      <c r="Z33" s="128" t="s">
        <v>272</v>
      </c>
      <c r="AB33" s="196"/>
    </row>
    <row r="34" spans="1:35">
      <c r="A34" s="40" t="s">
        <v>48</v>
      </c>
      <c r="B34" s="41">
        <v>3914.11</v>
      </c>
      <c r="C34" s="41">
        <v>11.864000000000001</v>
      </c>
      <c r="D34" s="36">
        <f t="shared" si="3"/>
        <v>0.11864000000000001</v>
      </c>
      <c r="E34" s="42">
        <v>0.14599999999999999</v>
      </c>
      <c r="F34" s="42">
        <v>4.2999999999999997E-2</v>
      </c>
      <c r="G34" s="37" t="str">
        <f t="shared" si="4"/>
        <v>2</v>
      </c>
      <c r="H34" s="43">
        <v>71.38598119850792</v>
      </c>
      <c r="I34" s="45">
        <v>8.295702814663283</v>
      </c>
      <c r="J34" s="41">
        <f t="shared" si="0"/>
        <v>3.4832970097295114E-2</v>
      </c>
      <c r="K34" s="41">
        <f t="shared" si="1"/>
        <v>0.13461014795316331</v>
      </c>
      <c r="L34" s="41">
        <f t="shared" si="5"/>
        <v>0.258769272799663</v>
      </c>
      <c r="M34" s="36">
        <f t="shared" si="6"/>
        <v>-0.58708729464095533</v>
      </c>
      <c r="N34" s="36" t="s">
        <v>271</v>
      </c>
      <c r="O34" s="36">
        <f t="shared" si="2"/>
        <v>0.14596546223999993</v>
      </c>
      <c r="Q34" s="41">
        <v>3921.16</v>
      </c>
      <c r="R34" s="36">
        <v>-0.36684056502124862</v>
      </c>
      <c r="S34" s="36">
        <f t="shared" si="7"/>
        <v>0.32000000000000012</v>
      </c>
      <c r="T34" s="36" t="s">
        <v>272</v>
      </c>
      <c r="V34" s="41">
        <v>3921.16</v>
      </c>
      <c r="W34" s="36">
        <v>6.3250000000000001E-2</v>
      </c>
      <c r="X34" s="42">
        <v>5.3999999999999999E-2</v>
      </c>
      <c r="Y34" s="43">
        <v>28.561962854369316</v>
      </c>
      <c r="Z34" s="128" t="s">
        <v>272</v>
      </c>
      <c r="AB34" s="196"/>
    </row>
    <row r="35" spans="1:35">
      <c r="A35" s="40" t="s">
        <v>52</v>
      </c>
      <c r="B35" s="41">
        <v>3914.62</v>
      </c>
      <c r="C35" s="41">
        <v>10.61</v>
      </c>
      <c r="D35" s="36">
        <f t="shared" si="3"/>
        <v>0.1061</v>
      </c>
      <c r="E35" s="42">
        <v>0.112</v>
      </c>
      <c r="F35" s="42">
        <v>0.03</v>
      </c>
      <c r="G35" s="37" t="str">
        <f t="shared" si="4"/>
        <v>2</v>
      </c>
      <c r="H35" s="43">
        <v>46.391236680060729</v>
      </c>
      <c r="I35" s="45">
        <v>24.935771807297709</v>
      </c>
      <c r="J35" s="41">
        <f t="shared" ref="J35:J66" si="8">0.0314*(E35/D35)^0.5</f>
        <v>3.2261233421923968E-2</v>
      </c>
      <c r="K35" s="41">
        <f t="shared" ref="K35:K66" si="9">D35/(1-D35)</f>
        <v>0.11869336614833874</v>
      </c>
      <c r="L35" s="41">
        <f t="shared" si="5"/>
        <v>0.27180317206275056</v>
      </c>
      <c r="M35" s="36">
        <f t="shared" si="6"/>
        <v>-0.56574547916603324</v>
      </c>
      <c r="N35" s="36" t="s">
        <v>271</v>
      </c>
      <c r="O35" s="36">
        <f t="shared" ref="O35:O66" si="10">1014*(L35)^2*((D35)^3/((1-D35)^2))</f>
        <v>0.11197350528</v>
      </c>
      <c r="Q35" s="41">
        <v>3953.08</v>
      </c>
      <c r="R35" s="36">
        <v>-0.3636834545178696</v>
      </c>
      <c r="S35" s="36">
        <f t="shared" si="7"/>
        <v>0.33000000000000013</v>
      </c>
      <c r="T35" s="36" t="s">
        <v>272</v>
      </c>
      <c r="V35" s="41">
        <v>3923.32</v>
      </c>
      <c r="W35" s="36">
        <v>0.19832</v>
      </c>
      <c r="X35" s="42">
        <v>3.4390000000000001</v>
      </c>
      <c r="Y35" s="43">
        <v>35.887518540525122</v>
      </c>
      <c r="Z35" s="128" t="s">
        <v>272</v>
      </c>
      <c r="AB35" s="196"/>
    </row>
    <row r="36" spans="1:35">
      <c r="A36" s="40" t="s">
        <v>53</v>
      </c>
      <c r="B36" s="41">
        <v>3914.97</v>
      </c>
      <c r="C36" s="41">
        <v>3.371</v>
      </c>
      <c r="D36" s="36">
        <f t="shared" si="3"/>
        <v>3.3709999999999997E-2</v>
      </c>
      <c r="E36" s="42">
        <v>1.7999999999999999E-2</v>
      </c>
      <c r="F36" s="42">
        <v>3.0000000000000001E-3</v>
      </c>
      <c r="G36" s="37" t="str">
        <f t="shared" si="4"/>
        <v>3</v>
      </c>
      <c r="H36" s="43">
        <v>44.272280184920639</v>
      </c>
      <c r="I36" s="45">
        <v>28.355958117123926</v>
      </c>
      <c r="J36" s="41">
        <f t="shared" si="8"/>
        <v>2.2944918760904924E-2</v>
      </c>
      <c r="K36" s="41">
        <f t="shared" si="9"/>
        <v>3.4886007306295208E-2</v>
      </c>
      <c r="L36" s="41">
        <f t="shared" si="5"/>
        <v>0.65771122958987904</v>
      </c>
      <c r="M36" s="36">
        <f t="shared" si="6"/>
        <v>-0.18196474304680371</v>
      </c>
      <c r="N36" s="36" t="s">
        <v>273</v>
      </c>
      <c r="O36" s="36">
        <f t="shared" si="10"/>
        <v>1.7995741919999999E-2</v>
      </c>
      <c r="Q36" s="41">
        <v>3929.5</v>
      </c>
      <c r="R36" s="36">
        <v>-0.35059674202364344</v>
      </c>
      <c r="S36" s="36">
        <f t="shared" si="7"/>
        <v>0.34000000000000014</v>
      </c>
      <c r="T36" s="36" t="s">
        <v>272</v>
      </c>
      <c r="V36" s="41">
        <v>3924.31</v>
      </c>
      <c r="W36" s="36">
        <v>6.6070000000000004E-2</v>
      </c>
      <c r="X36" s="42">
        <v>5.3999999999999999E-2</v>
      </c>
      <c r="Y36" s="43">
        <v>69.309624308876081</v>
      </c>
      <c r="Z36" s="128" t="s">
        <v>272</v>
      </c>
      <c r="AB36" s="196"/>
    </row>
    <row r="37" spans="1:35">
      <c r="A37" s="40" t="s">
        <v>54</v>
      </c>
      <c r="B37" s="41">
        <v>3915.05</v>
      </c>
      <c r="C37" s="41">
        <v>3.5</v>
      </c>
      <c r="D37" s="36">
        <f t="shared" si="3"/>
        <v>3.5000000000000003E-2</v>
      </c>
      <c r="E37" s="42">
        <v>1.6E-2</v>
      </c>
      <c r="F37" s="42">
        <v>3.0000000000000001E-3</v>
      </c>
      <c r="G37" s="37" t="str">
        <f t="shared" si="4"/>
        <v>3</v>
      </c>
      <c r="H37" s="43">
        <v>44.274064183705129</v>
      </c>
      <c r="I37" s="45">
        <v>40.201146335168204</v>
      </c>
      <c r="J37" s="41">
        <f t="shared" si="8"/>
        <v>2.1230274878780334E-2</v>
      </c>
      <c r="K37" s="41">
        <f t="shared" si="9"/>
        <v>3.6269430051813475E-2</v>
      </c>
      <c r="L37" s="41">
        <f t="shared" si="5"/>
        <v>0.58534900737208628</v>
      </c>
      <c r="M37" s="36">
        <f t="shared" si="6"/>
        <v>-0.23258511378044366</v>
      </c>
      <c r="N37" s="36" t="s">
        <v>272</v>
      </c>
      <c r="O37" s="36">
        <f t="shared" si="10"/>
        <v>1.5996215039999997E-2</v>
      </c>
      <c r="Q37" s="41">
        <v>3938.6</v>
      </c>
      <c r="R37" s="36">
        <v>-0.34965840109974361</v>
      </c>
      <c r="S37" s="36">
        <f t="shared" si="7"/>
        <v>0.35000000000000014</v>
      </c>
      <c r="T37" s="36" t="s">
        <v>272</v>
      </c>
      <c r="V37" s="41">
        <v>3924.65</v>
      </c>
      <c r="W37" s="36">
        <v>4.6059999999999997E-2</v>
      </c>
      <c r="X37" s="42">
        <v>2.8000000000000001E-2</v>
      </c>
      <c r="Y37" s="43">
        <v>90.126241409877679</v>
      </c>
      <c r="Z37" s="128" t="s">
        <v>272</v>
      </c>
      <c r="AB37" s="196"/>
    </row>
    <row r="38" spans="1:35">
      <c r="A38" s="40" t="s">
        <v>49</v>
      </c>
      <c r="B38" s="41">
        <v>3915.62</v>
      </c>
      <c r="C38" s="41">
        <v>4.2549999999999999</v>
      </c>
      <c r="D38" s="36">
        <f t="shared" si="3"/>
        <v>4.2549999999999998E-2</v>
      </c>
      <c r="E38" s="42">
        <v>1.9E-2</v>
      </c>
      <c r="F38" s="42">
        <v>3.0000000000000001E-3</v>
      </c>
      <c r="G38" s="37" t="str">
        <f t="shared" si="4"/>
        <v>3</v>
      </c>
      <c r="H38" s="43">
        <v>60.909533220684509</v>
      </c>
      <c r="I38" s="45">
        <v>26.644218563321914</v>
      </c>
      <c r="J38" s="41">
        <f t="shared" si="8"/>
        <v>2.0982472681073266E-2</v>
      </c>
      <c r="K38" s="41">
        <f t="shared" si="9"/>
        <v>4.4440962974567857E-2</v>
      </c>
      <c r="L38" s="41">
        <f t="shared" si="5"/>
        <v>0.47214261970607757</v>
      </c>
      <c r="M38" s="36">
        <f t="shared" si="6"/>
        <v>-0.32592679459579404</v>
      </c>
      <c r="N38" s="36" t="s">
        <v>272</v>
      </c>
      <c r="O38" s="36">
        <f t="shared" si="10"/>
        <v>1.8995505360000001E-2</v>
      </c>
      <c r="Q38" s="41">
        <v>3939.59</v>
      </c>
      <c r="R38" s="36">
        <v>-0.34493649946008964</v>
      </c>
      <c r="S38" s="36">
        <f t="shared" si="7"/>
        <v>0.36000000000000015</v>
      </c>
      <c r="T38" s="36" t="s">
        <v>272</v>
      </c>
      <c r="V38" s="41">
        <v>3925.18</v>
      </c>
      <c r="W38" s="36">
        <v>0.18090000000000001</v>
      </c>
      <c r="X38" s="42">
        <v>1.341</v>
      </c>
      <c r="Y38" s="43">
        <v>35.83813204712073</v>
      </c>
      <c r="Z38" s="128" t="s">
        <v>272</v>
      </c>
      <c r="AB38" s="196"/>
    </row>
    <row r="39" spans="1:35">
      <c r="A39" s="40" t="s">
        <v>50</v>
      </c>
      <c r="B39" s="41">
        <v>3915.85</v>
      </c>
      <c r="C39" s="41">
        <v>4.0730000000000004</v>
      </c>
      <c r="D39" s="36">
        <f t="shared" si="3"/>
        <v>4.0730000000000002E-2</v>
      </c>
      <c r="E39" s="42">
        <v>2.1000000000000001E-2</v>
      </c>
      <c r="F39" s="42">
        <v>4.0000000000000001E-3</v>
      </c>
      <c r="G39" s="37" t="str">
        <f t="shared" si="4"/>
        <v>3</v>
      </c>
      <c r="H39" s="43">
        <v>98.159484229314614</v>
      </c>
      <c r="I39" s="45">
        <v>0</v>
      </c>
      <c r="J39" s="41">
        <f t="shared" si="8"/>
        <v>2.2546653490026238E-2</v>
      </c>
      <c r="K39" s="41">
        <f t="shared" si="9"/>
        <v>4.2459370146048565E-2</v>
      </c>
      <c r="L39" s="41">
        <f t="shared" si="5"/>
        <v>0.53101714444825598</v>
      </c>
      <c r="M39" s="36">
        <f t="shared" si="6"/>
        <v>-0.27489145703703416</v>
      </c>
      <c r="N39" s="36" t="s">
        <v>272</v>
      </c>
      <c r="O39" s="36">
        <f t="shared" si="10"/>
        <v>2.0995032239999992E-2</v>
      </c>
      <c r="Q39" s="41">
        <v>3932.25</v>
      </c>
      <c r="R39" s="36">
        <v>-0.34285595689376136</v>
      </c>
      <c r="S39" s="36">
        <f t="shared" si="7"/>
        <v>0.37000000000000016</v>
      </c>
      <c r="T39" s="36" t="s">
        <v>272</v>
      </c>
      <c r="V39" s="41">
        <v>3925.52</v>
      </c>
      <c r="W39" s="36">
        <v>0.18594999999999998</v>
      </c>
      <c r="X39" s="42">
        <v>2.29</v>
      </c>
      <c r="Y39" s="43">
        <v>28.787341779077131</v>
      </c>
      <c r="Z39" s="128" t="s">
        <v>272</v>
      </c>
      <c r="AB39" s="196"/>
    </row>
    <row r="40" spans="1:35">
      <c r="A40" s="40" t="s">
        <v>51</v>
      </c>
      <c r="B40" s="41">
        <v>3916.14</v>
      </c>
      <c r="C40" s="41">
        <v>10.026999999999999</v>
      </c>
      <c r="D40" s="36">
        <f t="shared" si="3"/>
        <v>0.10027</v>
      </c>
      <c r="E40" s="42">
        <v>9.7000000000000003E-2</v>
      </c>
      <c r="F40" s="42">
        <v>2.1999999999999999E-2</v>
      </c>
      <c r="G40" s="37" t="str">
        <f t="shared" si="4"/>
        <v>2</v>
      </c>
      <c r="H40" s="43">
        <v>97.257229891571853</v>
      </c>
      <c r="I40" s="45">
        <v>0</v>
      </c>
      <c r="J40" s="41">
        <f t="shared" si="8"/>
        <v>3.0883748541995121E-2</v>
      </c>
      <c r="K40" s="41">
        <f t="shared" si="9"/>
        <v>0.11144454447445344</v>
      </c>
      <c r="L40" s="41">
        <f t="shared" si="5"/>
        <v>0.27712212103011141</v>
      </c>
      <c r="M40" s="36">
        <f t="shared" si="6"/>
        <v>-0.55732880565817111</v>
      </c>
      <c r="N40" s="36" t="s">
        <v>271</v>
      </c>
      <c r="O40" s="36">
        <f t="shared" si="10"/>
        <v>9.6977053679999967E-2</v>
      </c>
      <c r="Q40" s="41">
        <v>3915.62</v>
      </c>
      <c r="R40" s="36">
        <v>-0.32592679459579404</v>
      </c>
      <c r="S40" s="36">
        <f t="shared" si="7"/>
        <v>0.38000000000000017</v>
      </c>
      <c r="T40" s="36" t="s">
        <v>272</v>
      </c>
      <c r="V40" s="41">
        <v>3926.39</v>
      </c>
      <c r="W40" s="36">
        <v>0.10642</v>
      </c>
      <c r="X40" s="42">
        <v>0.27400000000000002</v>
      </c>
      <c r="Y40" s="43">
        <v>22.214986531216024</v>
      </c>
      <c r="Z40" s="128" t="s">
        <v>272</v>
      </c>
      <c r="AC40" s="197" t="s">
        <v>287</v>
      </c>
      <c r="AD40" s="197"/>
      <c r="AE40" s="197"/>
      <c r="AF40" s="197"/>
      <c r="AG40" s="197"/>
      <c r="AH40" s="197"/>
    </row>
    <row r="41" spans="1:35">
      <c r="A41" s="40" t="s">
        <v>55</v>
      </c>
      <c r="B41" s="41">
        <v>3916.68</v>
      </c>
      <c r="C41" s="41">
        <v>2.2309999999999999</v>
      </c>
      <c r="D41" s="36">
        <f t="shared" si="3"/>
        <v>2.231E-2</v>
      </c>
      <c r="E41" s="42">
        <v>7.0999999999999994E-2</v>
      </c>
      <c r="F41" s="42">
        <v>1.9E-2</v>
      </c>
      <c r="G41" s="37" t="str">
        <f t="shared" si="4"/>
        <v>5</v>
      </c>
      <c r="H41" s="43">
        <v>69.093023644760592</v>
      </c>
      <c r="I41" s="45">
        <v>13.218664617486297</v>
      </c>
      <c r="J41" s="41">
        <f t="shared" si="8"/>
        <v>5.6015605816813696E-2</v>
      </c>
      <c r="K41" s="41">
        <f t="shared" si="9"/>
        <v>2.2819093986846548E-2</v>
      </c>
      <c r="L41" s="41">
        <f t="shared" si="5"/>
        <v>2.454769056523558</v>
      </c>
      <c r="M41" s="36">
        <f t="shared" si="6"/>
        <v>0.39001064016763443</v>
      </c>
      <c r="N41" s="36" t="s">
        <v>274</v>
      </c>
      <c r="O41" s="36">
        <f t="shared" si="10"/>
        <v>7.0983204239999986E-2</v>
      </c>
      <c r="Q41" s="41">
        <v>3932.83</v>
      </c>
      <c r="R41" s="36">
        <v>-0.32178484378916783</v>
      </c>
      <c r="S41" s="36">
        <f t="shared" si="7"/>
        <v>0.39000000000000018</v>
      </c>
      <c r="T41" s="36" t="s">
        <v>272</v>
      </c>
      <c r="V41" s="41">
        <v>3927.42</v>
      </c>
      <c r="W41" s="36">
        <v>4.6989999999999997E-2</v>
      </c>
      <c r="X41" s="42">
        <v>3.5000000000000003E-2</v>
      </c>
      <c r="Y41" s="43">
        <v>51.769305198277969</v>
      </c>
      <c r="Z41" s="128" t="s">
        <v>272</v>
      </c>
    </row>
    <row r="42" spans="1:35">
      <c r="A42" s="40" t="s">
        <v>56</v>
      </c>
      <c r="B42" s="41">
        <v>3916.91</v>
      </c>
      <c r="C42" s="41">
        <v>2.9359999999999999</v>
      </c>
      <c r="D42" s="36">
        <f t="shared" si="3"/>
        <v>2.9360000000000001E-2</v>
      </c>
      <c r="E42" s="42">
        <v>2.1000000000000001E-2</v>
      </c>
      <c r="F42" s="42">
        <v>4.0000000000000001E-3</v>
      </c>
      <c r="G42" s="37" t="str">
        <f t="shared" si="4"/>
        <v>4</v>
      </c>
      <c r="H42" s="43">
        <v>67.163289132099493</v>
      </c>
      <c r="I42" s="45">
        <v>16.836950836819835</v>
      </c>
      <c r="J42" s="41">
        <f t="shared" si="8"/>
        <v>2.6555914995597608E-2</v>
      </c>
      <c r="K42" s="41">
        <f t="shared" si="9"/>
        <v>3.024808373856425E-2</v>
      </c>
      <c r="L42" s="41">
        <f t="shared" si="5"/>
        <v>0.87793710256562874</v>
      </c>
      <c r="M42" s="36">
        <f t="shared" si="6"/>
        <v>-5.6536596835515665E-2</v>
      </c>
      <c r="N42" s="36" t="s">
        <v>273</v>
      </c>
      <c r="O42" s="36">
        <f t="shared" si="10"/>
        <v>2.0995032239999999E-2</v>
      </c>
      <c r="Q42" s="41">
        <v>3925.52</v>
      </c>
      <c r="R42" s="36">
        <v>-0.31659580416417066</v>
      </c>
      <c r="S42" s="36">
        <f t="shared" si="7"/>
        <v>0.40000000000000019</v>
      </c>
      <c r="T42" s="36" t="s">
        <v>272</v>
      </c>
      <c r="V42" s="41">
        <v>3929.5</v>
      </c>
      <c r="W42" s="36">
        <v>0.15275</v>
      </c>
      <c r="X42" s="42">
        <v>1.002</v>
      </c>
      <c r="Y42" s="43">
        <v>33.013880125625178</v>
      </c>
      <c r="Z42" s="128" t="s">
        <v>272</v>
      </c>
      <c r="AC42" s="138"/>
      <c r="AD42" s="138"/>
      <c r="AE42" s="138"/>
      <c r="AF42" s="138"/>
      <c r="AG42" s="138"/>
      <c r="AH42" s="138"/>
      <c r="AI42" s="138"/>
    </row>
    <row r="43" spans="1:35">
      <c r="A43" s="40" t="s">
        <v>57</v>
      </c>
      <c r="B43" s="41">
        <v>3917.18</v>
      </c>
      <c r="C43" s="41">
        <v>14.551</v>
      </c>
      <c r="D43" s="36">
        <f t="shared" si="3"/>
        <v>0.14551</v>
      </c>
      <c r="E43" s="42">
        <v>0.57299999999999995</v>
      </c>
      <c r="F43" s="42">
        <v>0.23899999999999999</v>
      </c>
      <c r="G43" s="37" t="str">
        <f t="shared" si="4"/>
        <v>3</v>
      </c>
      <c r="H43" s="43">
        <v>36.725559974911206</v>
      </c>
      <c r="I43" s="45">
        <v>27.512662864732917</v>
      </c>
      <c r="J43" s="41">
        <f t="shared" si="8"/>
        <v>6.2310399927385421E-2</v>
      </c>
      <c r="K43" s="41">
        <f t="shared" si="9"/>
        <v>0.17028871022481246</v>
      </c>
      <c r="L43" s="41">
        <f t="shared" si="5"/>
        <v>0.36591034041613341</v>
      </c>
      <c r="M43" s="36">
        <f t="shared" si="6"/>
        <v>-0.43662531742726729</v>
      </c>
      <c r="N43" s="36" t="s">
        <v>272</v>
      </c>
      <c r="O43" s="36">
        <f t="shared" si="10"/>
        <v>0.57286445111999995</v>
      </c>
      <c r="Q43" s="41">
        <v>3910.52</v>
      </c>
      <c r="R43" s="36">
        <v>-0.31548938546907473</v>
      </c>
      <c r="S43" s="36">
        <f t="shared" si="7"/>
        <v>0.4100000000000002</v>
      </c>
      <c r="T43" s="36" t="s">
        <v>272</v>
      </c>
      <c r="V43" s="41">
        <v>3929.81</v>
      </c>
      <c r="W43" s="36">
        <v>0.10073</v>
      </c>
      <c r="X43" s="42">
        <v>0.19400000000000001</v>
      </c>
      <c r="Y43" s="43">
        <v>24.606441264184909</v>
      </c>
      <c r="Z43" s="128" t="s">
        <v>272</v>
      </c>
    </row>
    <row r="44" spans="1:35">
      <c r="A44" s="40" t="s">
        <v>58</v>
      </c>
      <c r="B44" s="41">
        <v>3917.33</v>
      </c>
      <c r="C44" s="41">
        <v>16.879000000000001</v>
      </c>
      <c r="D44" s="36">
        <f t="shared" si="3"/>
        <v>0.16879000000000002</v>
      </c>
      <c r="E44" s="42">
        <v>0.57299999999999995</v>
      </c>
      <c r="F44" s="42">
        <v>0.23400000000000001</v>
      </c>
      <c r="G44" s="37" t="str">
        <f t="shared" si="4"/>
        <v>2</v>
      </c>
      <c r="H44" s="43">
        <v>28.251297363170234</v>
      </c>
      <c r="I44" s="45">
        <v>32.501604850214086</v>
      </c>
      <c r="J44" s="41">
        <f t="shared" si="8"/>
        <v>5.7854028136317716E-2</v>
      </c>
      <c r="K44" s="41">
        <f t="shared" si="9"/>
        <v>0.20306541066637795</v>
      </c>
      <c r="L44" s="41">
        <f t="shared" si="5"/>
        <v>0.2849034109081619</v>
      </c>
      <c r="M44" s="36">
        <f t="shared" si="6"/>
        <v>-0.54530235128798699</v>
      </c>
      <c r="N44" s="36" t="s">
        <v>271</v>
      </c>
      <c r="O44" s="36">
        <f t="shared" si="10"/>
        <v>0.57286445111999995</v>
      </c>
      <c r="Q44" s="41">
        <v>3920.3</v>
      </c>
      <c r="R44" s="36">
        <v>-0.30735016674425658</v>
      </c>
      <c r="S44" s="36">
        <f t="shared" si="7"/>
        <v>0.42000000000000021</v>
      </c>
      <c r="T44" s="36" t="s">
        <v>272</v>
      </c>
      <c r="V44" s="41">
        <v>3930.31</v>
      </c>
      <c r="W44" s="36">
        <v>0.11117</v>
      </c>
      <c r="X44" s="42">
        <v>0.26600000000000001</v>
      </c>
      <c r="Y44" s="43">
        <v>30.141216740422809</v>
      </c>
      <c r="Z44" s="128" t="s">
        <v>272</v>
      </c>
    </row>
    <row r="45" spans="1:35">
      <c r="A45" s="40" t="s">
        <v>59</v>
      </c>
      <c r="B45" s="41">
        <v>3918.22</v>
      </c>
      <c r="C45" s="41">
        <v>6.1239999999999997</v>
      </c>
      <c r="D45" s="36">
        <f t="shared" si="3"/>
        <v>6.1239999999999996E-2</v>
      </c>
      <c r="E45" s="42">
        <v>0.42799999999999999</v>
      </c>
      <c r="F45" s="42">
        <v>0.184</v>
      </c>
      <c r="G45" s="37" t="str">
        <f t="shared" si="4"/>
        <v>5</v>
      </c>
      <c r="H45" s="43">
        <v>98.643382601426183</v>
      </c>
      <c r="I45" s="45">
        <v>1.3353359304235752</v>
      </c>
      <c r="J45" s="41">
        <f t="shared" si="8"/>
        <v>8.3010674279970859E-2</v>
      </c>
      <c r="K45" s="41">
        <f t="shared" si="9"/>
        <v>6.5234990838979073E-2</v>
      </c>
      <c r="L45" s="41">
        <f t="shared" si="5"/>
        <v>1.2724869462290243</v>
      </c>
      <c r="M45" s="36">
        <f t="shared" si="6"/>
        <v>0.1046533358341156</v>
      </c>
      <c r="N45" s="36" t="s">
        <v>274</v>
      </c>
      <c r="O45" s="36">
        <f t="shared" si="10"/>
        <v>0.42789875231999991</v>
      </c>
      <c r="Q45" s="41">
        <v>3924.65</v>
      </c>
      <c r="R45" s="36">
        <v>-0.29495617697122806</v>
      </c>
      <c r="S45" s="36">
        <f t="shared" si="7"/>
        <v>0.43000000000000022</v>
      </c>
      <c r="T45" s="36" t="s">
        <v>272</v>
      </c>
      <c r="V45" s="41">
        <v>3932.25</v>
      </c>
      <c r="W45" s="36">
        <v>9.5680000000000001E-2</v>
      </c>
      <c r="X45" s="42">
        <v>0.224</v>
      </c>
      <c r="Y45" s="43">
        <v>21.74489957764607</v>
      </c>
      <c r="Z45" s="128" t="s">
        <v>272</v>
      </c>
    </row>
    <row r="46" spans="1:35">
      <c r="A46" s="40" t="s">
        <v>60</v>
      </c>
      <c r="B46" s="41">
        <v>3918.57</v>
      </c>
      <c r="C46" s="41">
        <v>6.0309999999999997</v>
      </c>
      <c r="D46" s="36">
        <f t="shared" si="3"/>
        <v>6.0309999999999996E-2</v>
      </c>
      <c r="E46" s="42">
        <v>0.191</v>
      </c>
      <c r="F46" s="42">
        <v>6.5000000000000002E-2</v>
      </c>
      <c r="G46" s="37" t="str">
        <f t="shared" si="4"/>
        <v>4</v>
      </c>
      <c r="H46" s="43">
        <v>98.52215660243175</v>
      </c>
      <c r="I46" s="45">
        <v>0.68936764843647047</v>
      </c>
      <c r="J46" s="41">
        <f t="shared" si="8"/>
        <v>5.5879391404025668E-2</v>
      </c>
      <c r="K46" s="41">
        <f t="shared" si="9"/>
        <v>6.4180740456959207E-2</v>
      </c>
      <c r="L46" s="41">
        <f t="shared" si="5"/>
        <v>0.87065669554715441</v>
      </c>
      <c r="M46" s="36">
        <f t="shared" si="6"/>
        <v>-6.0153055807643643E-2</v>
      </c>
      <c r="N46" s="36" t="s">
        <v>273</v>
      </c>
      <c r="O46" s="36">
        <f t="shared" si="10"/>
        <v>0.19095481703999997</v>
      </c>
      <c r="Q46" s="41">
        <v>3908.93</v>
      </c>
      <c r="R46" s="36">
        <v>-0.28022995430446079</v>
      </c>
      <c r="S46" s="36">
        <f t="shared" si="7"/>
        <v>0.44000000000000022</v>
      </c>
      <c r="T46" s="36" t="s">
        <v>272</v>
      </c>
      <c r="V46" s="41">
        <v>3932.83</v>
      </c>
      <c r="W46" s="36">
        <v>0.14973</v>
      </c>
      <c r="X46" s="42">
        <v>1.07</v>
      </c>
      <c r="Y46" s="43">
        <v>40.259594984082327</v>
      </c>
      <c r="Z46" s="128" t="s">
        <v>272</v>
      </c>
    </row>
    <row r="47" spans="1:35">
      <c r="A47" s="40" t="s">
        <v>61</v>
      </c>
      <c r="B47" s="41">
        <v>3918.92</v>
      </c>
      <c r="C47" s="41">
        <v>1.9079999999999999</v>
      </c>
      <c r="D47" s="36">
        <f t="shared" si="3"/>
        <v>1.908E-2</v>
      </c>
      <c r="E47" s="42">
        <v>4.0000000000000001E-3</v>
      </c>
      <c r="F47" s="42">
        <v>0</v>
      </c>
      <c r="G47" s="37" t="str">
        <f t="shared" si="4"/>
        <v>4</v>
      </c>
      <c r="H47" s="43">
        <v>97.90515847051347</v>
      </c>
      <c r="I47" s="45">
        <v>1.9639840613707282</v>
      </c>
      <c r="J47" s="41">
        <f t="shared" si="8"/>
        <v>1.4377072359962783E-2</v>
      </c>
      <c r="K47" s="41">
        <f t="shared" si="9"/>
        <v>1.9451127512947027E-2</v>
      </c>
      <c r="L47" s="41">
        <f t="shared" si="5"/>
        <v>0.73913825048923976</v>
      </c>
      <c r="M47" s="36">
        <f t="shared" si="6"/>
        <v>-0.131274322350656</v>
      </c>
      <c r="N47" s="36" t="s">
        <v>273</v>
      </c>
      <c r="O47" s="36">
        <f t="shared" si="10"/>
        <v>3.9990537600000002E-3</v>
      </c>
      <c r="Q47" s="41">
        <v>3953.46</v>
      </c>
      <c r="R47" s="36">
        <v>-0.27931788246876504</v>
      </c>
      <c r="S47" s="36">
        <f t="shared" si="7"/>
        <v>0.45000000000000023</v>
      </c>
      <c r="T47" s="36" t="s">
        <v>272</v>
      </c>
      <c r="V47" s="41">
        <v>3933.38</v>
      </c>
      <c r="W47" s="36">
        <v>6.402999999999999E-2</v>
      </c>
      <c r="X47" s="42">
        <v>5.5E-2</v>
      </c>
      <c r="Y47" s="43">
        <v>61.403406360177804</v>
      </c>
      <c r="Z47" s="128" t="s">
        <v>272</v>
      </c>
    </row>
    <row r="48" spans="1:35">
      <c r="A48" s="40" t="s">
        <v>62</v>
      </c>
      <c r="B48" s="41">
        <v>3919.07</v>
      </c>
      <c r="C48" s="41">
        <v>1.8149999999999999</v>
      </c>
      <c r="D48" s="36">
        <f t="shared" si="3"/>
        <v>1.8149999999999999E-2</v>
      </c>
      <c r="E48" s="42">
        <v>0.04</v>
      </c>
      <c r="F48" s="42">
        <v>8.9999999999999993E-3</v>
      </c>
      <c r="G48" s="37" t="str">
        <f t="shared" si="4"/>
        <v>5</v>
      </c>
      <c r="H48" s="43">
        <v>53.827691534621046</v>
      </c>
      <c r="I48" s="45">
        <v>11.866435347854546</v>
      </c>
      <c r="J48" s="41">
        <f t="shared" si="8"/>
        <v>4.6614532074782902E-2</v>
      </c>
      <c r="K48" s="41">
        <f t="shared" si="9"/>
        <v>1.8485512043591178E-2</v>
      </c>
      <c r="L48" s="41">
        <f t="shared" si="5"/>
        <v>2.5216792461501707</v>
      </c>
      <c r="M48" s="36">
        <f t="shared" si="6"/>
        <v>0.40168984413788184</v>
      </c>
      <c r="N48" s="36" t="s">
        <v>274</v>
      </c>
      <c r="O48" s="36">
        <f t="shared" si="10"/>
        <v>3.9990537600000001E-2</v>
      </c>
      <c r="Q48" s="41">
        <v>3923.32</v>
      </c>
      <c r="R48" s="36">
        <v>-0.27690298553225912</v>
      </c>
      <c r="S48" s="36">
        <f t="shared" si="7"/>
        <v>0.46000000000000024</v>
      </c>
      <c r="T48" s="36" t="s">
        <v>272</v>
      </c>
      <c r="V48" s="41">
        <v>3933.78</v>
      </c>
      <c r="W48" s="36">
        <v>5.1630000000000002E-2</v>
      </c>
      <c r="X48" s="42">
        <v>2.5999999999999999E-2</v>
      </c>
      <c r="Y48" s="43">
        <v>58.378044518199637</v>
      </c>
      <c r="Z48" s="128" t="s">
        <v>272</v>
      </c>
    </row>
    <row r="49" spans="1:26">
      <c r="A49" s="40" t="s">
        <v>63</v>
      </c>
      <c r="B49" s="41">
        <v>3919.34</v>
      </c>
      <c r="C49" s="41">
        <v>1.5629999999999999</v>
      </c>
      <c r="D49" s="36">
        <f t="shared" si="3"/>
        <v>1.5629999999999998E-2</v>
      </c>
      <c r="E49" s="42">
        <v>3.0000000000000001E-3</v>
      </c>
      <c r="F49" s="42">
        <v>0</v>
      </c>
      <c r="G49" s="37" t="str">
        <f t="shared" si="4"/>
        <v>4</v>
      </c>
      <c r="H49" s="43">
        <v>50.516228880145931</v>
      </c>
      <c r="I49" s="45">
        <v>32.652580971662395</v>
      </c>
      <c r="J49" s="41">
        <f t="shared" si="8"/>
        <v>1.3756589766223359E-2</v>
      </c>
      <c r="K49" s="41">
        <f t="shared" si="9"/>
        <v>1.5878175889147372E-2</v>
      </c>
      <c r="L49" s="41">
        <f t="shared" si="5"/>
        <v>0.86638351044000572</v>
      </c>
      <c r="M49" s="36">
        <f t="shared" si="6"/>
        <v>-6.2289822071867555E-2</v>
      </c>
      <c r="N49" s="36" t="s">
        <v>273</v>
      </c>
      <c r="O49" s="36">
        <f t="shared" si="10"/>
        <v>2.99929032E-3</v>
      </c>
      <c r="Q49" s="41">
        <v>3915.85</v>
      </c>
      <c r="R49" s="36">
        <v>-0.27489145703703416</v>
      </c>
      <c r="S49" s="36">
        <f t="shared" si="7"/>
        <v>0.47000000000000025</v>
      </c>
      <c r="T49" s="36" t="s">
        <v>272</v>
      </c>
      <c r="V49" s="41">
        <v>3938.6</v>
      </c>
      <c r="W49" s="36">
        <v>8.3409999999999998E-2</v>
      </c>
      <c r="X49" s="42">
        <v>0.14000000000000001</v>
      </c>
      <c r="Y49" s="43">
        <v>24.13901318300201</v>
      </c>
      <c r="Z49" s="128" t="s">
        <v>272</v>
      </c>
    </row>
    <row r="50" spans="1:26">
      <c r="A50" s="40" t="s">
        <v>64</v>
      </c>
      <c r="B50" s="41">
        <v>3919.54</v>
      </c>
      <c r="C50" s="41">
        <v>2.71</v>
      </c>
      <c r="D50" s="36">
        <f t="shared" si="3"/>
        <v>2.7099999999999999E-2</v>
      </c>
      <c r="E50" s="42">
        <v>0.16300000000000001</v>
      </c>
      <c r="F50" s="42">
        <v>5.7000000000000002E-2</v>
      </c>
      <c r="G50" s="37" t="str">
        <f t="shared" si="4"/>
        <v>5</v>
      </c>
      <c r="H50" s="43">
        <v>40.22245361252412</v>
      </c>
      <c r="I50" s="45">
        <v>18.231504511799905</v>
      </c>
      <c r="J50" s="41">
        <f t="shared" si="8"/>
        <v>7.7008524951002341E-2</v>
      </c>
      <c r="K50" s="41">
        <f t="shared" si="9"/>
        <v>2.7854866892794736E-2</v>
      </c>
      <c r="L50" s="41">
        <f t="shared" si="5"/>
        <v>2.7646344621708554</v>
      </c>
      <c r="M50" s="36">
        <f t="shared" si="6"/>
        <v>0.44163771735622043</v>
      </c>
      <c r="N50" s="36" t="s">
        <v>274</v>
      </c>
      <c r="O50" s="36">
        <f t="shared" si="10"/>
        <v>0.16296144071999996</v>
      </c>
      <c r="Q50" s="41">
        <v>3927.42</v>
      </c>
      <c r="R50" s="36">
        <v>-0.25994703954173226</v>
      </c>
      <c r="S50" s="36">
        <f t="shared" si="7"/>
        <v>0.48000000000000026</v>
      </c>
      <c r="T50" s="36" t="s">
        <v>272</v>
      </c>
      <c r="V50" s="41">
        <v>3939.59</v>
      </c>
      <c r="W50" s="36">
        <v>6.9960000000000008E-2</v>
      </c>
      <c r="X50" s="42">
        <v>8.2000000000000003E-2</v>
      </c>
      <c r="Y50" s="43">
        <v>32.701349198259152</v>
      </c>
      <c r="Z50" s="128" t="s">
        <v>272</v>
      </c>
    </row>
    <row r="51" spans="1:26">
      <c r="A51" s="40">
        <v>39</v>
      </c>
      <c r="B51" s="41">
        <v>3919.82</v>
      </c>
      <c r="C51" s="41">
        <v>4.3239999999999998</v>
      </c>
      <c r="D51" s="36">
        <f t="shared" si="3"/>
        <v>4.3240000000000001E-2</v>
      </c>
      <c r="E51" s="42">
        <v>0.55200000000000005</v>
      </c>
      <c r="F51" s="42">
        <v>0.27</v>
      </c>
      <c r="G51" s="37" t="str">
        <f t="shared" si="4"/>
        <v>5</v>
      </c>
      <c r="H51" s="43">
        <v>9.1580996734414271</v>
      </c>
      <c r="I51" s="45">
        <v>24.831462027755506</v>
      </c>
      <c r="J51" s="41">
        <f t="shared" si="8"/>
        <v>0.11219056735864794</v>
      </c>
      <c r="K51" s="41">
        <f t="shared" si="9"/>
        <v>4.5194197081817801E-2</v>
      </c>
      <c r="L51" s="41">
        <f t="shared" si="5"/>
        <v>2.4824108979199817</v>
      </c>
      <c r="M51" s="36">
        <f t="shared" si="6"/>
        <v>0.39487366915688737</v>
      </c>
      <c r="N51" s="36" t="s">
        <v>274</v>
      </c>
      <c r="O51" s="36">
        <f t="shared" si="10"/>
        <v>0.55186941888000007</v>
      </c>
      <c r="Q51" s="41">
        <v>3908.62</v>
      </c>
      <c r="R51" s="36">
        <v>-0.24705430396166961</v>
      </c>
      <c r="S51" s="36">
        <f t="shared" si="7"/>
        <v>0.49000000000000027</v>
      </c>
      <c r="T51" s="36" t="s">
        <v>272</v>
      </c>
      <c r="V51" s="41">
        <v>3952.58</v>
      </c>
      <c r="W51" s="36">
        <v>4.0670000000000005E-2</v>
      </c>
      <c r="X51" s="42">
        <v>2.7E-2</v>
      </c>
      <c r="Y51" s="43">
        <v>47.112491038479753</v>
      </c>
      <c r="Z51" s="128" t="s">
        <v>272</v>
      </c>
    </row>
    <row r="52" spans="1:26">
      <c r="A52" s="40" t="s">
        <v>65</v>
      </c>
      <c r="B52" s="41">
        <v>3920.3</v>
      </c>
      <c r="C52" s="41">
        <v>5.3460000000000001</v>
      </c>
      <c r="D52" s="36">
        <f t="shared" si="3"/>
        <v>5.3460000000000001E-2</v>
      </c>
      <c r="E52" s="42">
        <v>4.2000000000000003E-2</v>
      </c>
      <c r="F52" s="42">
        <v>8.9999999999999993E-3</v>
      </c>
      <c r="G52" s="37" t="str">
        <f t="shared" si="4"/>
        <v>3</v>
      </c>
      <c r="H52" s="43">
        <v>34.625981287630594</v>
      </c>
      <c r="I52" s="45">
        <v>23.161807495344735</v>
      </c>
      <c r="J52" s="41">
        <f t="shared" si="8"/>
        <v>2.7831705228698246E-2</v>
      </c>
      <c r="K52" s="41">
        <f t="shared" si="9"/>
        <v>5.647938808713842E-2</v>
      </c>
      <c r="L52" s="41">
        <f t="shared" si="5"/>
        <v>0.49277632374059183</v>
      </c>
      <c r="M52" s="36">
        <f t="shared" si="6"/>
        <v>-0.30735016674425658</v>
      </c>
      <c r="N52" s="36" t="s">
        <v>272</v>
      </c>
      <c r="O52" s="36">
        <f t="shared" si="10"/>
        <v>4.1990064480000006E-2</v>
      </c>
      <c r="Q52" s="41">
        <v>3915.05</v>
      </c>
      <c r="R52" s="36">
        <v>-0.23258511378044366</v>
      </c>
      <c r="S52" s="36">
        <f t="shared" si="7"/>
        <v>0.50000000000000022</v>
      </c>
      <c r="T52" s="36" t="s">
        <v>272</v>
      </c>
      <c r="V52" s="41">
        <v>3952.8</v>
      </c>
      <c r="W52" s="36">
        <v>6.5419999999999992E-2</v>
      </c>
      <c r="X52" s="42">
        <v>0.12</v>
      </c>
      <c r="Y52" s="43">
        <v>61.91295310320627</v>
      </c>
      <c r="Z52" s="128" t="s">
        <v>272</v>
      </c>
    </row>
    <row r="53" spans="1:26">
      <c r="A53" s="40" t="s">
        <v>66</v>
      </c>
      <c r="B53" s="41">
        <v>3920.7</v>
      </c>
      <c r="C53" s="41">
        <v>7.0140000000000002</v>
      </c>
      <c r="D53" s="36">
        <f t="shared" si="3"/>
        <v>7.0140000000000008E-2</v>
      </c>
      <c r="E53" s="42">
        <v>5.5E-2</v>
      </c>
      <c r="F53" s="42">
        <v>1.2999999999999999E-2</v>
      </c>
      <c r="G53" s="37" t="str">
        <f t="shared" si="4"/>
        <v>3</v>
      </c>
      <c r="H53" s="43">
        <v>24.879850465603486</v>
      </c>
      <c r="I53" s="45">
        <v>23.603923023215572</v>
      </c>
      <c r="J53" s="41">
        <f t="shared" si="8"/>
        <v>2.7805333732485699E-2</v>
      </c>
      <c r="K53" s="41">
        <f t="shared" si="9"/>
        <v>7.543070999935475E-2</v>
      </c>
      <c r="L53" s="41">
        <f t="shared" si="5"/>
        <v>0.36862086718689974</v>
      </c>
      <c r="M53" s="36">
        <f t="shared" si="6"/>
        <v>-0.43342008352928957</v>
      </c>
      <c r="N53" s="36" t="s">
        <v>272</v>
      </c>
      <c r="O53" s="36">
        <f t="shared" si="10"/>
        <v>5.4986989199999975E-2</v>
      </c>
      <c r="Q53" s="41">
        <v>3953.83</v>
      </c>
      <c r="R53" s="36">
        <v>-0.22350179834431014</v>
      </c>
      <c r="S53" s="36">
        <f t="shared" si="7"/>
        <v>0.51000000000000023</v>
      </c>
      <c r="T53" s="36" t="s">
        <v>272</v>
      </c>
      <c r="V53" s="41">
        <v>3953.08</v>
      </c>
      <c r="W53" s="36">
        <v>5.4800000000000001E-2</v>
      </c>
      <c r="X53" s="42">
        <v>3.5000000000000003E-2</v>
      </c>
      <c r="Y53" s="43">
        <v>49.7891471945468</v>
      </c>
      <c r="Z53" s="128" t="s">
        <v>272</v>
      </c>
    </row>
    <row r="54" spans="1:26">
      <c r="A54" s="40" t="s">
        <v>67</v>
      </c>
      <c r="B54" s="41">
        <v>3920.96</v>
      </c>
      <c r="C54" s="41">
        <v>7.86</v>
      </c>
      <c r="D54" s="36">
        <f t="shared" si="3"/>
        <v>7.8600000000000003E-2</v>
      </c>
      <c r="E54" s="42">
        <v>8.1000000000000003E-2</v>
      </c>
      <c r="F54" s="42">
        <v>2.1000000000000001E-2</v>
      </c>
      <c r="G54" s="37" t="str">
        <f t="shared" si="4"/>
        <v>3</v>
      </c>
      <c r="H54" s="43">
        <v>26.543911905048041</v>
      </c>
      <c r="I54" s="45">
        <v>25.081178218216145</v>
      </c>
      <c r="J54" s="41">
        <f t="shared" si="8"/>
        <v>3.1875784678262617E-2</v>
      </c>
      <c r="K54" s="41">
        <f t="shared" si="9"/>
        <v>8.5304970696765792E-2</v>
      </c>
      <c r="L54" s="41">
        <f t="shared" si="5"/>
        <v>0.37366854965077834</v>
      </c>
      <c r="M54" s="36">
        <f t="shared" si="6"/>
        <v>-0.42751345362991117</v>
      </c>
      <c r="N54" s="36" t="s">
        <v>272</v>
      </c>
      <c r="O54" s="36">
        <f t="shared" si="10"/>
        <v>8.0980838640000011E-2</v>
      </c>
      <c r="Q54" s="41">
        <v>3952.58</v>
      </c>
      <c r="R54" s="36">
        <v>-0.21933170259074866</v>
      </c>
      <c r="S54" s="36">
        <f t="shared" si="7"/>
        <v>0.52000000000000024</v>
      </c>
      <c r="T54" s="36" t="s">
        <v>272</v>
      </c>
      <c r="V54" s="41">
        <v>3953.46</v>
      </c>
      <c r="W54" s="36">
        <v>4.0999999999999995E-2</v>
      </c>
      <c r="X54" s="42">
        <v>2.1000000000000001E-2</v>
      </c>
      <c r="Y54" s="43">
        <v>71.688214927982287</v>
      </c>
      <c r="Z54" s="128" t="s">
        <v>272</v>
      </c>
    </row>
    <row r="55" spans="1:26">
      <c r="A55" s="40" t="s">
        <v>68</v>
      </c>
      <c r="B55" s="41">
        <v>3921.16</v>
      </c>
      <c r="C55" s="41">
        <v>6.3250000000000002</v>
      </c>
      <c r="D55" s="36">
        <f t="shared" si="3"/>
        <v>6.3250000000000001E-2</v>
      </c>
      <c r="E55" s="42">
        <v>5.3999999999999999E-2</v>
      </c>
      <c r="F55" s="42">
        <v>1.2999999999999999E-2</v>
      </c>
      <c r="G55" s="37" t="str">
        <f t="shared" si="4"/>
        <v>3</v>
      </c>
      <c r="H55" s="43">
        <v>28.561962854369316</v>
      </c>
      <c r="I55" s="45">
        <v>25.656630931649893</v>
      </c>
      <c r="J55" s="41">
        <f t="shared" si="8"/>
        <v>2.9013242172219796E-2</v>
      </c>
      <c r="K55" s="41">
        <f t="shared" si="9"/>
        <v>6.7520683213237259E-2</v>
      </c>
      <c r="L55" s="41">
        <f t="shared" si="5"/>
        <v>0.4296941439498323</v>
      </c>
      <c r="M55" s="36">
        <f t="shared" si="6"/>
        <v>-0.36684056502124862</v>
      </c>
      <c r="N55" s="36" t="s">
        <v>272</v>
      </c>
      <c r="O55" s="36">
        <f t="shared" si="10"/>
        <v>5.3987225759999979E-2</v>
      </c>
      <c r="Q55" s="41">
        <v>3952.8</v>
      </c>
      <c r="R55" s="36">
        <v>-0.21642905569501553</v>
      </c>
      <c r="S55" s="36">
        <f t="shared" si="7"/>
        <v>0.53000000000000025</v>
      </c>
      <c r="T55" s="36" t="s">
        <v>272</v>
      </c>
      <c r="V55" s="41">
        <v>3953.83</v>
      </c>
      <c r="W55" s="36">
        <v>3.8849999999999996E-2</v>
      </c>
      <c r="X55" s="42">
        <v>2.3E-2</v>
      </c>
      <c r="Y55" s="43">
        <v>93.147465979513967</v>
      </c>
      <c r="Z55" s="128" t="s">
        <v>272</v>
      </c>
    </row>
    <row r="56" spans="1:26">
      <c r="A56" s="40" t="s">
        <v>69</v>
      </c>
      <c r="B56" s="41">
        <v>3921.88</v>
      </c>
      <c r="C56" s="41">
        <v>22.521999999999998</v>
      </c>
      <c r="D56" s="36">
        <f t="shared" si="3"/>
        <v>0.22521999999999998</v>
      </c>
      <c r="E56" s="42">
        <v>1.091</v>
      </c>
      <c r="F56" s="42">
        <v>0.51</v>
      </c>
      <c r="G56" s="37" t="str">
        <f t="shared" si="4"/>
        <v>2</v>
      </c>
      <c r="H56" s="43">
        <v>37.781632477794503</v>
      </c>
      <c r="I56" s="45">
        <v>21.089852729885074</v>
      </c>
      <c r="J56" s="41">
        <f t="shared" si="8"/>
        <v>6.9109626571551147E-2</v>
      </c>
      <c r="K56" s="41">
        <f t="shared" si="9"/>
        <v>0.29068896977206427</v>
      </c>
      <c r="L56" s="41">
        <f t="shared" si="5"/>
        <v>0.23774423441571091</v>
      </c>
      <c r="M56" s="36">
        <f t="shared" si="6"/>
        <v>-0.62389000642757686</v>
      </c>
      <c r="N56" s="36" t="s">
        <v>271</v>
      </c>
      <c r="O56" s="36">
        <f t="shared" si="10"/>
        <v>1.09074191304</v>
      </c>
      <c r="Q56" s="41">
        <v>3914.97</v>
      </c>
      <c r="R56" s="36">
        <v>-0.18196474304680371</v>
      </c>
      <c r="S56" s="36">
        <f t="shared" si="7"/>
        <v>0.54000000000000026</v>
      </c>
      <c r="T56" s="36" t="s">
        <v>273</v>
      </c>
      <c r="V56" s="41">
        <v>3908.98</v>
      </c>
      <c r="W56" s="36">
        <v>7.1360000000000007E-2</v>
      </c>
      <c r="X56" s="42">
        <v>0.32500000000000001</v>
      </c>
      <c r="Y56" s="43">
        <v>66.430408875553155</v>
      </c>
      <c r="Z56" s="129" t="s">
        <v>273</v>
      </c>
    </row>
    <row r="57" spans="1:26">
      <c r="A57" s="40" t="s">
        <v>70</v>
      </c>
      <c r="B57" s="41">
        <v>3922.09</v>
      </c>
      <c r="C57" s="41">
        <v>20.972999999999999</v>
      </c>
      <c r="D57" s="36">
        <f t="shared" si="3"/>
        <v>0.20973</v>
      </c>
      <c r="E57" s="42">
        <v>1.3879999999999999</v>
      </c>
      <c r="F57" s="42">
        <v>0.69299999999999995</v>
      </c>
      <c r="G57" s="37" t="str">
        <f t="shared" si="4"/>
        <v>2</v>
      </c>
      <c r="H57" s="43">
        <v>41.801636611718365</v>
      </c>
      <c r="I57" s="45">
        <v>17.266645029673477</v>
      </c>
      <c r="J57" s="41">
        <f t="shared" si="8"/>
        <v>8.0778187213444555E-2</v>
      </c>
      <c r="K57" s="41">
        <f t="shared" si="9"/>
        <v>0.26539030964100874</v>
      </c>
      <c r="L57" s="41">
        <f t="shared" si="5"/>
        <v>0.30437504414804195</v>
      </c>
      <c r="M57" s="36">
        <f t="shared" si="6"/>
        <v>-0.51659095844909464</v>
      </c>
      <c r="N57" s="36" t="s">
        <v>271</v>
      </c>
      <c r="O57" s="36">
        <f t="shared" si="10"/>
        <v>1.3876716547200003</v>
      </c>
      <c r="Q57" s="41">
        <v>3909.68</v>
      </c>
      <c r="R57" s="36">
        <v>-0.14541483875991479</v>
      </c>
      <c r="S57" s="36">
        <f t="shared" si="7"/>
        <v>0.55000000000000027</v>
      </c>
      <c r="T57" s="36" t="s">
        <v>273</v>
      </c>
      <c r="V57" s="41">
        <v>3909.29</v>
      </c>
      <c r="W57" s="36">
        <v>7.5810000000000002E-2</v>
      </c>
      <c r="X57" s="42">
        <v>0.628</v>
      </c>
      <c r="Y57" s="43">
        <v>58.195331005229157</v>
      </c>
      <c r="Z57" s="129" t="s">
        <v>273</v>
      </c>
    </row>
    <row r="58" spans="1:26">
      <c r="A58" s="40" t="s">
        <v>71</v>
      </c>
      <c r="B58" s="41">
        <v>3922.35</v>
      </c>
      <c r="C58" s="41">
        <v>16.02</v>
      </c>
      <c r="D58" s="36">
        <f t="shared" si="3"/>
        <v>0.16020000000000001</v>
      </c>
      <c r="E58" s="42">
        <v>0.42799999999999999</v>
      </c>
      <c r="F58" s="42">
        <v>0.16400000000000001</v>
      </c>
      <c r="G58" s="37" t="str">
        <f t="shared" si="4"/>
        <v>2</v>
      </c>
      <c r="H58" s="43">
        <v>50.184309594441245</v>
      </c>
      <c r="I58" s="45">
        <v>17.717627869551851</v>
      </c>
      <c r="J58" s="41">
        <f t="shared" si="8"/>
        <v>5.1323974048293086E-2</v>
      </c>
      <c r="K58" s="41">
        <f t="shared" si="9"/>
        <v>0.19075970469159326</v>
      </c>
      <c r="L58" s="41">
        <f t="shared" si="5"/>
        <v>0.26905039579123924</v>
      </c>
      <c r="M58" s="36">
        <f t="shared" si="6"/>
        <v>-0.57016636474060656</v>
      </c>
      <c r="N58" s="36" t="s">
        <v>271</v>
      </c>
      <c r="O58" s="36">
        <f t="shared" si="10"/>
        <v>0.42789875231999985</v>
      </c>
      <c r="Q58" s="41">
        <v>3940.89</v>
      </c>
      <c r="R58" s="36">
        <v>-0.13794443971229645</v>
      </c>
      <c r="S58" s="36">
        <f t="shared" si="7"/>
        <v>0.56000000000000028</v>
      </c>
      <c r="T58" s="36" t="s">
        <v>273</v>
      </c>
      <c r="V58" s="41">
        <v>3909.58</v>
      </c>
      <c r="W58" s="36">
        <v>0.10599</v>
      </c>
      <c r="X58" s="42">
        <v>1.663</v>
      </c>
      <c r="Y58" s="43">
        <v>44.980905728310518</v>
      </c>
      <c r="Z58" s="129" t="s">
        <v>273</v>
      </c>
    </row>
    <row r="59" spans="1:26">
      <c r="A59" s="40" t="s">
        <v>72</v>
      </c>
      <c r="B59" s="41">
        <v>3923.32</v>
      </c>
      <c r="C59" s="41">
        <v>19.832000000000001</v>
      </c>
      <c r="D59" s="36">
        <f t="shared" si="3"/>
        <v>0.19832</v>
      </c>
      <c r="E59" s="42">
        <v>3.4390000000000001</v>
      </c>
      <c r="F59" s="42">
        <v>2.411</v>
      </c>
      <c r="G59" s="37" t="str">
        <f t="shared" si="4"/>
        <v>3</v>
      </c>
      <c r="H59" s="43">
        <v>35.887518540525122</v>
      </c>
      <c r="I59" s="45">
        <v>18.047299802273841</v>
      </c>
      <c r="J59" s="41">
        <f t="shared" si="8"/>
        <v>0.13075625671002541</v>
      </c>
      <c r="K59" s="41">
        <f t="shared" si="9"/>
        <v>0.2473805009480092</v>
      </c>
      <c r="L59" s="41">
        <f t="shared" si="5"/>
        <v>0.52856331121063516</v>
      </c>
      <c r="M59" s="36">
        <f t="shared" si="6"/>
        <v>-0.27690298553225912</v>
      </c>
      <c r="N59" s="36" t="s">
        <v>272</v>
      </c>
      <c r="O59" s="36">
        <f t="shared" si="10"/>
        <v>3.4381864701599989</v>
      </c>
      <c r="Q59" s="41">
        <v>3941.18</v>
      </c>
      <c r="R59" s="36">
        <v>-0.13283007547697259</v>
      </c>
      <c r="S59" s="36">
        <f t="shared" si="7"/>
        <v>0.57000000000000028</v>
      </c>
      <c r="T59" s="36" t="s">
        <v>273</v>
      </c>
      <c r="V59" s="41">
        <v>3909.68</v>
      </c>
      <c r="W59" s="36">
        <v>0.13647999999999999</v>
      </c>
      <c r="X59" s="42">
        <v>1.77</v>
      </c>
      <c r="Y59" s="43">
        <v>41.169905414137617</v>
      </c>
      <c r="Z59" s="129" t="s">
        <v>273</v>
      </c>
    </row>
    <row r="60" spans="1:26">
      <c r="A60" s="40" t="s">
        <v>73</v>
      </c>
      <c r="B60" s="41">
        <v>3924.09</v>
      </c>
      <c r="C60" s="41">
        <v>10.977</v>
      </c>
      <c r="D60" s="36">
        <f t="shared" si="3"/>
        <v>0.10977000000000001</v>
      </c>
      <c r="E60" s="42">
        <v>0.127</v>
      </c>
      <c r="F60" s="42">
        <v>3.5000000000000003E-2</v>
      </c>
      <c r="G60" s="37" t="str">
        <f t="shared" si="4"/>
        <v>2</v>
      </c>
      <c r="H60" s="43">
        <v>33.136716859829143</v>
      </c>
      <c r="I60" s="45">
        <v>22.327143635449154</v>
      </c>
      <c r="J60" s="41">
        <f t="shared" si="8"/>
        <v>3.3774558173458528E-2</v>
      </c>
      <c r="K60" s="41">
        <f t="shared" si="9"/>
        <v>0.12330521325949476</v>
      </c>
      <c r="L60" s="41">
        <f t="shared" si="5"/>
        <v>0.27391022066828807</v>
      </c>
      <c r="M60" s="36">
        <f t="shared" si="6"/>
        <v>-0.56239176220743448</v>
      </c>
      <c r="N60" s="36" t="s">
        <v>271</v>
      </c>
      <c r="O60" s="36">
        <f t="shared" si="10"/>
        <v>0.12696995687999996</v>
      </c>
      <c r="Q60" s="41">
        <v>3918.92</v>
      </c>
      <c r="R60" s="36">
        <v>-0.131274322350656</v>
      </c>
      <c r="S60" s="36">
        <f t="shared" si="7"/>
        <v>0.58000000000000029</v>
      </c>
      <c r="T60" s="36" t="s">
        <v>273</v>
      </c>
      <c r="V60" s="41">
        <v>3909.74</v>
      </c>
      <c r="W60" s="36">
        <v>0.14179</v>
      </c>
      <c r="X60" s="42">
        <v>2.2629999999999999</v>
      </c>
      <c r="Y60" s="43">
        <v>45.320957233084741</v>
      </c>
      <c r="Z60" s="129" t="s">
        <v>273</v>
      </c>
    </row>
    <row r="61" spans="1:26">
      <c r="A61" s="40" t="s">
        <v>74</v>
      </c>
      <c r="B61" s="41">
        <v>3924.31</v>
      </c>
      <c r="C61" s="41">
        <v>6.6070000000000002</v>
      </c>
      <c r="D61" s="36">
        <f t="shared" si="3"/>
        <v>6.6070000000000004E-2</v>
      </c>
      <c r="E61" s="42">
        <v>5.3999999999999999E-2</v>
      </c>
      <c r="F61" s="42">
        <v>1.2999999999999999E-2</v>
      </c>
      <c r="G61" s="37" t="str">
        <f t="shared" si="4"/>
        <v>3</v>
      </c>
      <c r="H61" s="43">
        <v>69.309624308876081</v>
      </c>
      <c r="I61" s="45">
        <v>11.292666666666465</v>
      </c>
      <c r="J61" s="41">
        <f t="shared" si="8"/>
        <v>2.8387318767504808E-2</v>
      </c>
      <c r="K61" s="41">
        <f t="shared" si="9"/>
        <v>7.074406004732689E-2</v>
      </c>
      <c r="L61" s="41">
        <f t="shared" si="5"/>
        <v>0.40126787674490333</v>
      </c>
      <c r="M61" s="36">
        <f t="shared" si="6"/>
        <v>-0.39656560605442903</v>
      </c>
      <c r="N61" s="36" t="s">
        <v>272</v>
      </c>
      <c r="O61" s="36">
        <f t="shared" si="10"/>
        <v>5.3987225759999972E-2</v>
      </c>
      <c r="Q61" s="41">
        <v>3909.9</v>
      </c>
      <c r="R61" s="36">
        <v>-0.13089472508535385</v>
      </c>
      <c r="S61" s="36">
        <f t="shared" si="7"/>
        <v>0.5900000000000003</v>
      </c>
      <c r="T61" s="36" t="s">
        <v>273</v>
      </c>
      <c r="V61" s="41">
        <v>3909.9</v>
      </c>
      <c r="W61" s="36">
        <v>0.15554000000000001</v>
      </c>
      <c r="X61" s="42">
        <v>2.9289999999999998</v>
      </c>
      <c r="Y61" s="43">
        <v>47.819552486938854</v>
      </c>
      <c r="Z61" s="129" t="s">
        <v>273</v>
      </c>
    </row>
    <row r="62" spans="1:26">
      <c r="A62" s="40" t="s">
        <v>75</v>
      </c>
      <c r="B62" s="41">
        <v>3924.65</v>
      </c>
      <c r="C62" s="41">
        <v>4.6059999999999999</v>
      </c>
      <c r="D62" s="36">
        <f t="shared" si="3"/>
        <v>4.6059999999999997E-2</v>
      </c>
      <c r="E62" s="42">
        <v>2.8000000000000001E-2</v>
      </c>
      <c r="F62" s="42">
        <v>5.0000000000000001E-3</v>
      </c>
      <c r="G62" s="37" t="str">
        <f t="shared" si="4"/>
        <v>3</v>
      </c>
      <c r="H62" s="43">
        <v>90.126241409877679</v>
      </c>
      <c r="I62" s="45">
        <v>8.1807507882290942</v>
      </c>
      <c r="J62" s="41">
        <f t="shared" si="8"/>
        <v>2.4481988913383143E-2</v>
      </c>
      <c r="K62" s="41">
        <f t="shared" si="9"/>
        <v>4.828395915885695E-2</v>
      </c>
      <c r="L62" s="41">
        <f t="shared" si="5"/>
        <v>0.5070418693884654</v>
      </c>
      <c r="M62" s="36">
        <f t="shared" si="6"/>
        <v>-0.29495617697122806</v>
      </c>
      <c r="N62" s="36" t="s">
        <v>272</v>
      </c>
      <c r="O62" s="36">
        <f t="shared" si="10"/>
        <v>2.7993376319999999E-2</v>
      </c>
      <c r="Q62" s="41">
        <v>3940.32</v>
      </c>
      <c r="R62" s="36">
        <v>-0.12841735226346929</v>
      </c>
      <c r="S62" s="36">
        <f t="shared" si="7"/>
        <v>0.60000000000000031</v>
      </c>
      <c r="T62" s="36" t="s">
        <v>273</v>
      </c>
      <c r="V62" s="41">
        <v>3909.95</v>
      </c>
      <c r="W62" s="36">
        <v>0.14893999999999999</v>
      </c>
      <c r="X62" s="42">
        <v>2.742</v>
      </c>
      <c r="Y62" s="43">
        <v>45.486729041796174</v>
      </c>
      <c r="Z62" s="129" t="s">
        <v>273</v>
      </c>
    </row>
    <row r="63" spans="1:26">
      <c r="A63" s="40" t="s">
        <v>76</v>
      </c>
      <c r="B63" s="41">
        <v>3925.18</v>
      </c>
      <c r="C63" s="41">
        <v>18.09</v>
      </c>
      <c r="D63" s="36">
        <f t="shared" si="3"/>
        <v>0.18090000000000001</v>
      </c>
      <c r="E63" s="42">
        <v>1.341</v>
      </c>
      <c r="F63" s="42">
        <v>0.68400000000000005</v>
      </c>
      <c r="G63" s="37" t="str">
        <f t="shared" si="4"/>
        <v>3</v>
      </c>
      <c r="H63" s="43">
        <v>35.83813204712073</v>
      </c>
      <c r="I63" s="45">
        <v>20.884461505190142</v>
      </c>
      <c r="J63" s="41">
        <f t="shared" si="8"/>
        <v>8.5491857573939664E-2</v>
      </c>
      <c r="K63" s="41">
        <f t="shared" si="9"/>
        <v>0.22085215480405326</v>
      </c>
      <c r="L63" s="41">
        <f t="shared" si="5"/>
        <v>0.38709994769935857</v>
      </c>
      <c r="M63" s="36">
        <f t="shared" si="6"/>
        <v>-0.41217688735808317</v>
      </c>
      <c r="N63" s="36" t="s">
        <v>272</v>
      </c>
      <c r="O63" s="36">
        <f t="shared" si="10"/>
        <v>1.3406827730399993</v>
      </c>
      <c r="Q63" s="41">
        <v>3909.74</v>
      </c>
      <c r="R63" s="36">
        <v>-0.11960290802205482</v>
      </c>
      <c r="S63" s="36">
        <f t="shared" si="7"/>
        <v>0.61000000000000032</v>
      </c>
      <c r="T63" s="36" t="s">
        <v>273</v>
      </c>
      <c r="V63" s="41">
        <v>3911.11</v>
      </c>
      <c r="W63" s="36">
        <v>9.391999999999999E-2</v>
      </c>
      <c r="X63" s="42">
        <v>1.395</v>
      </c>
      <c r="Y63" s="43">
        <v>57.024144964805856</v>
      </c>
      <c r="Z63" s="129" t="s">
        <v>273</v>
      </c>
    </row>
    <row r="64" spans="1:26">
      <c r="A64" s="40" t="s">
        <v>77</v>
      </c>
      <c r="B64" s="41">
        <v>3925.52</v>
      </c>
      <c r="C64" s="41">
        <v>18.594999999999999</v>
      </c>
      <c r="D64" s="36">
        <f t="shared" si="3"/>
        <v>0.18594999999999998</v>
      </c>
      <c r="E64" s="42">
        <v>2.29</v>
      </c>
      <c r="F64" s="42">
        <v>1.304</v>
      </c>
      <c r="G64" s="37" t="str">
        <f t="shared" si="4"/>
        <v>3</v>
      </c>
      <c r="H64" s="43">
        <v>28.787341779077131</v>
      </c>
      <c r="I64" s="45">
        <v>16.34624889222162</v>
      </c>
      <c r="J64" s="41">
        <f t="shared" si="8"/>
        <v>0.11019180520280619</v>
      </c>
      <c r="K64" s="41">
        <f t="shared" si="9"/>
        <v>0.22842577237270434</v>
      </c>
      <c r="L64" s="41">
        <f t="shared" si="5"/>
        <v>0.48239655297308093</v>
      </c>
      <c r="M64" s="36">
        <f t="shared" si="6"/>
        <v>-0.31659580416417066</v>
      </c>
      <c r="N64" s="36" t="s">
        <v>272</v>
      </c>
      <c r="O64" s="36">
        <f t="shared" si="10"/>
        <v>2.2894582775999996</v>
      </c>
      <c r="Q64" s="41">
        <v>3909.95</v>
      </c>
      <c r="R64" s="36">
        <v>-0.1135934718983848</v>
      </c>
      <c r="S64" s="36">
        <f t="shared" si="7"/>
        <v>0.62000000000000033</v>
      </c>
      <c r="T64" s="36" t="s">
        <v>273</v>
      </c>
      <c r="V64" s="41">
        <v>3911.41</v>
      </c>
      <c r="W64" s="36">
        <v>0.12794</v>
      </c>
      <c r="X64" s="42">
        <v>3.3719999999999999</v>
      </c>
      <c r="Y64" s="43">
        <v>46.558213218941873</v>
      </c>
      <c r="Z64" s="129" t="s">
        <v>273</v>
      </c>
    </row>
    <row r="65" spans="1:26">
      <c r="A65" s="40" t="s">
        <v>78</v>
      </c>
      <c r="B65" s="41">
        <v>3925.86</v>
      </c>
      <c r="C65" s="41">
        <v>7.633</v>
      </c>
      <c r="D65" s="36">
        <f t="shared" si="3"/>
        <v>7.6329999999999995E-2</v>
      </c>
      <c r="E65" s="42">
        <v>0.44</v>
      </c>
      <c r="F65" s="42">
        <v>0.19</v>
      </c>
      <c r="G65" s="37" t="str">
        <f t="shared" si="4"/>
        <v>4</v>
      </c>
      <c r="H65" s="43">
        <v>31.696116211217724</v>
      </c>
      <c r="I65" s="45">
        <v>27.687603391232606</v>
      </c>
      <c r="J65" s="41">
        <f t="shared" si="8"/>
        <v>7.538906466028357E-2</v>
      </c>
      <c r="K65" s="41">
        <f t="shared" si="9"/>
        <v>8.2637738586291642E-2</v>
      </c>
      <c r="L65" s="41">
        <f t="shared" si="5"/>
        <v>0.912283733194866</v>
      </c>
      <c r="M65" s="36">
        <f t="shared" si="6"/>
        <v>-3.9870068912037177E-2</v>
      </c>
      <c r="N65" s="36" t="s">
        <v>273</v>
      </c>
      <c r="O65" s="36">
        <f t="shared" si="10"/>
        <v>0.43989591359999985</v>
      </c>
      <c r="Q65" s="41">
        <v>3939.11</v>
      </c>
      <c r="R65" s="36">
        <v>-0.10196782800974773</v>
      </c>
      <c r="S65" s="36">
        <f t="shared" si="7"/>
        <v>0.63000000000000034</v>
      </c>
      <c r="T65" s="36" t="s">
        <v>273</v>
      </c>
      <c r="V65" s="41">
        <v>3912.73</v>
      </c>
      <c r="W65" s="36">
        <v>0.12365</v>
      </c>
      <c r="X65" s="42">
        <v>2.218</v>
      </c>
      <c r="Y65" s="43">
        <v>47.545663614143237</v>
      </c>
      <c r="Z65" s="129" t="s">
        <v>273</v>
      </c>
    </row>
    <row r="66" spans="1:26">
      <c r="A66" s="40" t="s">
        <v>79</v>
      </c>
      <c r="B66" s="41">
        <v>3926.39</v>
      </c>
      <c r="C66" s="41">
        <v>10.641999999999999</v>
      </c>
      <c r="D66" s="36">
        <f t="shared" si="3"/>
        <v>0.10642</v>
      </c>
      <c r="E66" s="42">
        <v>0.27400000000000002</v>
      </c>
      <c r="F66" s="42">
        <v>9.9000000000000005E-2</v>
      </c>
      <c r="G66" s="37" t="str">
        <f t="shared" si="4"/>
        <v>3</v>
      </c>
      <c r="H66" s="43">
        <v>22.214986531216024</v>
      </c>
      <c r="I66" s="45">
        <v>32.190082796013826</v>
      </c>
      <c r="J66" s="41">
        <f t="shared" si="8"/>
        <v>5.0384076440922639E-2</v>
      </c>
      <c r="K66" s="41">
        <f t="shared" si="9"/>
        <v>0.11909398151256742</v>
      </c>
      <c r="L66" s="41">
        <f t="shared" si="5"/>
        <v>0.42306148304904767</v>
      </c>
      <c r="M66" s="36">
        <f t="shared" si="6"/>
        <v>-0.37359651251013393</v>
      </c>
      <c r="N66" s="36" t="s">
        <v>272</v>
      </c>
      <c r="O66" s="36">
        <f t="shared" si="10"/>
        <v>0.27393518255999999</v>
      </c>
      <c r="Q66" s="41">
        <v>3941.5</v>
      </c>
      <c r="R66" s="36">
        <v>-8.3227605617289271E-2</v>
      </c>
      <c r="S66" s="36">
        <f t="shared" si="7"/>
        <v>0.64000000000000035</v>
      </c>
      <c r="T66" s="36" t="s">
        <v>273</v>
      </c>
      <c r="V66" s="41">
        <v>3912.84</v>
      </c>
      <c r="W66" s="36">
        <v>0.10935</v>
      </c>
      <c r="X66" s="42">
        <v>1.46</v>
      </c>
      <c r="Y66" s="43">
        <v>52.715907533611862</v>
      </c>
      <c r="Z66" s="129" t="s">
        <v>273</v>
      </c>
    </row>
    <row r="67" spans="1:26">
      <c r="A67" s="40" t="s">
        <v>80</v>
      </c>
      <c r="B67" s="41">
        <v>3927.42</v>
      </c>
      <c r="C67" s="41">
        <v>4.6989999999999998</v>
      </c>
      <c r="D67" s="36">
        <f t="shared" si="3"/>
        <v>4.6989999999999997E-2</v>
      </c>
      <c r="E67" s="42">
        <v>3.5000000000000003E-2</v>
      </c>
      <c r="F67" s="42">
        <v>8.0000000000000002E-3</v>
      </c>
      <c r="G67" s="37" t="str">
        <f t="shared" si="4"/>
        <v>3</v>
      </c>
      <c r="H67" s="43">
        <v>51.769305198277969</v>
      </c>
      <c r="I67" s="45">
        <v>23.006094329623913</v>
      </c>
      <c r="J67" s="41">
        <f t="shared" ref="J67:J102" si="11">0.0314*(E67/D67)^0.5</f>
        <v>2.7099479392751466E-2</v>
      </c>
      <c r="K67" s="41">
        <f t="shared" ref="K67:K102" si="12">D67/(1-D67)</f>
        <v>4.930693277090481E-2</v>
      </c>
      <c r="L67" s="41">
        <f t="shared" si="5"/>
        <v>0.54960789223422168</v>
      </c>
      <c r="M67" s="36">
        <f t="shared" si="6"/>
        <v>-0.25994703954173226</v>
      </c>
      <c r="N67" s="36" t="s">
        <v>272</v>
      </c>
      <c r="O67" s="36">
        <f t="shared" ref="O67:O102" si="13">1014*(L67)^2*((D67)^3/((1-D67)^2))</f>
        <v>3.4991720400000002E-2</v>
      </c>
      <c r="Q67" s="41">
        <v>3928.79</v>
      </c>
      <c r="R67" s="36">
        <v>-6.8183139909505086E-2</v>
      </c>
      <c r="S67" s="36">
        <f t="shared" si="7"/>
        <v>0.65000000000000036</v>
      </c>
      <c r="T67" s="36" t="s">
        <v>273</v>
      </c>
      <c r="V67" s="41">
        <v>3914.97</v>
      </c>
      <c r="W67" s="36">
        <v>3.3709999999999997E-2</v>
      </c>
      <c r="X67" s="42">
        <v>1.7999999999999999E-2</v>
      </c>
      <c r="Y67" s="43">
        <v>44.272280184920639</v>
      </c>
      <c r="Z67" s="129" t="s">
        <v>273</v>
      </c>
    </row>
    <row r="68" spans="1:26">
      <c r="A68" s="40" t="s">
        <v>81</v>
      </c>
      <c r="B68" s="41">
        <v>3927.83</v>
      </c>
      <c r="C68" s="41">
        <v>7.1260000000000003</v>
      </c>
      <c r="D68" s="36">
        <f t="shared" ref="D68:D102" si="14">C68/100</f>
        <v>7.1260000000000004E-2</v>
      </c>
      <c r="E68" s="42">
        <v>0.72099999999999997</v>
      </c>
      <c r="F68" s="42">
        <v>0.35599999999999998</v>
      </c>
      <c r="G68" s="37" t="str">
        <f t="shared" ref="G68:G102" si="15">IF(M68&lt;$AE$3,"1",IF(M68&lt;$AE$4,"2",IF(M68&lt;$AE$5,"3",IF(M68&lt;$AE$6,"4",IF(M68&lt;$AE$7,"5","6")))))</f>
        <v>5</v>
      </c>
      <c r="H68" s="43">
        <v>47.095093138020225</v>
      </c>
      <c r="I68" s="45">
        <v>25.908546673632856</v>
      </c>
      <c r="J68" s="41">
        <f t="shared" si="11"/>
        <v>9.9879042760286793E-2</v>
      </c>
      <c r="K68" s="41">
        <f t="shared" si="12"/>
        <v>7.6727609449361509E-2</v>
      </c>
      <c r="L68" s="41">
        <f t="shared" ref="L68:L102" si="16">J68/K68</f>
        <v>1.3017353658881385</v>
      </c>
      <c r="M68" s="36">
        <f t="shared" ref="M68:M102" si="17">LOG(L68)</f>
        <v>0.11452270403564761</v>
      </c>
      <c r="N68" s="36" t="s">
        <v>274</v>
      </c>
      <c r="O68" s="36">
        <f t="shared" si="13"/>
        <v>0.72082944024000006</v>
      </c>
      <c r="Q68" s="41">
        <v>3919.34</v>
      </c>
      <c r="R68" s="36">
        <v>-6.2289822071867555E-2</v>
      </c>
      <c r="S68" s="36">
        <f t="shared" si="7"/>
        <v>0.66000000000000036</v>
      </c>
      <c r="T68" s="36" t="s">
        <v>273</v>
      </c>
      <c r="V68" s="41">
        <v>3916.91</v>
      </c>
      <c r="W68" s="36">
        <v>2.9360000000000001E-2</v>
      </c>
      <c r="X68" s="42">
        <v>2.1000000000000001E-2</v>
      </c>
      <c r="Y68" s="43">
        <v>67.163289132099493</v>
      </c>
      <c r="Z68" s="129" t="s">
        <v>273</v>
      </c>
    </row>
    <row r="69" spans="1:26">
      <c r="A69" s="40" t="s">
        <v>82</v>
      </c>
      <c r="B69" s="41">
        <v>3928.29</v>
      </c>
      <c r="C69" s="41">
        <v>11.006</v>
      </c>
      <c r="D69" s="36">
        <f t="shared" si="14"/>
        <v>0.11006000000000001</v>
      </c>
      <c r="E69" s="42">
        <v>9.6000000000000002E-2</v>
      </c>
      <c r="F69" s="42">
        <v>2.4E-2</v>
      </c>
      <c r="G69" s="37" t="str">
        <f t="shared" si="15"/>
        <v>2</v>
      </c>
      <c r="H69" s="43">
        <v>30.223730432548745</v>
      </c>
      <c r="I69" s="45">
        <v>32.781708328483383</v>
      </c>
      <c r="J69" s="41">
        <f t="shared" si="11"/>
        <v>2.932584334906236E-2</v>
      </c>
      <c r="K69" s="41">
        <f t="shared" si="12"/>
        <v>0.12367125873654405</v>
      </c>
      <c r="L69" s="41">
        <f t="shared" si="16"/>
        <v>0.2371273944218113</v>
      </c>
      <c r="M69" s="36">
        <f t="shared" si="17"/>
        <v>-0.62501827074142635</v>
      </c>
      <c r="N69" s="36" t="s">
        <v>271</v>
      </c>
      <c r="O69" s="36">
        <f t="shared" si="13"/>
        <v>9.5977290239999971E-2</v>
      </c>
      <c r="Q69" s="41">
        <v>3918.57</v>
      </c>
      <c r="R69" s="36">
        <v>-6.0153055807643643E-2</v>
      </c>
      <c r="S69" s="36">
        <f t="shared" si="7"/>
        <v>0.67000000000000037</v>
      </c>
      <c r="T69" s="36" t="s">
        <v>273</v>
      </c>
      <c r="V69" s="41">
        <v>3918.57</v>
      </c>
      <c r="W69" s="36">
        <v>6.0309999999999996E-2</v>
      </c>
      <c r="X69" s="42">
        <v>0.191</v>
      </c>
      <c r="Y69" s="43">
        <v>98.52215660243175</v>
      </c>
      <c r="Z69" s="129" t="s">
        <v>273</v>
      </c>
    </row>
    <row r="70" spans="1:26">
      <c r="A70" s="40" t="s">
        <v>83</v>
      </c>
      <c r="B70" s="41">
        <v>3928.79</v>
      </c>
      <c r="C70" s="41">
        <v>13.954000000000001</v>
      </c>
      <c r="D70" s="36">
        <f t="shared" si="14"/>
        <v>0.13954</v>
      </c>
      <c r="E70" s="42">
        <v>2.7189999999999999</v>
      </c>
      <c r="F70" s="42">
        <v>1.849</v>
      </c>
      <c r="G70" s="37" t="str">
        <f t="shared" si="15"/>
        <v>4</v>
      </c>
      <c r="H70" s="43">
        <v>28.994230750290633</v>
      </c>
      <c r="I70" s="45">
        <v>13.244989568536763</v>
      </c>
      <c r="J70" s="41">
        <f t="shared" si="11"/>
        <v>0.13860691343218343</v>
      </c>
      <c r="K70" s="41">
        <f t="shared" si="12"/>
        <v>0.16216907235664643</v>
      </c>
      <c r="L70" s="41">
        <f t="shared" si="16"/>
        <v>0.8547062113505558</v>
      </c>
      <c r="M70" s="36">
        <f t="shared" si="17"/>
        <v>-6.8183139909505086E-2</v>
      </c>
      <c r="N70" s="36" t="s">
        <v>273</v>
      </c>
      <c r="O70" s="36">
        <f t="shared" si="13"/>
        <v>2.7183567933599999</v>
      </c>
      <c r="Q70" s="41">
        <v>3908.98</v>
      </c>
      <c r="R70" s="36">
        <v>-5.9463547067824883E-2</v>
      </c>
      <c r="S70" s="36">
        <f t="shared" ref="S70:S102" si="18">S69+$S$3</f>
        <v>0.68000000000000038</v>
      </c>
      <c r="T70" s="36" t="s">
        <v>273</v>
      </c>
      <c r="V70" s="41">
        <v>3918.92</v>
      </c>
      <c r="W70" s="36">
        <v>1.908E-2</v>
      </c>
      <c r="X70" s="42">
        <v>4.0000000000000001E-3</v>
      </c>
      <c r="Y70" s="43">
        <v>97.90515847051347</v>
      </c>
      <c r="Z70" s="129" t="s">
        <v>273</v>
      </c>
    </row>
    <row r="71" spans="1:26">
      <c r="A71" s="40" t="s">
        <v>84</v>
      </c>
      <c r="B71" s="41">
        <v>3929.5</v>
      </c>
      <c r="C71" s="41">
        <v>15.275</v>
      </c>
      <c r="D71" s="36">
        <f t="shared" si="14"/>
        <v>0.15275</v>
      </c>
      <c r="E71" s="42">
        <v>1.002</v>
      </c>
      <c r="F71" s="42">
        <v>0.48899999999999999</v>
      </c>
      <c r="G71" s="37" t="str">
        <f t="shared" si="15"/>
        <v>3</v>
      </c>
      <c r="H71" s="43">
        <v>33.013880125625178</v>
      </c>
      <c r="I71" s="45">
        <v>16.959150563940845</v>
      </c>
      <c r="J71" s="41">
        <f t="shared" si="11"/>
        <v>8.0421635215916651E-2</v>
      </c>
      <c r="K71" s="41">
        <f t="shared" si="12"/>
        <v>0.18028917084685747</v>
      </c>
      <c r="L71" s="41">
        <f t="shared" si="16"/>
        <v>0.44607024835800579</v>
      </c>
      <c r="M71" s="36">
        <f t="shared" si="17"/>
        <v>-0.35059674202364344</v>
      </c>
      <c r="N71" s="36" t="s">
        <v>272</v>
      </c>
      <c r="O71" s="36">
        <f t="shared" si="13"/>
        <v>1.0017629668800001</v>
      </c>
      <c r="Q71" s="41">
        <v>3916.91</v>
      </c>
      <c r="R71" s="36">
        <v>-5.6536596835515665E-2</v>
      </c>
      <c r="S71" s="36">
        <f t="shared" si="18"/>
        <v>0.69000000000000039</v>
      </c>
      <c r="T71" s="36" t="s">
        <v>273</v>
      </c>
      <c r="V71" s="41">
        <v>3919.34</v>
      </c>
      <c r="W71" s="36">
        <v>1.5629999999999998E-2</v>
      </c>
      <c r="X71" s="42">
        <v>3.0000000000000001E-3</v>
      </c>
      <c r="Y71" s="43">
        <v>50.516228880145931</v>
      </c>
      <c r="Z71" s="129" t="s">
        <v>273</v>
      </c>
    </row>
    <row r="72" spans="1:26">
      <c r="A72" s="40" t="s">
        <v>85</v>
      </c>
      <c r="B72" s="41">
        <v>3929.81</v>
      </c>
      <c r="C72" s="41">
        <v>10.073</v>
      </c>
      <c r="D72" s="36">
        <f t="shared" si="14"/>
        <v>0.10073</v>
      </c>
      <c r="E72" s="42">
        <v>0.19400000000000001</v>
      </c>
      <c r="F72" s="42">
        <v>6.2E-2</v>
      </c>
      <c r="G72" s="37" t="str">
        <f t="shared" si="15"/>
        <v>3</v>
      </c>
      <c r="H72" s="43">
        <v>24.606441264184909</v>
      </c>
      <c r="I72" s="45">
        <v>24.403433473871704</v>
      </c>
      <c r="J72" s="41">
        <f t="shared" si="11"/>
        <v>4.3576374641355248E-2</v>
      </c>
      <c r="K72" s="41">
        <f t="shared" si="12"/>
        <v>0.11201307727378874</v>
      </c>
      <c r="L72" s="41">
        <f t="shared" si="16"/>
        <v>0.38902934998244348</v>
      </c>
      <c r="M72" s="36">
        <f t="shared" si="17"/>
        <v>-0.41001763246714212</v>
      </c>
      <c r="N72" s="36" t="s">
        <v>272</v>
      </c>
      <c r="O72" s="36">
        <f t="shared" si="13"/>
        <v>0.19395410735999996</v>
      </c>
      <c r="Q72" s="41">
        <v>3925.86</v>
      </c>
      <c r="R72" s="36">
        <v>-3.9870068912037177E-2</v>
      </c>
      <c r="S72" s="36">
        <f t="shared" si="18"/>
        <v>0.7000000000000004</v>
      </c>
      <c r="T72" s="36" t="s">
        <v>273</v>
      </c>
      <c r="V72" s="41">
        <v>3925.86</v>
      </c>
      <c r="W72" s="36">
        <v>7.6329999999999995E-2</v>
      </c>
      <c r="X72" s="42">
        <v>0.44</v>
      </c>
      <c r="Y72" s="43">
        <v>31.696116211217724</v>
      </c>
      <c r="Z72" s="129" t="s">
        <v>273</v>
      </c>
    </row>
    <row r="73" spans="1:26">
      <c r="A73" s="40" t="s">
        <v>86</v>
      </c>
      <c r="B73" s="41">
        <v>3930.31</v>
      </c>
      <c r="C73" s="41">
        <v>11.117000000000001</v>
      </c>
      <c r="D73" s="36">
        <f t="shared" si="14"/>
        <v>0.11117</v>
      </c>
      <c r="E73" s="42">
        <v>0.26600000000000001</v>
      </c>
      <c r="F73" s="42">
        <v>9.0999999999999998E-2</v>
      </c>
      <c r="G73" s="37" t="str">
        <f t="shared" si="15"/>
        <v>3</v>
      </c>
      <c r="H73" s="43">
        <v>30.141216740422809</v>
      </c>
      <c r="I73" s="45">
        <v>20.164868873696523</v>
      </c>
      <c r="J73" s="41">
        <f t="shared" si="11"/>
        <v>4.8570957339902562E-2</v>
      </c>
      <c r="K73" s="41">
        <f t="shared" si="12"/>
        <v>0.12507453618802247</v>
      </c>
      <c r="L73" s="41">
        <f t="shared" si="16"/>
        <v>0.38833609797990093</v>
      </c>
      <c r="M73" s="36">
        <f t="shared" si="17"/>
        <v>-0.41079223751262517</v>
      </c>
      <c r="N73" s="36" t="s">
        <v>272</v>
      </c>
      <c r="O73" s="36">
        <f t="shared" si="13"/>
        <v>0.26593707503999986</v>
      </c>
      <c r="Q73" s="41">
        <v>3940.56</v>
      </c>
      <c r="R73" s="36">
        <v>-3.7740064060104939E-2</v>
      </c>
      <c r="S73" s="36">
        <f t="shared" si="18"/>
        <v>0.71000000000000041</v>
      </c>
      <c r="T73" s="36" t="s">
        <v>273</v>
      </c>
      <c r="V73" s="41">
        <v>3928.79</v>
      </c>
      <c r="W73" s="36">
        <v>0.13954</v>
      </c>
      <c r="X73" s="42">
        <v>2.7189999999999999</v>
      </c>
      <c r="Y73" s="43">
        <v>28.994230750290633</v>
      </c>
      <c r="Z73" s="129" t="s">
        <v>273</v>
      </c>
    </row>
    <row r="74" spans="1:26">
      <c r="A74" s="40" t="s">
        <v>87</v>
      </c>
      <c r="B74" s="41">
        <v>3930.62</v>
      </c>
      <c r="C74" s="41">
        <v>10.529</v>
      </c>
      <c r="D74" s="36">
        <f t="shared" si="14"/>
        <v>0.10528999999999999</v>
      </c>
      <c r="E74" s="42">
        <v>0.155</v>
      </c>
      <c r="F74" s="42">
        <v>4.7E-2</v>
      </c>
      <c r="G74" s="37" t="str">
        <f t="shared" si="15"/>
        <v>2</v>
      </c>
      <c r="H74" s="43">
        <v>23.995725013834662</v>
      </c>
      <c r="I74" s="45">
        <v>35.217078468007379</v>
      </c>
      <c r="J74" s="41">
        <f t="shared" si="11"/>
        <v>3.8097978669811669E-2</v>
      </c>
      <c r="K74" s="41">
        <f t="shared" si="12"/>
        <v>0.11768058924120664</v>
      </c>
      <c r="L74" s="41">
        <f t="shared" si="16"/>
        <v>0.32374054986862189</v>
      </c>
      <c r="M74" s="36">
        <f t="shared" si="17"/>
        <v>-0.48980289997574517</v>
      </c>
      <c r="N74" s="36" t="s">
        <v>271</v>
      </c>
      <c r="O74" s="36">
        <f t="shared" si="13"/>
        <v>0.15496333319999997</v>
      </c>
      <c r="Q74" s="41">
        <v>3912.84</v>
      </c>
      <c r="R74" s="36">
        <v>-2.9415032855241784E-2</v>
      </c>
      <c r="S74" s="36">
        <f t="shared" si="18"/>
        <v>0.72000000000000042</v>
      </c>
      <c r="T74" s="36" t="s">
        <v>273</v>
      </c>
      <c r="V74" s="41">
        <v>3938.17</v>
      </c>
      <c r="W74" s="36">
        <v>0.13227</v>
      </c>
      <c r="X74" s="42">
        <v>2.9729999999999999</v>
      </c>
      <c r="Y74" s="43">
        <v>31.184897241925963</v>
      </c>
      <c r="Z74" s="129" t="s">
        <v>273</v>
      </c>
    </row>
    <row r="75" spans="1:26">
      <c r="A75" s="40">
        <v>63</v>
      </c>
      <c r="B75" s="41">
        <v>3930.94</v>
      </c>
      <c r="C75" s="41">
        <v>9.2129999999999992</v>
      </c>
      <c r="D75" s="36">
        <f t="shared" si="14"/>
        <v>9.212999999999999E-2</v>
      </c>
      <c r="E75" s="42">
        <v>7.2999999999999995E-2</v>
      </c>
      <c r="F75" s="42">
        <v>1.7999999999999999E-2</v>
      </c>
      <c r="G75" s="37" t="str">
        <f t="shared" si="15"/>
        <v>2</v>
      </c>
      <c r="H75" s="43">
        <v>40.702021930049298</v>
      </c>
      <c r="I75" s="45">
        <v>18.927253877639277</v>
      </c>
      <c r="J75" s="41">
        <f t="shared" si="11"/>
        <v>2.7950561865683534E-2</v>
      </c>
      <c r="K75" s="41">
        <f t="shared" si="12"/>
        <v>0.10147928668201393</v>
      </c>
      <c r="L75" s="41">
        <f t="shared" si="16"/>
        <v>0.27543120157384254</v>
      </c>
      <c r="M75" s="36">
        <f t="shared" si="17"/>
        <v>-0.55998686326649671</v>
      </c>
      <c r="N75" s="36" t="s">
        <v>271</v>
      </c>
      <c r="O75" s="36">
        <f t="shared" si="13"/>
        <v>7.2982731119999991E-2</v>
      </c>
      <c r="Q75" s="41">
        <v>3912.73</v>
      </c>
      <c r="R75" s="36">
        <v>-2.5703171068379278E-2</v>
      </c>
      <c r="S75" s="36">
        <f t="shared" si="18"/>
        <v>0.73000000000000043</v>
      </c>
      <c r="T75" s="36" t="s">
        <v>273</v>
      </c>
      <c r="V75" s="41">
        <v>3939.11</v>
      </c>
      <c r="W75" s="36">
        <v>0.13625000000000001</v>
      </c>
      <c r="X75" s="42">
        <v>2.15</v>
      </c>
      <c r="Y75" s="43">
        <v>26.125243470336756</v>
      </c>
      <c r="Z75" s="129" t="s">
        <v>273</v>
      </c>
    </row>
    <row r="76" spans="1:26">
      <c r="A76" s="40" t="s">
        <v>88</v>
      </c>
      <c r="B76" s="41">
        <v>3931.12</v>
      </c>
      <c r="C76" s="41">
        <v>8.4979999999999993</v>
      </c>
      <c r="D76" s="36">
        <f t="shared" si="14"/>
        <v>8.498E-2</v>
      </c>
      <c r="E76" s="42">
        <v>6.5000000000000002E-2</v>
      </c>
      <c r="F76" s="42">
        <v>1.4999999999999999E-2</v>
      </c>
      <c r="G76" s="37" t="str">
        <f t="shared" si="15"/>
        <v>2</v>
      </c>
      <c r="H76" s="43">
        <v>52.498472703619434</v>
      </c>
      <c r="I76" s="45">
        <v>9.5204633374410452</v>
      </c>
      <c r="J76" s="41">
        <f t="shared" si="11"/>
        <v>2.7461734433284708E-2</v>
      </c>
      <c r="K76" s="41">
        <f t="shared" si="12"/>
        <v>9.2872286944547661E-2</v>
      </c>
      <c r="L76" s="41">
        <f t="shared" si="16"/>
        <v>0.29569353072657301</v>
      </c>
      <c r="M76" s="36">
        <f t="shared" si="17"/>
        <v>-0.52915817699733636</v>
      </c>
      <c r="N76" s="36" t="s">
        <v>271</v>
      </c>
      <c r="O76" s="36">
        <f t="shared" si="13"/>
        <v>6.4984623599999999E-2</v>
      </c>
      <c r="Q76" s="41">
        <v>3943.59</v>
      </c>
      <c r="R76" s="36">
        <v>-1.8174311396448348E-2</v>
      </c>
      <c r="S76" s="36">
        <f t="shared" si="18"/>
        <v>0.74000000000000044</v>
      </c>
      <c r="T76" s="36" t="s">
        <v>273</v>
      </c>
      <c r="V76" s="41">
        <v>3940.32</v>
      </c>
      <c r="W76" s="36">
        <v>0.14707000000000001</v>
      </c>
      <c r="X76" s="42">
        <v>2.4550000000000001</v>
      </c>
      <c r="Y76" s="43">
        <v>27.463497819107292</v>
      </c>
      <c r="Z76" s="129" t="s">
        <v>273</v>
      </c>
    </row>
    <row r="77" spans="1:26">
      <c r="A77" s="40" t="s">
        <v>89</v>
      </c>
      <c r="B77" s="41">
        <v>3931.74</v>
      </c>
      <c r="C77" s="41">
        <v>6.5739999999999998</v>
      </c>
      <c r="D77" s="36">
        <f t="shared" si="14"/>
        <v>6.5739999999999993E-2</v>
      </c>
      <c r="E77" s="42">
        <v>3.6999999999999998E-2</v>
      </c>
      <c r="F77" s="42">
        <v>8.0000000000000002E-3</v>
      </c>
      <c r="G77" s="37" t="str">
        <f t="shared" si="15"/>
        <v>3</v>
      </c>
      <c r="H77" s="43">
        <v>68.300626739019094</v>
      </c>
      <c r="I77" s="45">
        <v>18.433955008652063</v>
      </c>
      <c r="J77" s="41">
        <f t="shared" si="11"/>
        <v>2.3556765583287724E-2</v>
      </c>
      <c r="K77" s="41">
        <f t="shared" si="12"/>
        <v>7.0365851047888159E-2</v>
      </c>
      <c r="L77" s="41">
        <f t="shared" si="16"/>
        <v>0.33477553717435948</v>
      </c>
      <c r="M77" s="36">
        <f t="shared" si="17"/>
        <v>-0.47524628442531502</v>
      </c>
      <c r="N77" s="36" t="s">
        <v>271</v>
      </c>
      <c r="O77" s="36">
        <f t="shared" si="13"/>
        <v>3.6991247280000007E-2</v>
      </c>
      <c r="Q77" s="41">
        <v>3938.17</v>
      </c>
      <c r="R77" s="36">
        <v>-1.0280315083464239E-2</v>
      </c>
      <c r="S77" s="36">
        <f t="shared" si="18"/>
        <v>0.75000000000000044</v>
      </c>
      <c r="T77" s="36" t="s">
        <v>273</v>
      </c>
      <c r="V77" s="41">
        <v>3940.56</v>
      </c>
      <c r="W77" s="36">
        <v>9.8610000000000003E-2</v>
      </c>
      <c r="X77" s="42">
        <v>1.006</v>
      </c>
      <c r="Y77" s="43">
        <v>21.544631429907255</v>
      </c>
      <c r="Z77" s="129" t="s">
        <v>273</v>
      </c>
    </row>
    <row r="78" spans="1:26">
      <c r="A78" s="40" t="s">
        <v>90</v>
      </c>
      <c r="B78" s="41">
        <v>3932.25</v>
      </c>
      <c r="C78" s="41">
        <v>9.5679999999999996</v>
      </c>
      <c r="D78" s="36">
        <f t="shared" si="14"/>
        <v>9.5680000000000001E-2</v>
      </c>
      <c r="E78" s="42">
        <v>0.224</v>
      </c>
      <c r="F78" s="42">
        <v>6.9000000000000006E-2</v>
      </c>
      <c r="G78" s="37" t="str">
        <f t="shared" si="15"/>
        <v>3</v>
      </c>
      <c r="H78" s="43">
        <v>21.74489957764607</v>
      </c>
      <c r="I78" s="45">
        <v>25.168091629647606</v>
      </c>
      <c r="J78" s="41">
        <f t="shared" si="11"/>
        <v>4.8044433168978357E-2</v>
      </c>
      <c r="K78" s="41">
        <f t="shared" si="12"/>
        <v>0.10580325548478414</v>
      </c>
      <c r="L78" s="41">
        <f t="shared" si="16"/>
        <v>0.4540922011221834</v>
      </c>
      <c r="M78" s="36">
        <f t="shared" si="17"/>
        <v>-0.34285595689376136</v>
      </c>
      <c r="N78" s="36" t="s">
        <v>272</v>
      </c>
      <c r="O78" s="36">
        <f t="shared" si="13"/>
        <v>0.22394701056000002</v>
      </c>
      <c r="Q78" s="41">
        <v>3943.14</v>
      </c>
      <c r="R78" s="36">
        <v>-6.3677943598224847E-3</v>
      </c>
      <c r="S78" s="36">
        <f t="shared" si="18"/>
        <v>0.76000000000000045</v>
      </c>
      <c r="T78" s="36" t="s">
        <v>273</v>
      </c>
      <c r="V78" s="41">
        <v>3940.89</v>
      </c>
      <c r="W78" s="36">
        <v>6.4280000000000004E-2</v>
      </c>
      <c r="X78" s="42">
        <v>0.16300000000000001</v>
      </c>
      <c r="Y78" s="43">
        <v>28.03901113310182</v>
      </c>
      <c r="Z78" s="129" t="s">
        <v>273</v>
      </c>
    </row>
    <row r="79" spans="1:26">
      <c r="A79" s="40" t="s">
        <v>91</v>
      </c>
      <c r="B79" s="41">
        <v>3932.55</v>
      </c>
      <c r="C79" s="41">
        <v>11.920999999999999</v>
      </c>
      <c r="D79" s="36">
        <f t="shared" si="14"/>
        <v>0.11921</v>
      </c>
      <c r="E79" s="42">
        <v>3.548</v>
      </c>
      <c r="F79" s="42">
        <v>2.5190000000000001</v>
      </c>
      <c r="G79" s="37" t="str">
        <f t="shared" si="15"/>
        <v>5</v>
      </c>
      <c r="H79" s="43">
        <v>27.29058967290992</v>
      </c>
      <c r="I79" s="45">
        <v>17.26540422955684</v>
      </c>
      <c r="J79" s="41">
        <f t="shared" si="11"/>
        <v>0.17130305557968112</v>
      </c>
      <c r="K79" s="41">
        <f t="shared" si="12"/>
        <v>0.13534440672578027</v>
      </c>
      <c r="L79" s="41">
        <f t="shared" si="16"/>
        <v>1.2656825629060258</v>
      </c>
      <c r="M79" s="36">
        <f t="shared" si="17"/>
        <v>0.10232479694134906</v>
      </c>
      <c r="N79" s="36" t="s">
        <v>274</v>
      </c>
      <c r="O79" s="36">
        <f t="shared" si="13"/>
        <v>3.5471606851199993</v>
      </c>
      <c r="Q79" s="41">
        <v>3941.81</v>
      </c>
      <c r="R79" s="36">
        <v>-5.1478215981690112E-3</v>
      </c>
      <c r="S79" s="36">
        <f t="shared" si="18"/>
        <v>0.77000000000000046</v>
      </c>
      <c r="T79" s="36" t="s">
        <v>273</v>
      </c>
      <c r="V79" s="41">
        <v>3941.18</v>
      </c>
      <c r="W79" s="36">
        <v>7.6850000000000002E-2</v>
      </c>
      <c r="X79" s="42">
        <v>0.29299999999999998</v>
      </c>
      <c r="Y79" s="43">
        <v>31.377367980411691</v>
      </c>
      <c r="Z79" s="129" t="s">
        <v>273</v>
      </c>
    </row>
    <row r="80" spans="1:26">
      <c r="A80" s="40" t="s">
        <v>92</v>
      </c>
      <c r="B80" s="41">
        <v>3932.83</v>
      </c>
      <c r="C80" s="41">
        <v>14.973000000000001</v>
      </c>
      <c r="D80" s="36">
        <f t="shared" si="14"/>
        <v>0.14973</v>
      </c>
      <c r="E80" s="42">
        <v>1.07</v>
      </c>
      <c r="F80" s="42">
        <v>0.52700000000000002</v>
      </c>
      <c r="G80" s="37" t="str">
        <f t="shared" si="15"/>
        <v>3</v>
      </c>
      <c r="H80" s="43">
        <v>40.259594984082327</v>
      </c>
      <c r="I80" s="45">
        <v>14.363093297169863</v>
      </c>
      <c r="J80" s="41">
        <f t="shared" si="11"/>
        <v>8.3939644318595547E-2</v>
      </c>
      <c r="K80" s="41">
        <f t="shared" si="12"/>
        <v>0.1760970044809296</v>
      </c>
      <c r="L80" s="41">
        <f t="shared" si="16"/>
        <v>0.47666707656964019</v>
      </c>
      <c r="M80" s="36">
        <f t="shared" si="17"/>
        <v>-0.32178484378916783</v>
      </c>
      <c r="N80" s="36" t="s">
        <v>272</v>
      </c>
      <c r="O80" s="36">
        <f t="shared" si="13"/>
        <v>1.0697468807999997</v>
      </c>
      <c r="Q80" s="41">
        <v>3942.59</v>
      </c>
      <c r="R80" s="36">
        <v>2.0741372553524592E-2</v>
      </c>
      <c r="S80" s="36">
        <f t="shared" si="18"/>
        <v>0.78000000000000047</v>
      </c>
      <c r="T80" s="36" t="s">
        <v>273</v>
      </c>
      <c r="V80" s="41">
        <v>3941.5</v>
      </c>
      <c r="W80" s="36">
        <v>9.6930000000000002E-2</v>
      </c>
      <c r="X80" s="42">
        <v>0.77200000000000002</v>
      </c>
      <c r="Y80" s="43">
        <v>23.002558737461687</v>
      </c>
      <c r="Z80" s="129" t="s">
        <v>273</v>
      </c>
    </row>
    <row r="81" spans="1:26">
      <c r="A81" s="40" t="s">
        <v>93</v>
      </c>
      <c r="B81" s="41">
        <v>3933.38</v>
      </c>
      <c r="C81" s="41">
        <v>6.4029999999999996</v>
      </c>
      <c r="D81" s="36">
        <f t="shared" si="14"/>
        <v>6.402999999999999E-2</v>
      </c>
      <c r="E81" s="42">
        <v>5.5E-2</v>
      </c>
      <c r="F81" s="42">
        <v>1.2999999999999999E-2</v>
      </c>
      <c r="G81" s="37" t="str">
        <f t="shared" si="15"/>
        <v>3</v>
      </c>
      <c r="H81" s="43">
        <v>61.403406360177804</v>
      </c>
      <c r="I81" s="45">
        <v>1.9296832893186739</v>
      </c>
      <c r="J81" s="41">
        <f t="shared" si="11"/>
        <v>2.9101759136169341E-2</v>
      </c>
      <c r="K81" s="41">
        <f t="shared" si="12"/>
        <v>6.8410312296334277E-2</v>
      </c>
      <c r="L81" s="41">
        <f t="shared" si="16"/>
        <v>0.42540017958270221</v>
      </c>
      <c r="M81" s="36">
        <f t="shared" si="17"/>
        <v>-0.37120233109581885</v>
      </c>
      <c r="N81" s="36" t="s">
        <v>272</v>
      </c>
      <c r="O81" s="36">
        <f t="shared" si="13"/>
        <v>5.4986989199999996E-2</v>
      </c>
      <c r="Q81" s="41">
        <v>3909.58</v>
      </c>
      <c r="R81" s="36">
        <v>2.0820811100071869E-2</v>
      </c>
      <c r="S81" s="36">
        <f t="shared" si="18"/>
        <v>0.79000000000000048</v>
      </c>
      <c r="T81" s="36" t="s">
        <v>273</v>
      </c>
      <c r="V81" s="41">
        <v>3941.81</v>
      </c>
      <c r="W81" s="36">
        <v>6.479E-2</v>
      </c>
      <c r="X81" s="42">
        <v>0.308</v>
      </c>
      <c r="Y81" s="43">
        <v>19.252711031266131</v>
      </c>
      <c r="Z81" s="129" t="s">
        <v>273</v>
      </c>
    </row>
    <row r="82" spans="1:26">
      <c r="A82" s="40" t="s">
        <v>94</v>
      </c>
      <c r="B82" s="41">
        <v>3933.78</v>
      </c>
      <c r="C82" s="41">
        <v>5.1630000000000003</v>
      </c>
      <c r="D82" s="36">
        <f t="shared" si="14"/>
        <v>5.1630000000000002E-2</v>
      </c>
      <c r="E82" s="42">
        <v>2.5999999999999999E-2</v>
      </c>
      <c r="F82" s="42">
        <v>5.0000000000000001E-3</v>
      </c>
      <c r="G82" s="37" t="str">
        <f t="shared" si="15"/>
        <v>3</v>
      </c>
      <c r="H82" s="43">
        <v>58.378044518199637</v>
      </c>
      <c r="I82" s="45">
        <v>16.118128558781102</v>
      </c>
      <c r="J82" s="41">
        <f t="shared" si="11"/>
        <v>2.2282568974614753E-2</v>
      </c>
      <c r="K82" s="41">
        <f t="shared" si="12"/>
        <v>5.4440777333741051E-2</v>
      </c>
      <c r="L82" s="41">
        <f t="shared" si="16"/>
        <v>0.40929924343318597</v>
      </c>
      <c r="M82" s="36">
        <f t="shared" si="17"/>
        <v>-0.38795905812310622</v>
      </c>
      <c r="N82" s="36" t="s">
        <v>272</v>
      </c>
      <c r="O82" s="36">
        <f t="shared" si="13"/>
        <v>2.5993849439999991E-2</v>
      </c>
      <c r="Q82" s="41">
        <v>3911.41</v>
      </c>
      <c r="R82" s="36">
        <v>4.0910278029630535E-2</v>
      </c>
      <c r="S82" s="36">
        <f t="shared" si="18"/>
        <v>0.80000000000000049</v>
      </c>
      <c r="T82" s="36" t="s">
        <v>273</v>
      </c>
      <c r="V82" s="41">
        <v>3942.59</v>
      </c>
      <c r="W82" s="36">
        <v>4.0739999999999998E-2</v>
      </c>
      <c r="X82" s="42">
        <v>8.2000000000000003E-2</v>
      </c>
      <c r="Y82" s="43">
        <v>27.902298946756606</v>
      </c>
      <c r="Z82" s="129" t="s">
        <v>273</v>
      </c>
    </row>
    <row r="83" spans="1:26">
      <c r="A83" s="40" t="s">
        <v>95</v>
      </c>
      <c r="B83" s="41">
        <v>3938.17</v>
      </c>
      <c r="C83" s="41">
        <v>13.227</v>
      </c>
      <c r="D83" s="36">
        <f t="shared" si="14"/>
        <v>0.13227</v>
      </c>
      <c r="E83" s="42">
        <v>2.9729999999999999</v>
      </c>
      <c r="F83" s="42">
        <v>2.0579999999999998</v>
      </c>
      <c r="G83" s="37" t="str">
        <f t="shared" si="15"/>
        <v>4</v>
      </c>
      <c r="H83" s="43">
        <v>31.184897241925963</v>
      </c>
      <c r="I83" s="45">
        <v>17.206059106334585</v>
      </c>
      <c r="J83" s="41">
        <f t="shared" si="11"/>
        <v>0.1488663108245977</v>
      </c>
      <c r="K83" s="41">
        <f t="shared" si="12"/>
        <v>0.15243220817535408</v>
      </c>
      <c r="L83" s="41">
        <f t="shared" si="16"/>
        <v>0.9766066673609145</v>
      </c>
      <c r="M83" s="36">
        <f t="shared" si="17"/>
        <v>-1.0280315083464239E-2</v>
      </c>
      <c r="N83" s="36" t="s">
        <v>273</v>
      </c>
      <c r="O83" s="36">
        <f t="shared" si="13"/>
        <v>2.9722967071199986</v>
      </c>
      <c r="Q83" s="41">
        <v>3909.29</v>
      </c>
      <c r="R83" s="36">
        <v>4.2080990000109661E-2</v>
      </c>
      <c r="S83" s="36">
        <f t="shared" si="18"/>
        <v>0.8100000000000005</v>
      </c>
      <c r="T83" s="36" t="s">
        <v>273</v>
      </c>
      <c r="V83" s="41">
        <v>3943.14</v>
      </c>
      <c r="W83" s="36">
        <v>6.5570000000000003E-2</v>
      </c>
      <c r="X83" s="42">
        <v>0.318</v>
      </c>
      <c r="Y83" s="43">
        <v>26.290177800908808</v>
      </c>
      <c r="Z83" s="129" t="s">
        <v>273</v>
      </c>
    </row>
    <row r="84" spans="1:26">
      <c r="A84" s="40" t="s">
        <v>96</v>
      </c>
      <c r="B84" s="41">
        <v>3938.6</v>
      </c>
      <c r="C84" s="41">
        <v>8.3409999999999993</v>
      </c>
      <c r="D84" s="36">
        <f t="shared" si="14"/>
        <v>8.3409999999999998E-2</v>
      </c>
      <c r="E84" s="42">
        <v>0.14000000000000001</v>
      </c>
      <c r="F84" s="42">
        <v>4.1000000000000002E-2</v>
      </c>
      <c r="G84" s="37" t="str">
        <f t="shared" si="15"/>
        <v>3</v>
      </c>
      <c r="H84" s="43">
        <v>24.13901318300201</v>
      </c>
      <c r="I84" s="45">
        <v>16.173622426307261</v>
      </c>
      <c r="J84" s="41">
        <f t="shared" si="11"/>
        <v>4.0680342930255034E-2</v>
      </c>
      <c r="K84" s="41">
        <f t="shared" si="12"/>
        <v>9.1000338210104836E-2</v>
      </c>
      <c r="L84" s="41">
        <f t="shared" si="16"/>
        <v>0.44703507404918436</v>
      </c>
      <c r="M84" s="36">
        <f t="shared" si="17"/>
        <v>-0.34965840109974361</v>
      </c>
      <c r="N84" s="36" t="s">
        <v>272</v>
      </c>
      <c r="O84" s="36">
        <f t="shared" si="13"/>
        <v>0.13996688160000004</v>
      </c>
      <c r="Q84" s="41">
        <v>3952.26</v>
      </c>
      <c r="R84" s="36">
        <v>5.9673829990407212E-2</v>
      </c>
      <c r="S84" s="36">
        <f t="shared" si="18"/>
        <v>0.82000000000000051</v>
      </c>
      <c r="T84" s="36" t="s">
        <v>273</v>
      </c>
      <c r="V84" s="41">
        <v>3943.59</v>
      </c>
      <c r="W84" s="36">
        <v>9.3219999999999997E-2</v>
      </c>
      <c r="X84" s="42">
        <v>0.91900000000000004</v>
      </c>
      <c r="Y84" s="43">
        <v>17.801367528917694</v>
      </c>
      <c r="Z84" s="129" t="s">
        <v>273</v>
      </c>
    </row>
    <row r="85" spans="1:26">
      <c r="A85" s="40" t="s">
        <v>97</v>
      </c>
      <c r="B85" s="41">
        <v>3939.11</v>
      </c>
      <c r="C85" s="41">
        <v>13.625</v>
      </c>
      <c r="D85" s="36">
        <f t="shared" si="14"/>
        <v>0.13625000000000001</v>
      </c>
      <c r="E85" s="42">
        <v>2.15</v>
      </c>
      <c r="F85" s="42">
        <v>1.4239999999999999</v>
      </c>
      <c r="G85" s="37" t="str">
        <f t="shared" si="15"/>
        <v>4</v>
      </c>
      <c r="H85" s="43">
        <v>26.125243470336756</v>
      </c>
      <c r="I85" s="45">
        <v>14.887699821098908</v>
      </c>
      <c r="J85" s="41">
        <f t="shared" si="11"/>
        <v>0.12473278594623088</v>
      </c>
      <c r="K85" s="41">
        <f t="shared" si="12"/>
        <v>0.15774240231548481</v>
      </c>
      <c r="L85" s="41">
        <f t="shared" si="16"/>
        <v>0.79073720264995906</v>
      </c>
      <c r="M85" s="36">
        <f t="shared" si="17"/>
        <v>-0.10196782800974773</v>
      </c>
      <c r="N85" s="36" t="s">
        <v>273</v>
      </c>
      <c r="O85" s="36">
        <f t="shared" si="13"/>
        <v>2.1494913959999997</v>
      </c>
      <c r="Q85" s="41">
        <v>3911.11</v>
      </c>
      <c r="R85" s="36">
        <v>6.7246170305168135E-2</v>
      </c>
      <c r="S85" s="36">
        <f t="shared" si="18"/>
        <v>0.83000000000000052</v>
      </c>
      <c r="T85" s="36" t="s">
        <v>273</v>
      </c>
      <c r="V85" s="41">
        <v>3952.26</v>
      </c>
      <c r="W85" s="36">
        <v>6.5079999999999999E-2</v>
      </c>
      <c r="X85" s="42">
        <v>0.42099999999999999</v>
      </c>
      <c r="Y85" s="43">
        <v>96.113357536839388</v>
      </c>
      <c r="Z85" s="129" t="s">
        <v>273</v>
      </c>
    </row>
    <row r="86" spans="1:26">
      <c r="A86" s="40" t="s">
        <v>98</v>
      </c>
      <c r="B86" s="41">
        <v>3939.59</v>
      </c>
      <c r="C86" s="41">
        <v>6.9960000000000004</v>
      </c>
      <c r="D86" s="36">
        <f t="shared" si="14"/>
        <v>6.9960000000000008E-2</v>
      </c>
      <c r="E86" s="42">
        <v>8.2000000000000003E-2</v>
      </c>
      <c r="F86" s="42">
        <v>2.1000000000000001E-2</v>
      </c>
      <c r="G86" s="37" t="str">
        <f t="shared" si="15"/>
        <v>3</v>
      </c>
      <c r="H86" s="43">
        <v>32.701349198259152</v>
      </c>
      <c r="I86" s="45">
        <v>19.773436102665258</v>
      </c>
      <c r="J86" s="41">
        <f t="shared" si="11"/>
        <v>3.3994736080594168E-2</v>
      </c>
      <c r="K86" s="41">
        <f t="shared" si="12"/>
        <v>7.5222571072211961E-2</v>
      </c>
      <c r="L86" s="41">
        <f t="shared" si="16"/>
        <v>0.45192201750136929</v>
      </c>
      <c r="M86" s="36">
        <f t="shared" si="17"/>
        <v>-0.34493649946008964</v>
      </c>
      <c r="N86" s="36" t="s">
        <v>272</v>
      </c>
      <c r="O86" s="36">
        <f t="shared" si="13"/>
        <v>8.198060208000002E-2</v>
      </c>
      <c r="Q86" s="41">
        <v>3932.55</v>
      </c>
      <c r="R86" s="36">
        <v>0.10232479694134906</v>
      </c>
      <c r="S86" s="36">
        <f t="shared" si="18"/>
        <v>0.84000000000000052</v>
      </c>
      <c r="T86" s="36" t="s">
        <v>274</v>
      </c>
      <c r="V86" s="41">
        <v>3908.68</v>
      </c>
      <c r="W86" s="36">
        <v>8.0739999999999992E-2</v>
      </c>
      <c r="X86" s="42">
        <v>2.64</v>
      </c>
      <c r="Y86" s="43">
        <v>50.32220075492063</v>
      </c>
      <c r="Z86" s="130" t="s">
        <v>274</v>
      </c>
    </row>
    <row r="87" spans="1:26">
      <c r="A87" s="40" t="s">
        <v>99</v>
      </c>
      <c r="B87" s="41">
        <v>3940.32</v>
      </c>
      <c r="C87" s="41">
        <v>14.707000000000001</v>
      </c>
      <c r="D87" s="36">
        <f t="shared" si="14"/>
        <v>0.14707000000000001</v>
      </c>
      <c r="E87" s="42">
        <v>2.4550000000000001</v>
      </c>
      <c r="F87" s="42">
        <v>1.6479999999999999</v>
      </c>
      <c r="G87" s="37" t="str">
        <f t="shared" si="15"/>
        <v>4</v>
      </c>
      <c r="H87" s="43">
        <v>27.463497819107292</v>
      </c>
      <c r="I87" s="45">
        <v>18.196975218659016</v>
      </c>
      <c r="J87" s="41">
        <f t="shared" si="11"/>
        <v>0.12829016097982449</v>
      </c>
      <c r="K87" s="41">
        <f t="shared" si="12"/>
        <v>0.17242915596825062</v>
      </c>
      <c r="L87" s="41">
        <f t="shared" si="16"/>
        <v>0.74401663836623166</v>
      </c>
      <c r="M87" s="36">
        <f t="shared" si="17"/>
        <v>-0.12841735226346929</v>
      </c>
      <c r="N87" s="36" t="s">
        <v>273</v>
      </c>
      <c r="O87" s="36">
        <f t="shared" si="13"/>
        <v>2.4544192452000004</v>
      </c>
      <c r="Q87" s="41">
        <v>3918.22</v>
      </c>
      <c r="R87" s="36">
        <v>0.1046533358341156</v>
      </c>
      <c r="S87" s="36">
        <f t="shared" si="18"/>
        <v>0.85000000000000053</v>
      </c>
      <c r="T87" s="36" t="s">
        <v>274</v>
      </c>
      <c r="V87" s="41">
        <v>3909.33</v>
      </c>
      <c r="W87" s="36">
        <v>8.6869999999999989E-2</v>
      </c>
      <c r="X87" s="42">
        <v>2.4980000000000002</v>
      </c>
      <c r="Y87" s="43">
        <v>55.353231716949395</v>
      </c>
      <c r="Z87" s="130" t="s">
        <v>274</v>
      </c>
    </row>
    <row r="88" spans="1:26">
      <c r="A88" s="40" t="s">
        <v>100</v>
      </c>
      <c r="B88" s="41">
        <v>3940.56</v>
      </c>
      <c r="C88" s="41">
        <v>9.8610000000000007</v>
      </c>
      <c r="D88" s="36">
        <f t="shared" si="14"/>
        <v>9.8610000000000003E-2</v>
      </c>
      <c r="E88" s="42">
        <v>1.006</v>
      </c>
      <c r="F88" s="42">
        <v>0.51800000000000002</v>
      </c>
      <c r="G88" s="37" t="str">
        <f t="shared" si="15"/>
        <v>4</v>
      </c>
      <c r="H88" s="43">
        <v>21.544631429907255</v>
      </c>
      <c r="I88" s="45">
        <v>21.547661052565875</v>
      </c>
      <c r="J88" s="41">
        <f t="shared" si="11"/>
        <v>0.10029243115652992</v>
      </c>
      <c r="K88" s="41">
        <f t="shared" si="12"/>
        <v>0.1093977079843353</v>
      </c>
      <c r="L88" s="41">
        <f t="shared" si="16"/>
        <v>0.91676903478536154</v>
      </c>
      <c r="M88" s="36">
        <f t="shared" si="17"/>
        <v>-3.7740064060104939E-2</v>
      </c>
      <c r="N88" s="36" t="s">
        <v>273</v>
      </c>
      <c r="O88" s="36">
        <f t="shared" si="13"/>
        <v>1.00576202064</v>
      </c>
      <c r="Q88" s="41">
        <v>3909.52</v>
      </c>
      <c r="R88" s="36">
        <v>0.1053881016135783</v>
      </c>
      <c r="S88" s="36">
        <f t="shared" si="18"/>
        <v>0.86000000000000054</v>
      </c>
      <c r="T88" s="36" t="s">
        <v>274</v>
      </c>
      <c r="V88" s="41">
        <v>3909.52</v>
      </c>
      <c r="W88" s="36">
        <v>8.516E-2</v>
      </c>
      <c r="X88" s="42">
        <v>1.216</v>
      </c>
      <c r="Y88" s="43">
        <v>40.756944079906305</v>
      </c>
      <c r="Z88" s="130" t="s">
        <v>274</v>
      </c>
    </row>
    <row r="89" spans="1:26">
      <c r="A89" s="40" t="s">
        <v>101</v>
      </c>
      <c r="B89" s="41">
        <v>3940.89</v>
      </c>
      <c r="C89" s="41">
        <v>6.4279999999999999</v>
      </c>
      <c r="D89" s="36">
        <f t="shared" si="14"/>
        <v>6.4280000000000004E-2</v>
      </c>
      <c r="E89" s="42">
        <v>0.16300000000000001</v>
      </c>
      <c r="F89" s="42">
        <v>5.1999999999999998E-2</v>
      </c>
      <c r="G89" s="37" t="str">
        <f t="shared" si="15"/>
        <v>4</v>
      </c>
      <c r="H89" s="43">
        <v>28.03901113310182</v>
      </c>
      <c r="I89" s="45">
        <v>20.929821940726363</v>
      </c>
      <c r="J89" s="41">
        <f t="shared" si="11"/>
        <v>5.0001785904633132E-2</v>
      </c>
      <c r="K89" s="41">
        <f t="shared" si="12"/>
        <v>6.8695763689992737E-2</v>
      </c>
      <c r="L89" s="41">
        <f t="shared" si="16"/>
        <v>0.72787291702992085</v>
      </c>
      <c r="M89" s="36">
        <f t="shared" si="17"/>
        <v>-0.13794443971229645</v>
      </c>
      <c r="N89" s="36" t="s">
        <v>273</v>
      </c>
      <c r="O89" s="36">
        <f t="shared" si="13"/>
        <v>0.16296144071999999</v>
      </c>
      <c r="Q89" s="41">
        <v>3927.83</v>
      </c>
      <c r="R89" s="36">
        <v>0.11452270403564761</v>
      </c>
      <c r="S89" s="36">
        <f t="shared" si="18"/>
        <v>0.87000000000000055</v>
      </c>
      <c r="T89" s="36" t="s">
        <v>274</v>
      </c>
      <c r="V89" s="41">
        <v>3911.05</v>
      </c>
      <c r="W89" s="36">
        <v>7.7630000000000005E-2</v>
      </c>
      <c r="X89" s="42">
        <v>1.5940000000000001</v>
      </c>
      <c r="Y89" s="43">
        <v>50.373041789163217</v>
      </c>
      <c r="Z89" s="130" t="s">
        <v>274</v>
      </c>
    </row>
    <row r="90" spans="1:26">
      <c r="A90" s="40" t="s">
        <v>102</v>
      </c>
      <c r="B90" s="41">
        <v>3941.18</v>
      </c>
      <c r="C90" s="41">
        <v>7.6849999999999996</v>
      </c>
      <c r="D90" s="36">
        <f t="shared" si="14"/>
        <v>7.6850000000000002E-2</v>
      </c>
      <c r="E90" s="42">
        <v>0.29299999999999998</v>
      </c>
      <c r="F90" s="42">
        <v>0.112</v>
      </c>
      <c r="G90" s="37" t="str">
        <f t="shared" si="15"/>
        <v>4</v>
      </c>
      <c r="H90" s="43">
        <v>31.377367980411691</v>
      </c>
      <c r="I90" s="45">
        <v>13.421862509992005</v>
      </c>
      <c r="J90" s="41">
        <f t="shared" si="11"/>
        <v>6.1311440842139985E-2</v>
      </c>
      <c r="K90" s="41">
        <f t="shared" si="12"/>
        <v>8.3247576233548171E-2</v>
      </c>
      <c r="L90" s="41">
        <f t="shared" si="16"/>
        <v>0.73649520642057942</v>
      </c>
      <c r="M90" s="36">
        <f t="shared" si="17"/>
        <v>-0.13283007547697259</v>
      </c>
      <c r="N90" s="36" t="s">
        <v>273</v>
      </c>
      <c r="O90" s="36">
        <f t="shared" si="13"/>
        <v>0.29293068791999988</v>
      </c>
      <c r="Q90" s="41">
        <v>3913.16</v>
      </c>
      <c r="R90" s="36">
        <v>0.19102441635383888</v>
      </c>
      <c r="S90" s="36">
        <f t="shared" si="18"/>
        <v>0.88000000000000056</v>
      </c>
      <c r="T90" s="36" t="s">
        <v>274</v>
      </c>
      <c r="V90" s="41">
        <v>3911.86</v>
      </c>
      <c r="W90" s="36">
        <v>0.11182</v>
      </c>
      <c r="X90" s="42">
        <v>8.0220000000000002</v>
      </c>
      <c r="Y90" s="43">
        <v>47.208499565154241</v>
      </c>
      <c r="Z90" s="130" t="s">
        <v>274</v>
      </c>
    </row>
    <row r="91" spans="1:26">
      <c r="A91" s="40" t="s">
        <v>103</v>
      </c>
      <c r="B91" s="41">
        <v>3941.5</v>
      </c>
      <c r="C91" s="41">
        <v>9.6929999999999996</v>
      </c>
      <c r="D91" s="36">
        <f t="shared" si="14"/>
        <v>9.6930000000000002E-2</v>
      </c>
      <c r="E91" s="42">
        <v>0.77200000000000002</v>
      </c>
      <c r="F91" s="42">
        <v>0.376</v>
      </c>
      <c r="G91" s="37" t="str">
        <f t="shared" si="15"/>
        <v>4</v>
      </c>
      <c r="H91" s="43">
        <v>23.002558737461687</v>
      </c>
      <c r="I91" s="45">
        <v>21.277909690920769</v>
      </c>
      <c r="J91" s="41">
        <f t="shared" si="11"/>
        <v>8.8615397897062784E-2</v>
      </c>
      <c r="K91" s="41">
        <f t="shared" si="12"/>
        <v>0.10733387223581782</v>
      </c>
      <c r="L91" s="41">
        <f t="shared" si="16"/>
        <v>0.82560515195399242</v>
      </c>
      <c r="M91" s="36">
        <f t="shared" si="17"/>
        <v>-8.3227605617289271E-2</v>
      </c>
      <c r="N91" s="36" t="s">
        <v>273</v>
      </c>
      <c r="O91" s="36">
        <f t="shared" si="13"/>
        <v>0.77181737567999975</v>
      </c>
      <c r="Q91" s="41">
        <v>3911.05</v>
      </c>
      <c r="R91" s="36">
        <v>0.22803459648613236</v>
      </c>
      <c r="S91" s="36">
        <f t="shared" si="18"/>
        <v>0.89000000000000057</v>
      </c>
      <c r="T91" s="36" t="s">
        <v>274</v>
      </c>
      <c r="V91" s="41">
        <v>3913.16</v>
      </c>
      <c r="W91" s="36">
        <v>5.1980000000000005E-2</v>
      </c>
      <c r="X91" s="42">
        <v>0.38200000000000001</v>
      </c>
      <c r="Y91" s="43">
        <v>28.089843614128867</v>
      </c>
      <c r="Z91" s="130" t="s">
        <v>274</v>
      </c>
    </row>
    <row r="92" spans="1:26">
      <c r="A92" s="40" t="s">
        <v>104</v>
      </c>
      <c r="B92" s="41">
        <v>3941.81</v>
      </c>
      <c r="C92" s="41">
        <v>6.4790000000000001</v>
      </c>
      <c r="D92" s="36">
        <f t="shared" si="14"/>
        <v>6.479E-2</v>
      </c>
      <c r="E92" s="42">
        <v>0.308</v>
      </c>
      <c r="F92" s="42">
        <v>0.122</v>
      </c>
      <c r="G92" s="37" t="str">
        <f t="shared" si="15"/>
        <v>4</v>
      </c>
      <c r="H92" s="43">
        <v>19.252711031266131</v>
      </c>
      <c r="I92" s="45">
        <v>15.649716504669255</v>
      </c>
      <c r="J92" s="41">
        <f t="shared" si="11"/>
        <v>6.8462226086208416E-2</v>
      </c>
      <c r="K92" s="41">
        <f t="shared" si="12"/>
        <v>6.9278557757081305E-2</v>
      </c>
      <c r="L92" s="41">
        <f t="shared" si="16"/>
        <v>0.98821667630935273</v>
      </c>
      <c r="M92" s="36">
        <f t="shared" si="17"/>
        <v>-5.1478215981690112E-3</v>
      </c>
      <c r="N92" s="36" t="s">
        <v>273</v>
      </c>
      <c r="O92" s="36">
        <f t="shared" si="13"/>
        <v>0.30792713951999995</v>
      </c>
      <c r="Q92" s="41">
        <v>3909.33</v>
      </c>
      <c r="R92" s="36">
        <v>0.24795374416163282</v>
      </c>
      <c r="S92" s="36">
        <f t="shared" si="18"/>
        <v>0.90000000000000058</v>
      </c>
      <c r="T92" s="36" t="s">
        <v>274</v>
      </c>
      <c r="V92" s="41">
        <v>3913.32</v>
      </c>
      <c r="W92" s="36">
        <v>6.7549999999999999E-2</v>
      </c>
      <c r="X92" s="42">
        <v>3.16</v>
      </c>
      <c r="Y92" s="43">
        <v>40.235542731700605</v>
      </c>
      <c r="Z92" s="130" t="s">
        <v>274</v>
      </c>
    </row>
    <row r="93" spans="1:26">
      <c r="A93" s="40" t="s">
        <v>105</v>
      </c>
      <c r="B93" s="41">
        <v>3942.23</v>
      </c>
      <c r="C93" s="41">
        <v>3.0430000000000001</v>
      </c>
      <c r="D93" s="36">
        <f t="shared" si="14"/>
        <v>3.0430000000000002E-2</v>
      </c>
      <c r="E93" s="42">
        <v>0.318</v>
      </c>
      <c r="F93" s="42">
        <v>0.13500000000000001</v>
      </c>
      <c r="G93" s="37" t="str">
        <f t="shared" si="15"/>
        <v>5</v>
      </c>
      <c r="H93" s="43">
        <v>15.979446560251386</v>
      </c>
      <c r="I93" s="45">
        <v>19.728349215247167</v>
      </c>
      <c r="J93" s="41">
        <f t="shared" si="11"/>
        <v>0.10150612102716239</v>
      </c>
      <c r="K93" s="41">
        <f t="shared" si="12"/>
        <v>3.1385046979588889E-2</v>
      </c>
      <c r="L93" s="41">
        <f t="shared" si="16"/>
        <v>3.2342191838417955</v>
      </c>
      <c r="M93" s="36">
        <f t="shared" si="17"/>
        <v>0.50976944881324104</v>
      </c>
      <c r="N93" s="36" t="s">
        <v>274</v>
      </c>
      <c r="O93" s="36">
        <f t="shared" si="13"/>
        <v>0.31792477391999996</v>
      </c>
      <c r="Q93" s="41">
        <v>3908.68</v>
      </c>
      <c r="R93" s="36">
        <v>0.31053685685553323</v>
      </c>
      <c r="S93" s="36">
        <f t="shared" si="18"/>
        <v>0.91000000000000059</v>
      </c>
      <c r="T93" s="36" t="s">
        <v>274</v>
      </c>
      <c r="V93" s="41">
        <v>3916.68</v>
      </c>
      <c r="W93" s="36">
        <v>2.231E-2</v>
      </c>
      <c r="X93" s="42">
        <v>7.0999999999999994E-2</v>
      </c>
      <c r="Y93" s="43">
        <v>69.093023644760592</v>
      </c>
      <c r="Z93" s="130" t="s">
        <v>274</v>
      </c>
    </row>
    <row r="94" spans="1:26">
      <c r="A94" s="40" t="s">
        <v>106</v>
      </c>
      <c r="B94" s="41">
        <v>3942.59</v>
      </c>
      <c r="C94" s="41">
        <v>4.0739999999999998</v>
      </c>
      <c r="D94" s="36">
        <f t="shared" si="14"/>
        <v>4.0739999999999998E-2</v>
      </c>
      <c r="E94" s="42">
        <v>8.2000000000000003E-2</v>
      </c>
      <c r="F94" s="42">
        <v>2.1999999999999999E-2</v>
      </c>
      <c r="G94" s="37" t="str">
        <f t="shared" si="15"/>
        <v>4</v>
      </c>
      <c r="H94" s="43">
        <v>27.902298946756606</v>
      </c>
      <c r="I94" s="45">
        <v>24.544184913016785</v>
      </c>
      <c r="J94" s="41">
        <f t="shared" si="11"/>
        <v>4.4547779559941686E-2</v>
      </c>
      <c r="K94" s="41">
        <f t="shared" si="12"/>
        <v>4.2470237474720098E-2</v>
      </c>
      <c r="L94" s="41">
        <f t="shared" si="16"/>
        <v>1.0489175999182538</v>
      </c>
      <c r="M94" s="36">
        <f t="shared" si="17"/>
        <v>2.0741372553524592E-2</v>
      </c>
      <c r="N94" s="36" t="s">
        <v>273</v>
      </c>
      <c r="O94" s="36">
        <f t="shared" si="13"/>
        <v>8.1980602079999979E-2</v>
      </c>
      <c r="Q94" s="41">
        <v>3911.86</v>
      </c>
      <c r="R94" s="36">
        <v>0.3247927345348755</v>
      </c>
      <c r="S94" s="36">
        <f t="shared" si="18"/>
        <v>0.9200000000000006</v>
      </c>
      <c r="T94" s="36" t="s">
        <v>274</v>
      </c>
      <c r="V94" s="41">
        <v>3918.22</v>
      </c>
      <c r="W94" s="36">
        <v>6.1239999999999996E-2</v>
      </c>
      <c r="X94" s="42">
        <v>0.42799999999999999</v>
      </c>
      <c r="Y94" s="43">
        <v>98.643382601426183</v>
      </c>
      <c r="Z94" s="130" t="s">
        <v>274</v>
      </c>
    </row>
    <row r="95" spans="1:26">
      <c r="A95" s="40" t="s">
        <v>107</v>
      </c>
      <c r="B95" s="41">
        <v>3943.14</v>
      </c>
      <c r="C95" s="41">
        <v>6.5570000000000004</v>
      </c>
      <c r="D95" s="36">
        <f t="shared" si="14"/>
        <v>6.5570000000000003E-2</v>
      </c>
      <c r="E95" s="42">
        <v>0.318</v>
      </c>
      <c r="F95" s="42">
        <v>0.127</v>
      </c>
      <c r="G95" s="37" t="str">
        <f t="shared" si="15"/>
        <v>4</v>
      </c>
      <c r="H95" s="43">
        <v>26.290177800908808</v>
      </c>
      <c r="I95" s="45">
        <v>19.125162911934048</v>
      </c>
      <c r="J95" s="41">
        <f t="shared" si="11"/>
        <v>6.9149750303656957E-2</v>
      </c>
      <c r="K95" s="41">
        <f t="shared" si="12"/>
        <v>7.0171120362145914E-2</v>
      </c>
      <c r="L95" s="41">
        <f t="shared" si="16"/>
        <v>0.98544458100116161</v>
      </c>
      <c r="M95" s="36">
        <f t="shared" si="17"/>
        <v>-6.3677943598224847E-3</v>
      </c>
      <c r="N95" s="36" t="s">
        <v>273</v>
      </c>
      <c r="O95" s="36">
        <f t="shared" si="13"/>
        <v>0.31792477391999996</v>
      </c>
      <c r="Q95" s="41">
        <v>3916.68</v>
      </c>
      <c r="R95" s="36">
        <v>0.39001064016763443</v>
      </c>
      <c r="S95" s="36">
        <f t="shared" si="18"/>
        <v>0.9300000000000006</v>
      </c>
      <c r="T95" s="36" t="s">
        <v>274</v>
      </c>
      <c r="V95" s="41">
        <v>3919.07</v>
      </c>
      <c r="W95" s="36">
        <v>1.8149999999999999E-2</v>
      </c>
      <c r="X95" s="42">
        <v>0.04</v>
      </c>
      <c r="Y95" s="43">
        <v>53.827691534621046</v>
      </c>
      <c r="Z95" s="130" t="s">
        <v>274</v>
      </c>
    </row>
    <row r="96" spans="1:26">
      <c r="A96" s="40" t="s">
        <v>108</v>
      </c>
      <c r="B96" s="41">
        <v>3943.59</v>
      </c>
      <c r="C96" s="41">
        <v>9.3219999999999992</v>
      </c>
      <c r="D96" s="36">
        <f t="shared" si="14"/>
        <v>9.3219999999999997E-2</v>
      </c>
      <c r="E96" s="42">
        <v>0.91900000000000004</v>
      </c>
      <c r="F96" s="42">
        <v>0.46500000000000002</v>
      </c>
      <c r="G96" s="37" t="str">
        <f t="shared" si="15"/>
        <v>4</v>
      </c>
      <c r="H96" s="43">
        <v>17.801367528917694</v>
      </c>
      <c r="I96" s="45">
        <v>21.795945064865613</v>
      </c>
      <c r="J96" s="41">
        <f t="shared" si="11"/>
        <v>9.8589997242714167E-2</v>
      </c>
      <c r="K96" s="41">
        <f t="shared" si="12"/>
        <v>0.10280332605483138</v>
      </c>
      <c r="L96" s="41">
        <f t="shared" si="16"/>
        <v>0.95901563719961769</v>
      </c>
      <c r="M96" s="36">
        <f t="shared" si="17"/>
        <v>-1.8174311396448348E-2</v>
      </c>
      <c r="N96" s="36" t="s">
        <v>273</v>
      </c>
      <c r="O96" s="36">
        <f t="shared" si="13"/>
        <v>0.91878260136000012</v>
      </c>
      <c r="Q96" s="41">
        <v>3919.82</v>
      </c>
      <c r="R96" s="36">
        <v>0.39487366915688737</v>
      </c>
      <c r="S96" s="36">
        <f t="shared" si="18"/>
        <v>0.94000000000000061</v>
      </c>
      <c r="T96" s="36" t="s">
        <v>274</v>
      </c>
      <c r="V96" s="41">
        <v>3919.54</v>
      </c>
      <c r="W96" s="36">
        <v>2.7099999999999999E-2</v>
      </c>
      <c r="X96" s="42">
        <v>0.16300000000000001</v>
      </c>
      <c r="Y96" s="43">
        <v>40.22245361252412</v>
      </c>
      <c r="Z96" s="130" t="s">
        <v>274</v>
      </c>
    </row>
    <row r="97" spans="1:26">
      <c r="A97" s="40" t="s">
        <v>109</v>
      </c>
      <c r="B97" s="41">
        <v>3952.26</v>
      </c>
      <c r="C97" s="41">
        <v>6.508</v>
      </c>
      <c r="D97" s="36">
        <f t="shared" si="14"/>
        <v>6.5079999999999999E-2</v>
      </c>
      <c r="E97" s="42">
        <v>0.42099999999999999</v>
      </c>
      <c r="F97" s="42">
        <v>0.18099999999999999</v>
      </c>
      <c r="G97" s="37" t="str">
        <f t="shared" si="15"/>
        <v>4</v>
      </c>
      <c r="H97" s="43">
        <v>96.113357536839388</v>
      </c>
      <c r="I97" s="45">
        <v>0</v>
      </c>
      <c r="J97" s="41">
        <f t="shared" si="11"/>
        <v>7.9863239741932851E-2</v>
      </c>
      <c r="K97" s="41">
        <f t="shared" si="12"/>
        <v>6.9610234030719212E-2</v>
      </c>
      <c r="L97" s="41">
        <f t="shared" si="16"/>
        <v>1.1472916425864759</v>
      </c>
      <c r="M97" s="36">
        <f t="shared" si="17"/>
        <v>5.9673829990407212E-2</v>
      </c>
      <c r="N97" s="36" t="s">
        <v>273</v>
      </c>
      <c r="O97" s="36">
        <f t="shared" si="13"/>
        <v>0.42090040823999991</v>
      </c>
      <c r="Q97" s="41">
        <v>3919.07</v>
      </c>
      <c r="R97" s="36">
        <v>0.40168984413788184</v>
      </c>
      <c r="S97" s="36">
        <f t="shared" si="18"/>
        <v>0.95000000000000062</v>
      </c>
      <c r="T97" s="36" t="s">
        <v>274</v>
      </c>
      <c r="V97" s="41">
        <v>3919.82</v>
      </c>
      <c r="W97" s="36">
        <v>4.3240000000000001E-2</v>
      </c>
      <c r="X97" s="42">
        <v>0.55200000000000005</v>
      </c>
      <c r="Y97" s="43">
        <v>9.1580996734414271</v>
      </c>
      <c r="Z97" s="130" t="s">
        <v>274</v>
      </c>
    </row>
    <row r="98" spans="1:26">
      <c r="A98" s="40" t="s">
        <v>110</v>
      </c>
      <c r="B98" s="41">
        <v>3952.58</v>
      </c>
      <c r="C98" s="41">
        <v>4.0670000000000002</v>
      </c>
      <c r="D98" s="36">
        <f t="shared" si="14"/>
        <v>4.0670000000000005E-2</v>
      </c>
      <c r="E98" s="42">
        <v>2.7E-2</v>
      </c>
      <c r="F98" s="42">
        <v>5.0000000000000001E-3</v>
      </c>
      <c r="G98" s="37" t="str">
        <f t="shared" si="15"/>
        <v>3</v>
      </c>
      <c r="H98" s="43">
        <v>47.112491038479753</v>
      </c>
      <c r="I98" s="45">
        <v>36.031383100091524</v>
      </c>
      <c r="J98" s="41">
        <f t="shared" si="11"/>
        <v>2.5584353314031062E-2</v>
      </c>
      <c r="K98" s="41">
        <f t="shared" si="12"/>
        <v>4.2394170931796156E-2</v>
      </c>
      <c r="L98" s="41">
        <f t="shared" si="16"/>
        <v>0.60348752556551299</v>
      </c>
      <c r="M98" s="36">
        <f t="shared" si="17"/>
        <v>-0.21933170259074866</v>
      </c>
      <c r="N98" s="36" t="s">
        <v>272</v>
      </c>
      <c r="O98" s="36">
        <f t="shared" si="13"/>
        <v>2.699361287999999E-2</v>
      </c>
      <c r="Q98" s="41">
        <v>3919.54</v>
      </c>
      <c r="R98" s="36">
        <v>0.44163771735622043</v>
      </c>
      <c r="S98" s="36">
        <f t="shared" si="18"/>
        <v>0.96000000000000063</v>
      </c>
      <c r="T98" s="36" t="s">
        <v>274</v>
      </c>
      <c r="V98" s="41">
        <v>3927.83</v>
      </c>
      <c r="W98" s="36">
        <v>7.1260000000000004E-2</v>
      </c>
      <c r="X98" s="42">
        <v>0.72099999999999997</v>
      </c>
      <c r="Y98" s="43">
        <v>47.095093138020225</v>
      </c>
      <c r="Z98" s="130" t="s">
        <v>274</v>
      </c>
    </row>
    <row r="99" spans="1:26">
      <c r="A99" s="40" t="s">
        <v>111</v>
      </c>
      <c r="B99" s="41">
        <v>3952.8</v>
      </c>
      <c r="C99" s="41">
        <v>6.5419999999999998</v>
      </c>
      <c r="D99" s="36">
        <f t="shared" si="14"/>
        <v>6.5419999999999992E-2</v>
      </c>
      <c r="E99" s="42">
        <v>0.12</v>
      </c>
      <c r="F99" s="42">
        <v>3.5000000000000003E-2</v>
      </c>
      <c r="G99" s="37" t="str">
        <f t="shared" si="15"/>
        <v>3</v>
      </c>
      <c r="H99" s="43">
        <v>61.91295310320627</v>
      </c>
      <c r="I99" s="45">
        <v>22.74711962643131</v>
      </c>
      <c r="J99" s="41">
        <f t="shared" si="11"/>
        <v>4.2527024874728911E-2</v>
      </c>
      <c r="K99" s="41">
        <f t="shared" si="12"/>
        <v>6.999935800038519E-2</v>
      </c>
      <c r="L99" s="41">
        <f t="shared" si="16"/>
        <v>0.60753449873775833</v>
      </c>
      <c r="M99" s="36">
        <f t="shared" si="17"/>
        <v>-0.21642905569501553</v>
      </c>
      <c r="N99" s="36" t="s">
        <v>272</v>
      </c>
      <c r="O99" s="36">
        <f t="shared" si="13"/>
        <v>0.11997161279999997</v>
      </c>
      <c r="Q99" s="41">
        <v>3913.32</v>
      </c>
      <c r="R99" s="36">
        <v>0.47196071263434658</v>
      </c>
      <c r="S99" s="36">
        <f t="shared" si="18"/>
        <v>0.97000000000000064</v>
      </c>
      <c r="T99" s="36" t="s">
        <v>274</v>
      </c>
      <c r="V99" s="41">
        <v>3932.55</v>
      </c>
      <c r="W99" s="36">
        <v>0.11921</v>
      </c>
      <c r="X99" s="42">
        <v>3.548</v>
      </c>
      <c r="Y99" s="43">
        <v>27.29058967290992</v>
      </c>
      <c r="Z99" s="130" t="s">
        <v>274</v>
      </c>
    </row>
    <row r="100" spans="1:26">
      <c r="A100" s="40" t="s">
        <v>112</v>
      </c>
      <c r="B100" s="41">
        <v>3953.08</v>
      </c>
      <c r="C100" s="41">
        <v>5.48</v>
      </c>
      <c r="D100" s="36">
        <f t="shared" si="14"/>
        <v>5.4800000000000001E-2</v>
      </c>
      <c r="E100" s="42">
        <v>3.5000000000000003E-2</v>
      </c>
      <c r="F100" s="42">
        <v>7.0000000000000001E-3</v>
      </c>
      <c r="G100" s="37" t="str">
        <f t="shared" si="15"/>
        <v>3</v>
      </c>
      <c r="H100" s="43">
        <v>49.7891471945468</v>
      </c>
      <c r="I100" s="45">
        <v>36.262467322118233</v>
      </c>
      <c r="J100" s="41">
        <f t="shared" si="11"/>
        <v>2.509420208140099E-2</v>
      </c>
      <c r="K100" s="41">
        <f t="shared" si="12"/>
        <v>5.7977147693609815E-2</v>
      </c>
      <c r="L100" s="41">
        <f t="shared" si="16"/>
        <v>0.43282919356460248</v>
      </c>
      <c r="M100" s="36">
        <f t="shared" si="17"/>
        <v>-0.3636834545178696</v>
      </c>
      <c r="N100" s="36" t="s">
        <v>272</v>
      </c>
      <c r="O100" s="36">
        <f t="shared" si="13"/>
        <v>3.4991720400000002E-2</v>
      </c>
      <c r="Q100" s="41">
        <v>3942.23</v>
      </c>
      <c r="R100" s="36">
        <v>0.50976944881324104</v>
      </c>
      <c r="S100" s="36">
        <f t="shared" si="18"/>
        <v>0.98000000000000065</v>
      </c>
      <c r="T100" s="36" t="s">
        <v>274</v>
      </c>
      <c r="V100" s="41">
        <v>3942.23</v>
      </c>
      <c r="W100" s="36">
        <v>3.0430000000000002E-2</v>
      </c>
      <c r="X100" s="42">
        <v>0.318</v>
      </c>
      <c r="Y100" s="43">
        <v>15.979446560251386</v>
      </c>
      <c r="Z100" s="130" t="s">
        <v>274</v>
      </c>
    </row>
    <row r="101" spans="1:26">
      <c r="A101" s="40" t="s">
        <v>113</v>
      </c>
      <c r="B101" s="41">
        <v>3953.46</v>
      </c>
      <c r="C101" s="41">
        <v>4.0999999999999996</v>
      </c>
      <c r="D101" s="36">
        <f t="shared" si="14"/>
        <v>4.0999999999999995E-2</v>
      </c>
      <c r="E101" s="42">
        <v>2.1000000000000001E-2</v>
      </c>
      <c r="F101" s="42">
        <v>4.0000000000000001E-3</v>
      </c>
      <c r="G101" s="37" t="str">
        <f t="shared" si="15"/>
        <v>3</v>
      </c>
      <c r="H101" s="43">
        <v>71.688214927982287</v>
      </c>
      <c r="I101" s="45">
        <v>11.410213554400956</v>
      </c>
      <c r="J101" s="41">
        <f t="shared" si="11"/>
        <v>2.2472291882205172E-2</v>
      </c>
      <c r="K101" s="41">
        <f t="shared" si="12"/>
        <v>4.2752867570385815E-2</v>
      </c>
      <c r="L101" s="41">
        <f t="shared" si="16"/>
        <v>0.52563238817157953</v>
      </c>
      <c r="M101" s="36">
        <f t="shared" si="17"/>
        <v>-0.27931788246876504</v>
      </c>
      <c r="N101" s="36" t="s">
        <v>272</v>
      </c>
      <c r="O101" s="36">
        <f t="shared" si="13"/>
        <v>2.0995032239999996E-2</v>
      </c>
      <c r="Q101" s="41">
        <v>3911.72</v>
      </c>
      <c r="R101" s="36">
        <v>0.6247041018861621</v>
      </c>
      <c r="S101" s="36">
        <f t="shared" si="18"/>
        <v>0.99000000000000066</v>
      </c>
      <c r="T101" s="36" t="s">
        <v>276</v>
      </c>
      <c r="V101" s="41">
        <v>3908.39</v>
      </c>
      <c r="W101" s="36">
        <v>6.0720000000000003E-2</v>
      </c>
      <c r="X101" s="42">
        <v>30.890999999999998</v>
      </c>
      <c r="Y101" s="43">
        <v>38.718895384937831</v>
      </c>
      <c r="Z101" s="131" t="s">
        <v>276</v>
      </c>
    </row>
    <row r="102" spans="1:26">
      <c r="A102" s="46" t="s">
        <v>114</v>
      </c>
      <c r="B102" s="47">
        <v>3953.83</v>
      </c>
      <c r="C102" s="47">
        <v>3.8849999999999998</v>
      </c>
      <c r="D102" s="48">
        <f t="shared" si="14"/>
        <v>3.8849999999999996E-2</v>
      </c>
      <c r="E102" s="48">
        <v>2.3E-2</v>
      </c>
      <c r="F102" s="48">
        <v>4.0000000000000001E-3</v>
      </c>
      <c r="G102" s="37" t="str">
        <f t="shared" si="15"/>
        <v>3</v>
      </c>
      <c r="H102" s="49">
        <v>93.147465979513967</v>
      </c>
      <c r="I102" s="50">
        <v>1.0308695294504857</v>
      </c>
      <c r="J102" s="47">
        <f t="shared" si="11"/>
        <v>2.4160062560114014E-2</v>
      </c>
      <c r="K102" s="47">
        <f t="shared" si="12"/>
        <v>4.0420329813244546E-2</v>
      </c>
      <c r="L102" s="47">
        <f t="shared" si="16"/>
        <v>0.59772056961785291</v>
      </c>
      <c r="M102" s="47">
        <f t="shared" si="17"/>
        <v>-0.22350179834431014</v>
      </c>
      <c r="N102" s="47" t="s">
        <v>272</v>
      </c>
      <c r="O102" s="47">
        <f t="shared" si="13"/>
        <v>2.2994559119999997E-2</v>
      </c>
      <c r="Q102" s="47">
        <v>3908.39</v>
      </c>
      <c r="R102" s="47">
        <v>1.039643062516598</v>
      </c>
      <c r="S102" s="47">
        <f t="shared" si="18"/>
        <v>1.0000000000000007</v>
      </c>
      <c r="T102" s="47" t="s">
        <v>276</v>
      </c>
      <c r="V102" s="47">
        <v>3911.72</v>
      </c>
      <c r="W102" s="48">
        <v>9.8650000000000002E-2</v>
      </c>
      <c r="X102" s="48">
        <v>21.283999999999999</v>
      </c>
      <c r="Y102" s="49">
        <v>34.953776087138522</v>
      </c>
      <c r="Z102" s="132" t="s">
        <v>276</v>
      </c>
    </row>
    <row r="103" spans="1:26">
      <c r="A103" s="5"/>
      <c r="B103" s="30"/>
      <c r="C103" s="30"/>
      <c r="D103" s="30"/>
      <c r="E103" s="30"/>
      <c r="F103" s="11"/>
      <c r="G103" s="11"/>
      <c r="H103" s="32"/>
      <c r="I103" s="33"/>
      <c r="Q103" s="30"/>
      <c r="V103" s="30"/>
      <c r="W103" s="30"/>
      <c r="X103" s="30"/>
      <c r="Y103" s="32"/>
    </row>
    <row r="104" spans="1:26">
      <c r="A104" s="5"/>
      <c r="B104" s="30"/>
      <c r="C104" s="30"/>
      <c r="D104" s="30"/>
      <c r="E104" s="30"/>
      <c r="F104" s="11"/>
      <c r="G104" s="11"/>
      <c r="H104" s="32"/>
      <c r="I104" s="33"/>
      <c r="Q104" s="30"/>
      <c r="V104" s="30"/>
      <c r="W104" s="30"/>
      <c r="X104" s="30"/>
      <c r="Y104" s="32"/>
    </row>
    <row r="105" spans="1:26">
      <c r="A105" s="5"/>
      <c r="B105" s="30"/>
      <c r="C105" s="30"/>
      <c r="D105" s="30"/>
      <c r="E105" s="30"/>
      <c r="F105" s="11"/>
      <c r="G105" s="11"/>
      <c r="H105" s="32"/>
      <c r="I105" s="33"/>
      <c r="Q105" s="30"/>
      <c r="V105" s="30"/>
      <c r="W105" s="30"/>
      <c r="X105" s="30"/>
      <c r="Y105" s="32"/>
    </row>
    <row r="106" spans="1:26">
      <c r="A106" s="5"/>
      <c r="B106" s="30"/>
      <c r="C106" s="30"/>
      <c r="D106" s="30"/>
      <c r="E106" s="30"/>
      <c r="F106" s="11"/>
      <c r="G106" s="11"/>
      <c r="H106" s="32"/>
      <c r="I106" s="33"/>
      <c r="Q106" s="30"/>
      <c r="V106" s="30"/>
      <c r="W106" s="30"/>
      <c r="X106" s="30"/>
      <c r="Y106" s="32"/>
    </row>
    <row r="107" spans="1:26">
      <c r="A107" s="5"/>
      <c r="B107" s="30"/>
      <c r="C107" s="30"/>
      <c r="D107" s="30"/>
      <c r="E107" s="30"/>
      <c r="F107" s="11"/>
      <c r="G107" s="11"/>
      <c r="H107" s="32"/>
      <c r="I107" s="33"/>
      <c r="Q107" s="30"/>
      <c r="V107" s="30"/>
      <c r="W107" s="30"/>
      <c r="X107" s="30"/>
      <c r="Y107" s="32"/>
    </row>
    <row r="108" spans="1:26">
      <c r="A108" s="5"/>
      <c r="B108" s="30"/>
      <c r="C108" s="30"/>
      <c r="D108" s="30"/>
      <c r="E108" s="30"/>
      <c r="F108" s="11"/>
      <c r="G108" s="11"/>
      <c r="H108" s="32"/>
      <c r="I108" s="33"/>
      <c r="Q108" s="30"/>
      <c r="V108" s="30"/>
      <c r="W108" s="30"/>
      <c r="X108" s="30"/>
      <c r="Y108" s="32"/>
    </row>
    <row r="109" spans="1:26">
      <c r="A109" s="5"/>
      <c r="B109" s="30"/>
      <c r="C109" s="30"/>
      <c r="D109" s="30"/>
      <c r="E109" s="30"/>
      <c r="F109" s="11"/>
      <c r="G109" s="11"/>
      <c r="H109" s="32"/>
      <c r="I109" s="33"/>
      <c r="Q109" s="30"/>
      <c r="V109" s="30"/>
      <c r="W109" s="30"/>
      <c r="X109" s="30"/>
      <c r="Y109" s="32"/>
    </row>
    <row r="110" spans="1:26">
      <c r="A110" s="5"/>
      <c r="B110" s="30"/>
      <c r="C110" s="30"/>
      <c r="D110" s="30"/>
      <c r="E110" s="30"/>
      <c r="F110" s="11"/>
      <c r="G110" s="11"/>
      <c r="H110" s="32"/>
      <c r="I110" s="33"/>
      <c r="Q110" s="30"/>
      <c r="V110" s="30"/>
      <c r="W110" s="30"/>
      <c r="X110" s="30"/>
      <c r="Y110" s="32"/>
    </row>
    <row r="111" spans="1:26">
      <c r="A111" s="5"/>
      <c r="B111" s="30"/>
      <c r="C111" s="30"/>
      <c r="D111" s="30"/>
      <c r="E111" s="30"/>
      <c r="F111" s="11"/>
      <c r="G111" s="11"/>
      <c r="H111" s="32"/>
      <c r="I111" s="33"/>
      <c r="Q111" s="30"/>
      <c r="V111" s="30"/>
      <c r="W111" s="30"/>
      <c r="X111" s="30"/>
      <c r="Y111" s="32"/>
    </row>
    <row r="112" spans="1:26">
      <c r="A112" s="5"/>
      <c r="B112" s="30"/>
      <c r="C112" s="30"/>
      <c r="D112" s="30"/>
      <c r="E112" s="30"/>
      <c r="F112" s="11"/>
      <c r="G112" s="11"/>
      <c r="H112" s="32"/>
      <c r="I112" s="33"/>
      <c r="Q112" s="30"/>
      <c r="V112" s="30"/>
      <c r="W112" s="30"/>
      <c r="X112" s="30"/>
      <c r="Y112" s="32"/>
    </row>
    <row r="113" spans="1:25">
      <c r="A113" s="5"/>
      <c r="B113" s="30"/>
      <c r="C113" s="30"/>
      <c r="D113" s="30"/>
      <c r="E113" s="30"/>
      <c r="F113" s="11"/>
      <c r="G113" s="11"/>
      <c r="H113" s="32"/>
      <c r="I113" s="33"/>
      <c r="Q113" s="30"/>
      <c r="V113" s="30"/>
      <c r="W113" s="30"/>
      <c r="X113" s="30"/>
      <c r="Y113" s="32"/>
    </row>
    <row r="114" spans="1:25">
      <c r="A114" s="5"/>
      <c r="B114" s="30"/>
      <c r="C114" s="30"/>
      <c r="D114" s="30"/>
      <c r="E114" s="30"/>
      <c r="F114" s="11"/>
      <c r="G114" s="11"/>
      <c r="H114" s="32"/>
      <c r="I114" s="33"/>
      <c r="Q114" s="30"/>
      <c r="V114" s="30"/>
      <c r="W114" s="30"/>
      <c r="X114" s="30"/>
      <c r="Y114" s="32"/>
    </row>
    <row r="115" spans="1:25">
      <c r="A115" s="5"/>
      <c r="B115" s="30"/>
      <c r="C115" s="30"/>
      <c r="D115" s="30"/>
      <c r="E115" s="30"/>
      <c r="F115" s="11"/>
      <c r="G115" s="11"/>
      <c r="H115" s="32"/>
      <c r="I115" s="33"/>
      <c r="Q115" s="30"/>
      <c r="V115" s="30"/>
      <c r="W115" s="30"/>
      <c r="X115" s="30"/>
      <c r="Y115" s="32"/>
    </row>
    <row r="116" spans="1:25">
      <c r="A116" s="5"/>
      <c r="B116" s="30"/>
      <c r="C116" s="30"/>
      <c r="D116" s="30"/>
      <c r="E116" s="30"/>
      <c r="F116" s="11"/>
      <c r="G116" s="11"/>
      <c r="H116" s="32"/>
      <c r="I116" s="33"/>
      <c r="Q116" s="30"/>
      <c r="V116" s="30"/>
      <c r="W116" s="30"/>
      <c r="X116" s="30"/>
      <c r="Y116" s="32"/>
    </row>
    <row r="117" spans="1:25">
      <c r="A117" s="5"/>
      <c r="B117" s="30"/>
      <c r="C117" s="30"/>
      <c r="D117" s="30"/>
      <c r="E117" s="30"/>
      <c r="F117" s="11"/>
      <c r="G117" s="11"/>
      <c r="H117" s="32"/>
      <c r="I117" s="33"/>
      <c r="Q117" s="30"/>
      <c r="V117" s="30"/>
      <c r="W117" s="30"/>
      <c r="X117" s="30"/>
      <c r="Y117" s="32"/>
    </row>
    <row r="118" spans="1:25">
      <c r="A118" s="5"/>
      <c r="B118" s="30"/>
      <c r="C118" s="30"/>
      <c r="D118" s="30"/>
      <c r="E118" s="30"/>
      <c r="F118" s="11"/>
      <c r="G118" s="11"/>
      <c r="H118" s="32"/>
      <c r="I118" s="33"/>
      <c r="Q118" s="30"/>
      <c r="V118" s="30"/>
      <c r="W118" s="30"/>
      <c r="X118" s="30"/>
      <c r="Y118" s="32"/>
    </row>
    <row r="119" spans="1:25">
      <c r="A119" s="5"/>
      <c r="B119" s="30"/>
      <c r="C119" s="30"/>
      <c r="D119" s="30"/>
      <c r="E119" s="30"/>
      <c r="F119" s="11"/>
      <c r="G119" s="11"/>
      <c r="H119" s="32"/>
      <c r="I119" s="33"/>
      <c r="Q119" s="30"/>
      <c r="V119" s="30"/>
      <c r="W119" s="30"/>
      <c r="X119" s="30"/>
      <c r="Y119" s="32"/>
    </row>
    <row r="120" spans="1:25">
      <c r="A120" s="5"/>
      <c r="B120" s="30"/>
      <c r="C120" s="30"/>
      <c r="D120" s="30"/>
      <c r="E120" s="30"/>
      <c r="F120" s="11"/>
      <c r="G120" s="11"/>
      <c r="H120" s="32"/>
      <c r="I120" s="33"/>
      <c r="Q120" s="30"/>
      <c r="V120" s="30"/>
      <c r="W120" s="30"/>
      <c r="X120" s="30"/>
      <c r="Y120" s="32"/>
    </row>
    <row r="121" spans="1:25">
      <c r="A121" s="5"/>
      <c r="B121" s="30"/>
      <c r="C121" s="30"/>
      <c r="D121" s="30"/>
      <c r="E121" s="30"/>
      <c r="F121" s="11"/>
      <c r="G121" s="11"/>
      <c r="H121" s="32"/>
      <c r="I121" s="33"/>
      <c r="Q121" s="30"/>
      <c r="V121" s="30"/>
      <c r="W121" s="30"/>
      <c r="X121" s="30"/>
      <c r="Y121" s="32"/>
    </row>
    <row r="122" spans="1:25">
      <c r="A122" s="5"/>
      <c r="B122" s="30"/>
      <c r="C122" s="30"/>
      <c r="D122" s="30"/>
      <c r="E122" s="30"/>
      <c r="F122" s="11"/>
      <c r="G122" s="11"/>
      <c r="H122" s="32"/>
      <c r="I122" s="33"/>
      <c r="Q122" s="30"/>
      <c r="V122" s="30"/>
      <c r="W122" s="30"/>
      <c r="X122" s="30"/>
      <c r="Y122" s="32"/>
    </row>
    <row r="123" spans="1:25">
      <c r="A123" s="5"/>
      <c r="B123" s="30"/>
      <c r="C123" s="30"/>
      <c r="D123" s="30"/>
      <c r="E123" s="30"/>
      <c r="F123" s="11"/>
      <c r="G123" s="11"/>
      <c r="H123" s="32"/>
      <c r="I123" s="33"/>
      <c r="Q123" s="30"/>
      <c r="V123" s="30"/>
      <c r="W123" s="30"/>
      <c r="X123" s="30"/>
      <c r="Y123" s="32"/>
    </row>
    <row r="124" spans="1:25">
      <c r="A124" s="5"/>
      <c r="B124" s="30"/>
      <c r="C124" s="30"/>
      <c r="D124" s="30"/>
      <c r="E124" s="30"/>
      <c r="F124" s="11"/>
      <c r="G124" s="11"/>
      <c r="H124" s="32"/>
      <c r="I124" s="33"/>
      <c r="Q124" s="30"/>
      <c r="V124" s="30"/>
      <c r="W124" s="30"/>
      <c r="X124" s="30"/>
      <c r="Y124" s="32"/>
    </row>
    <row r="125" spans="1:25">
      <c r="A125" s="5"/>
      <c r="B125" s="30"/>
      <c r="C125" s="30"/>
      <c r="D125" s="30"/>
      <c r="E125" s="30"/>
      <c r="F125" s="11"/>
      <c r="G125" s="11"/>
      <c r="H125" s="32"/>
      <c r="I125" s="33"/>
      <c r="Q125" s="30"/>
      <c r="V125" s="30"/>
      <c r="W125" s="30"/>
      <c r="X125" s="30"/>
      <c r="Y125" s="32"/>
    </row>
    <row r="126" spans="1:25">
      <c r="A126" s="5"/>
      <c r="B126" s="30"/>
      <c r="C126" s="30"/>
      <c r="D126" s="30"/>
      <c r="E126" s="30"/>
      <c r="F126" s="11"/>
      <c r="G126" s="11"/>
      <c r="H126" s="32"/>
      <c r="I126" s="33"/>
      <c r="Q126" s="30"/>
      <c r="V126" s="30"/>
      <c r="W126" s="30"/>
      <c r="X126" s="30"/>
      <c r="Y126" s="32"/>
    </row>
    <row r="127" spans="1:25">
      <c r="A127" s="5"/>
      <c r="B127" s="30"/>
      <c r="C127" s="30"/>
      <c r="D127" s="30"/>
      <c r="E127" s="30"/>
      <c r="F127" s="11"/>
      <c r="G127" s="11"/>
      <c r="H127" s="32"/>
      <c r="I127" s="33"/>
      <c r="Q127" s="30"/>
      <c r="V127" s="30"/>
      <c r="W127" s="30"/>
      <c r="X127" s="30"/>
      <c r="Y127" s="32"/>
    </row>
    <row r="128" spans="1:25">
      <c r="A128" s="5"/>
      <c r="B128" s="30"/>
      <c r="C128" s="30"/>
      <c r="D128" s="30"/>
      <c r="E128" s="30"/>
      <c r="F128" s="11"/>
      <c r="G128" s="11"/>
      <c r="H128" s="32"/>
      <c r="I128" s="33"/>
      <c r="Q128" s="30"/>
      <c r="V128" s="30"/>
      <c r="W128" s="30"/>
      <c r="X128" s="30"/>
      <c r="Y128" s="32"/>
    </row>
    <row r="129" spans="1:25">
      <c r="A129" s="5"/>
      <c r="B129" s="30"/>
      <c r="C129" s="30"/>
      <c r="D129" s="30"/>
      <c r="E129" s="30"/>
      <c r="F129" s="11"/>
      <c r="G129" s="11"/>
      <c r="H129" s="32"/>
      <c r="I129" s="33"/>
      <c r="Q129" s="30"/>
      <c r="V129" s="30"/>
      <c r="W129" s="30"/>
      <c r="X129" s="30"/>
      <c r="Y129" s="32"/>
    </row>
    <row r="130" spans="1:25">
      <c r="A130" s="5"/>
      <c r="B130" s="30"/>
      <c r="C130" s="30"/>
      <c r="D130" s="30"/>
      <c r="E130" s="30"/>
      <c r="F130" s="11"/>
      <c r="G130" s="11"/>
      <c r="H130" s="32"/>
      <c r="I130" s="33"/>
      <c r="Q130" s="30"/>
      <c r="V130" s="30"/>
      <c r="W130" s="30"/>
      <c r="X130" s="30"/>
      <c r="Y130" s="32"/>
    </row>
    <row r="131" spans="1:25">
      <c r="A131" s="5"/>
      <c r="B131" s="30"/>
      <c r="C131" s="30"/>
      <c r="D131" s="30"/>
      <c r="E131" s="30"/>
      <c r="F131" s="11"/>
      <c r="G131" s="11"/>
      <c r="H131" s="32"/>
      <c r="I131" s="33"/>
      <c r="Q131" s="30"/>
      <c r="V131" s="30"/>
      <c r="W131" s="30"/>
      <c r="X131" s="30"/>
      <c r="Y131" s="32"/>
    </row>
    <row r="132" spans="1:25">
      <c r="A132" s="5"/>
      <c r="B132" s="30"/>
      <c r="C132" s="30"/>
      <c r="D132" s="30"/>
      <c r="E132" s="30"/>
      <c r="F132" s="11"/>
      <c r="G132" s="11"/>
      <c r="H132" s="32"/>
      <c r="I132" s="33"/>
      <c r="Q132" s="30"/>
      <c r="V132" s="30"/>
      <c r="W132" s="30"/>
      <c r="X132" s="30"/>
      <c r="Y132" s="32"/>
    </row>
    <row r="133" spans="1:25">
      <c r="A133" s="5"/>
      <c r="B133" s="30"/>
      <c r="C133" s="30"/>
      <c r="D133" s="30"/>
      <c r="E133" s="30"/>
      <c r="F133" s="11"/>
      <c r="G133" s="11"/>
      <c r="H133" s="32"/>
      <c r="I133" s="33"/>
      <c r="Q133" s="30"/>
      <c r="V133" s="30"/>
      <c r="W133" s="30"/>
      <c r="X133" s="30"/>
      <c r="Y133" s="32"/>
    </row>
    <row r="134" spans="1:25">
      <c r="A134" s="5"/>
      <c r="B134" s="30"/>
      <c r="C134" s="30"/>
      <c r="D134" s="30"/>
      <c r="E134" s="30"/>
      <c r="F134" s="11"/>
      <c r="G134" s="11"/>
      <c r="H134" s="32"/>
      <c r="I134" s="33"/>
      <c r="Q134" s="30"/>
      <c r="V134" s="30"/>
      <c r="W134" s="30"/>
      <c r="X134" s="30"/>
      <c r="Y134" s="32"/>
    </row>
    <row r="135" spans="1:25">
      <c r="A135" s="5"/>
      <c r="B135" s="30"/>
      <c r="C135" s="30"/>
      <c r="D135" s="30"/>
      <c r="E135" s="30"/>
      <c r="F135" s="11"/>
      <c r="G135" s="11"/>
      <c r="H135" s="32"/>
      <c r="I135" s="33"/>
      <c r="Q135" s="30"/>
      <c r="V135" s="30"/>
      <c r="W135" s="30"/>
      <c r="X135" s="30"/>
      <c r="Y135" s="32"/>
    </row>
    <row r="136" spans="1:25">
      <c r="A136" s="5"/>
      <c r="B136" s="30"/>
      <c r="C136" s="30"/>
      <c r="D136" s="30"/>
      <c r="E136" s="30"/>
      <c r="F136" s="11"/>
      <c r="G136" s="11"/>
      <c r="H136" s="32"/>
      <c r="I136" s="33"/>
      <c r="Q136" s="30"/>
      <c r="V136" s="30"/>
      <c r="W136" s="30"/>
      <c r="X136" s="30"/>
      <c r="Y136" s="32"/>
    </row>
    <row r="137" spans="1:25">
      <c r="A137" s="5"/>
      <c r="B137" s="30"/>
      <c r="C137" s="30"/>
      <c r="D137" s="30"/>
      <c r="E137" s="30"/>
      <c r="F137" s="11"/>
      <c r="G137" s="11"/>
      <c r="H137" s="32"/>
      <c r="I137" s="33"/>
      <c r="Q137" s="30"/>
      <c r="V137" s="30"/>
      <c r="W137" s="30"/>
      <c r="X137" s="30"/>
      <c r="Y137" s="32"/>
    </row>
    <row r="138" spans="1:25">
      <c r="A138" s="5"/>
      <c r="B138" s="30"/>
      <c r="C138" s="30"/>
      <c r="D138" s="30"/>
      <c r="E138" s="30"/>
      <c r="F138" s="11"/>
      <c r="G138" s="11"/>
      <c r="H138" s="32"/>
      <c r="I138" s="33"/>
      <c r="Q138" s="30"/>
      <c r="V138" s="30"/>
      <c r="W138" s="30"/>
      <c r="X138" s="30"/>
      <c r="Y138" s="32"/>
    </row>
    <row r="139" spans="1:25">
      <c r="A139" s="5"/>
      <c r="B139" s="30"/>
      <c r="C139" s="30"/>
      <c r="D139" s="30"/>
      <c r="E139" s="30"/>
      <c r="F139" s="11"/>
      <c r="G139" s="11"/>
      <c r="H139" s="32"/>
      <c r="I139" s="33"/>
      <c r="Q139" s="30"/>
      <c r="V139" s="30"/>
      <c r="W139" s="30"/>
      <c r="X139" s="30"/>
      <c r="Y139" s="32"/>
    </row>
    <row r="140" spans="1:25">
      <c r="A140" s="5"/>
      <c r="B140" s="30"/>
      <c r="C140" s="30"/>
      <c r="D140" s="30"/>
      <c r="E140" s="30"/>
      <c r="F140" s="11"/>
      <c r="G140" s="11"/>
      <c r="H140" s="32"/>
      <c r="I140" s="33"/>
      <c r="Q140" s="30"/>
      <c r="V140" s="30"/>
      <c r="W140" s="30"/>
      <c r="X140" s="30"/>
      <c r="Y140" s="32"/>
    </row>
    <row r="141" spans="1:25">
      <c r="A141" s="5"/>
      <c r="B141" s="30"/>
      <c r="C141" s="30"/>
      <c r="D141" s="30"/>
      <c r="E141" s="30"/>
      <c r="F141" s="11"/>
      <c r="G141" s="11"/>
      <c r="H141" s="32"/>
      <c r="I141" s="33"/>
      <c r="Q141" s="30"/>
      <c r="V141" s="30"/>
      <c r="W141" s="30"/>
      <c r="X141" s="30"/>
      <c r="Y141" s="32"/>
    </row>
    <row r="142" spans="1:25">
      <c r="A142" s="5"/>
      <c r="B142" s="30"/>
      <c r="C142" s="30"/>
      <c r="D142" s="30"/>
      <c r="E142" s="30"/>
      <c r="F142" s="11"/>
      <c r="G142" s="11"/>
      <c r="H142" s="32"/>
      <c r="I142" s="33"/>
      <c r="Q142" s="30"/>
      <c r="V142" s="30"/>
      <c r="W142" s="30"/>
      <c r="X142" s="30"/>
      <c r="Y142" s="32"/>
    </row>
    <row r="143" spans="1:25">
      <c r="A143" s="5"/>
      <c r="B143" s="30"/>
      <c r="C143" s="30"/>
      <c r="D143" s="30"/>
      <c r="E143" s="30"/>
      <c r="F143" s="11"/>
      <c r="G143" s="11"/>
      <c r="H143" s="32"/>
      <c r="I143" s="33"/>
      <c r="Q143" s="30"/>
      <c r="V143" s="30"/>
      <c r="W143" s="30"/>
      <c r="X143" s="30"/>
      <c r="Y143" s="32"/>
    </row>
    <row r="144" spans="1:25">
      <c r="A144" s="5"/>
      <c r="B144" s="30"/>
      <c r="C144" s="30"/>
      <c r="D144" s="30"/>
      <c r="E144" s="30"/>
      <c r="F144" s="11"/>
      <c r="G144" s="11"/>
      <c r="H144" s="32"/>
      <c r="I144" s="33"/>
      <c r="Q144" s="30"/>
      <c r="V144" s="30"/>
      <c r="W144" s="30"/>
      <c r="X144" s="30"/>
      <c r="Y144" s="32"/>
    </row>
    <row r="145" spans="1:25">
      <c r="A145" s="5"/>
      <c r="B145" s="30"/>
      <c r="C145" s="30"/>
      <c r="D145" s="30"/>
      <c r="E145" s="30"/>
      <c r="F145" s="11"/>
      <c r="G145" s="11"/>
      <c r="H145" s="32"/>
      <c r="I145" s="33"/>
      <c r="Q145" s="30"/>
      <c r="V145" s="30"/>
      <c r="W145" s="30"/>
      <c r="X145" s="30"/>
      <c r="Y145" s="32"/>
    </row>
    <row r="146" spans="1:25">
      <c r="A146" s="5"/>
      <c r="B146" s="30"/>
      <c r="C146" s="30"/>
      <c r="D146" s="30"/>
      <c r="E146" s="30"/>
      <c r="F146" s="11"/>
      <c r="G146" s="11"/>
      <c r="H146" s="32"/>
      <c r="I146" s="33"/>
      <c r="Q146" s="30"/>
      <c r="V146" s="30"/>
      <c r="W146" s="30"/>
      <c r="X146" s="30"/>
      <c r="Y146" s="32"/>
    </row>
    <row r="147" spans="1:25">
      <c r="A147" s="5"/>
      <c r="B147" s="30"/>
      <c r="C147" s="30"/>
      <c r="D147" s="30"/>
      <c r="E147" s="30"/>
      <c r="F147" s="11"/>
      <c r="G147" s="11"/>
      <c r="H147" s="32"/>
      <c r="I147" s="33"/>
      <c r="Q147" s="30"/>
      <c r="V147" s="30"/>
      <c r="W147" s="30"/>
      <c r="X147" s="30"/>
      <c r="Y147" s="32"/>
    </row>
    <row r="148" spans="1:25">
      <c r="A148" s="5"/>
      <c r="B148" s="30"/>
      <c r="C148" s="30"/>
      <c r="D148" s="30"/>
      <c r="E148" s="30"/>
      <c r="F148" s="11"/>
      <c r="G148" s="11"/>
      <c r="H148" s="32"/>
      <c r="I148" s="33"/>
      <c r="Q148" s="30"/>
      <c r="V148" s="30"/>
      <c r="W148" s="30"/>
      <c r="X148" s="30"/>
      <c r="Y148" s="32"/>
    </row>
    <row r="149" spans="1:25">
      <c r="A149" s="5"/>
      <c r="B149" s="30"/>
      <c r="C149" s="30"/>
      <c r="D149" s="30"/>
      <c r="E149" s="30"/>
      <c r="F149" s="11"/>
      <c r="G149" s="11"/>
      <c r="H149" s="32"/>
      <c r="I149" s="33"/>
      <c r="Q149" s="30"/>
      <c r="V149" s="30"/>
      <c r="W149" s="30"/>
      <c r="X149" s="30"/>
      <c r="Y149" s="32"/>
    </row>
    <row r="150" spans="1:25">
      <c r="A150" s="5"/>
      <c r="B150" s="30"/>
      <c r="C150" s="30"/>
      <c r="D150" s="30"/>
      <c r="E150" s="30"/>
      <c r="F150" s="11"/>
      <c r="G150" s="11"/>
      <c r="H150" s="32"/>
      <c r="I150" s="33"/>
      <c r="Q150" s="30"/>
      <c r="V150" s="30"/>
      <c r="W150" s="30"/>
      <c r="X150" s="30"/>
      <c r="Y150" s="32"/>
    </row>
    <row r="151" spans="1:25">
      <c r="A151" s="5"/>
      <c r="B151" s="30"/>
      <c r="C151" s="30"/>
      <c r="D151" s="30"/>
      <c r="E151" s="30"/>
      <c r="F151" s="11"/>
      <c r="G151" s="11"/>
      <c r="H151" s="32"/>
      <c r="I151" s="33"/>
      <c r="Q151" s="30"/>
      <c r="V151" s="30"/>
      <c r="W151" s="30"/>
      <c r="X151" s="30"/>
      <c r="Y151" s="32"/>
    </row>
    <row r="152" spans="1:25">
      <c r="A152" s="5"/>
      <c r="B152" s="30"/>
      <c r="C152" s="30"/>
      <c r="D152" s="30"/>
      <c r="E152" s="30"/>
      <c r="F152" s="11"/>
      <c r="G152" s="11"/>
      <c r="H152" s="32"/>
      <c r="I152" s="33"/>
      <c r="Q152" s="30"/>
      <c r="V152" s="30"/>
      <c r="W152" s="30"/>
      <c r="X152" s="30"/>
      <c r="Y152" s="32"/>
    </row>
    <row r="153" spans="1:25">
      <c r="A153" s="5"/>
      <c r="B153" s="30"/>
      <c r="C153" s="30"/>
      <c r="D153" s="30"/>
      <c r="E153" s="30"/>
      <c r="F153" s="11"/>
      <c r="G153" s="11"/>
      <c r="H153" s="32"/>
      <c r="I153" s="33"/>
      <c r="Q153" s="30"/>
      <c r="V153" s="30"/>
      <c r="W153" s="30"/>
      <c r="X153" s="30"/>
      <c r="Y153" s="32"/>
    </row>
    <row r="154" spans="1:25">
      <c r="A154" s="5"/>
      <c r="B154" s="30"/>
      <c r="C154" s="30"/>
      <c r="D154" s="30"/>
      <c r="E154" s="30"/>
      <c r="F154" s="11"/>
      <c r="G154" s="11"/>
      <c r="H154" s="32"/>
      <c r="I154" s="33"/>
      <c r="Q154" s="30"/>
      <c r="V154" s="30"/>
      <c r="W154" s="30"/>
      <c r="X154" s="30"/>
      <c r="Y154" s="32"/>
    </row>
    <row r="155" spans="1:25">
      <c r="A155" s="5"/>
      <c r="B155" s="30"/>
      <c r="C155" s="30"/>
      <c r="D155" s="30"/>
      <c r="E155" s="30"/>
      <c r="F155" s="11"/>
      <c r="G155" s="11"/>
      <c r="H155" s="32"/>
      <c r="I155" s="33"/>
      <c r="Q155" s="30"/>
      <c r="V155" s="30"/>
      <c r="W155" s="30"/>
      <c r="X155" s="30"/>
      <c r="Y155" s="32"/>
    </row>
    <row r="156" spans="1:25">
      <c r="A156" s="5"/>
      <c r="B156" s="30"/>
      <c r="C156" s="30"/>
      <c r="D156" s="30"/>
      <c r="E156" s="30"/>
      <c r="F156" s="11"/>
      <c r="G156" s="11"/>
      <c r="H156" s="32"/>
      <c r="I156" s="33"/>
      <c r="Q156" s="30"/>
      <c r="V156" s="30"/>
      <c r="W156" s="30"/>
      <c r="X156" s="30"/>
      <c r="Y156" s="32"/>
    </row>
    <row r="157" spans="1:25">
      <c r="A157" s="5"/>
      <c r="B157" s="30"/>
      <c r="C157" s="30"/>
      <c r="D157" s="30"/>
      <c r="E157" s="30"/>
      <c r="F157" s="11"/>
      <c r="G157" s="11"/>
      <c r="H157" s="32"/>
      <c r="I157" s="33"/>
      <c r="Q157" s="30"/>
      <c r="V157" s="30"/>
      <c r="W157" s="30"/>
      <c r="X157" s="30"/>
      <c r="Y157" s="32"/>
    </row>
    <row r="158" spans="1:25">
      <c r="A158" s="5"/>
      <c r="B158" s="30"/>
      <c r="C158" s="30"/>
      <c r="D158" s="30"/>
      <c r="E158" s="30"/>
      <c r="F158" s="11"/>
      <c r="G158" s="11"/>
      <c r="H158" s="32"/>
      <c r="I158" s="33"/>
      <c r="Q158" s="30"/>
      <c r="V158" s="30"/>
      <c r="W158" s="30"/>
      <c r="X158" s="30"/>
      <c r="Y158" s="32"/>
    </row>
    <row r="159" spans="1:25">
      <c r="A159" s="5"/>
      <c r="B159" s="30"/>
      <c r="C159" s="30"/>
      <c r="D159" s="30"/>
      <c r="E159" s="30"/>
      <c r="F159" s="11"/>
      <c r="G159" s="11"/>
      <c r="H159" s="32"/>
      <c r="I159" s="33"/>
      <c r="Q159" s="30"/>
      <c r="V159" s="30"/>
      <c r="W159" s="30"/>
      <c r="X159" s="30"/>
      <c r="Y159" s="32"/>
    </row>
    <row r="160" spans="1:25">
      <c r="A160" s="5"/>
      <c r="B160" s="30"/>
      <c r="C160" s="30"/>
      <c r="D160" s="30"/>
      <c r="E160" s="30"/>
      <c r="F160" s="11"/>
      <c r="G160" s="11"/>
      <c r="H160" s="32"/>
      <c r="I160" s="33"/>
      <c r="Q160" s="30"/>
      <c r="V160" s="30"/>
      <c r="W160" s="30"/>
      <c r="X160" s="30"/>
      <c r="Y160" s="32"/>
    </row>
    <row r="161" spans="1:25">
      <c r="A161" s="5"/>
      <c r="B161" s="30"/>
      <c r="C161" s="30"/>
      <c r="D161" s="30"/>
      <c r="E161" s="30"/>
      <c r="F161" s="11"/>
      <c r="G161" s="11"/>
      <c r="H161" s="32"/>
      <c r="I161" s="33"/>
      <c r="Q161" s="30"/>
      <c r="V161" s="30"/>
      <c r="W161" s="30"/>
      <c r="X161" s="30"/>
      <c r="Y161" s="32"/>
    </row>
    <row r="162" spans="1:25">
      <c r="A162" s="5"/>
      <c r="B162" s="30"/>
      <c r="C162" s="30"/>
      <c r="D162" s="30"/>
      <c r="E162" s="30"/>
      <c r="F162" s="11"/>
      <c r="G162" s="11"/>
      <c r="H162" s="32"/>
      <c r="I162" s="33"/>
      <c r="Q162" s="30"/>
      <c r="V162" s="30"/>
      <c r="W162" s="30"/>
      <c r="X162" s="30"/>
      <c r="Y162" s="32"/>
    </row>
    <row r="163" spans="1:25">
      <c r="A163" s="5"/>
      <c r="B163" s="30"/>
      <c r="C163" s="30"/>
      <c r="D163" s="30"/>
      <c r="E163" s="30"/>
      <c r="F163" s="11"/>
      <c r="G163" s="11"/>
      <c r="H163" s="32"/>
      <c r="I163" s="33"/>
      <c r="Q163" s="30"/>
      <c r="V163" s="30"/>
      <c r="W163" s="30"/>
      <c r="X163" s="30"/>
      <c r="Y163" s="32"/>
    </row>
    <row r="164" spans="1:25">
      <c r="A164" s="5"/>
      <c r="B164" s="30"/>
      <c r="C164" s="30"/>
      <c r="D164" s="30"/>
      <c r="E164" s="30"/>
      <c r="F164" s="11"/>
      <c r="G164" s="11"/>
      <c r="H164" s="32"/>
      <c r="I164" s="33"/>
      <c r="Q164" s="30"/>
      <c r="V164" s="30"/>
      <c r="W164" s="30"/>
      <c r="X164" s="30"/>
      <c r="Y164" s="32"/>
    </row>
    <row r="165" spans="1:25">
      <c r="A165" s="5"/>
      <c r="B165" s="30"/>
      <c r="C165" s="30"/>
      <c r="D165" s="30"/>
      <c r="E165" s="30"/>
      <c r="F165" s="11"/>
      <c r="G165" s="11"/>
      <c r="H165" s="32"/>
      <c r="I165" s="33"/>
      <c r="Q165" s="30"/>
      <c r="V165" s="30"/>
      <c r="W165" s="30"/>
      <c r="X165" s="30"/>
      <c r="Y165" s="32"/>
    </row>
    <row r="166" spans="1:25">
      <c r="A166" s="5"/>
      <c r="B166" s="30"/>
      <c r="C166" s="30"/>
      <c r="D166" s="30"/>
      <c r="E166" s="30"/>
      <c r="F166" s="11"/>
      <c r="G166" s="11"/>
      <c r="H166" s="32"/>
      <c r="I166" s="33"/>
      <c r="Q166" s="30"/>
      <c r="V166" s="30"/>
      <c r="W166" s="30"/>
      <c r="X166" s="30"/>
      <c r="Y166" s="32"/>
    </row>
    <row r="167" spans="1:25">
      <c r="A167" s="5"/>
      <c r="B167" s="30"/>
      <c r="C167" s="30"/>
      <c r="D167" s="30"/>
      <c r="E167" s="30"/>
      <c r="F167" s="11"/>
      <c r="G167" s="11"/>
      <c r="H167" s="32"/>
      <c r="I167" s="33"/>
      <c r="Q167" s="30"/>
      <c r="V167" s="30"/>
      <c r="W167" s="30"/>
      <c r="X167" s="30"/>
      <c r="Y167" s="32"/>
    </row>
    <row r="168" spans="1:25">
      <c r="A168" s="5"/>
      <c r="B168" s="30"/>
      <c r="C168" s="30"/>
      <c r="D168" s="30"/>
      <c r="E168" s="30"/>
      <c r="F168" s="11"/>
      <c r="G168" s="11"/>
      <c r="H168" s="32"/>
      <c r="I168" s="33"/>
      <c r="Q168" s="30"/>
      <c r="V168" s="30"/>
      <c r="W168" s="30"/>
      <c r="X168" s="30"/>
      <c r="Y168" s="32"/>
    </row>
    <row r="169" spans="1:25">
      <c r="A169" s="5"/>
      <c r="B169" s="30"/>
      <c r="C169" s="30"/>
      <c r="D169" s="30"/>
      <c r="E169" s="30"/>
      <c r="F169" s="11"/>
      <c r="G169" s="11"/>
      <c r="H169" s="32"/>
      <c r="I169" s="33"/>
      <c r="Q169" s="30"/>
      <c r="V169" s="30"/>
      <c r="W169" s="30"/>
      <c r="X169" s="30"/>
      <c r="Y169" s="32"/>
    </row>
    <row r="170" spans="1:25" ht="15.75">
      <c r="A170" s="21"/>
      <c r="B170" s="30"/>
      <c r="C170" s="30"/>
      <c r="D170" s="30"/>
      <c r="E170" s="30"/>
      <c r="F170" s="11"/>
      <c r="G170" s="11"/>
      <c r="H170" s="32"/>
      <c r="I170" s="33"/>
      <c r="Q170" s="30"/>
      <c r="V170" s="30"/>
      <c r="W170" s="30"/>
      <c r="X170" s="30"/>
      <c r="Y170" s="32"/>
    </row>
    <row r="171" spans="1:25" ht="15.75">
      <c r="A171" s="21"/>
      <c r="B171" s="30"/>
      <c r="C171" s="30"/>
      <c r="D171" s="30"/>
      <c r="E171" s="30"/>
      <c r="F171" s="11"/>
      <c r="G171" s="11"/>
      <c r="H171" s="32"/>
      <c r="I171" s="33"/>
      <c r="Q171" s="30"/>
      <c r="V171" s="30"/>
      <c r="W171" s="30"/>
      <c r="X171" s="30"/>
      <c r="Y171" s="32"/>
    </row>
    <row r="172" spans="1:25" ht="15.75">
      <c r="A172" s="21"/>
      <c r="B172" s="30"/>
      <c r="C172" s="30"/>
      <c r="D172" s="30"/>
      <c r="E172" s="30"/>
      <c r="F172" s="11"/>
      <c r="G172" s="11"/>
      <c r="H172" s="32"/>
      <c r="I172" s="33"/>
      <c r="Q172" s="30"/>
      <c r="V172" s="30"/>
      <c r="W172" s="30"/>
      <c r="X172" s="30"/>
      <c r="Y172" s="32"/>
    </row>
    <row r="173" spans="1:25" ht="15.75">
      <c r="A173" s="21"/>
      <c r="B173" s="30"/>
      <c r="C173" s="30"/>
      <c r="D173" s="30"/>
      <c r="E173" s="30"/>
      <c r="F173" s="11"/>
      <c r="G173" s="11"/>
      <c r="H173" s="32"/>
      <c r="I173" s="33"/>
      <c r="Q173" s="30"/>
      <c r="V173" s="30"/>
      <c r="W173" s="30"/>
      <c r="X173" s="30"/>
      <c r="Y173" s="32"/>
    </row>
    <row r="174" spans="1:25" ht="15.75">
      <c r="A174" s="21"/>
      <c r="B174" s="30"/>
      <c r="C174" s="30"/>
      <c r="D174" s="30"/>
      <c r="E174" s="30"/>
      <c r="F174" s="11"/>
      <c r="G174" s="11"/>
      <c r="H174" s="32"/>
      <c r="I174" s="33"/>
      <c r="Q174" s="30"/>
      <c r="V174" s="30"/>
      <c r="W174" s="30"/>
      <c r="X174" s="30"/>
      <c r="Y174" s="32"/>
    </row>
    <row r="175" spans="1:25" ht="15.75">
      <c r="A175" s="21"/>
      <c r="B175" s="30"/>
      <c r="C175" s="30"/>
      <c r="D175" s="30"/>
      <c r="E175" s="30"/>
      <c r="F175" s="11"/>
      <c r="G175" s="11"/>
      <c r="H175" s="32"/>
      <c r="I175" s="33"/>
      <c r="Q175" s="30"/>
      <c r="V175" s="30"/>
      <c r="W175" s="30"/>
      <c r="X175" s="30"/>
      <c r="Y175" s="32"/>
    </row>
    <row r="176" spans="1:25" ht="15.75">
      <c r="A176" s="21"/>
      <c r="B176" s="30"/>
      <c r="C176" s="30"/>
      <c r="D176" s="30"/>
      <c r="E176" s="30"/>
      <c r="F176" s="11"/>
      <c r="G176" s="11"/>
      <c r="H176" s="32"/>
      <c r="I176" s="33"/>
      <c r="Q176" s="30"/>
      <c r="V176" s="30"/>
      <c r="W176" s="30"/>
      <c r="X176" s="30"/>
      <c r="Y176" s="32"/>
    </row>
    <row r="177" spans="1:25" ht="15.75">
      <c r="A177" s="21"/>
      <c r="B177" s="30"/>
      <c r="C177" s="30"/>
      <c r="D177" s="30"/>
      <c r="E177" s="30"/>
      <c r="F177" s="11"/>
      <c r="G177" s="11"/>
      <c r="H177" s="32"/>
      <c r="I177" s="33"/>
      <c r="Q177" s="30"/>
      <c r="V177" s="30"/>
      <c r="W177" s="30"/>
      <c r="X177" s="30"/>
      <c r="Y177" s="32"/>
    </row>
    <row r="178" spans="1:25" ht="15.75">
      <c r="A178" s="21"/>
      <c r="B178" s="30"/>
      <c r="C178" s="21"/>
      <c r="D178" s="21"/>
      <c r="E178" s="21"/>
      <c r="F178" s="11"/>
      <c r="G178" s="11"/>
      <c r="H178" s="32"/>
      <c r="I178" s="33"/>
      <c r="Q178" s="30"/>
      <c r="V178" s="30"/>
      <c r="W178" s="21"/>
      <c r="X178" s="21"/>
      <c r="Y178" s="32"/>
    </row>
    <row r="179" spans="1:25" ht="15.75">
      <c r="A179" s="21"/>
      <c r="B179" s="21"/>
      <c r="C179" s="21"/>
      <c r="D179" s="21"/>
      <c r="E179" s="21"/>
      <c r="F179" s="11"/>
      <c r="G179" s="11"/>
      <c r="H179" s="32"/>
      <c r="I179" s="33"/>
      <c r="Q179" s="21"/>
      <c r="V179" s="21"/>
      <c r="W179" s="21"/>
      <c r="X179" s="21"/>
      <c r="Y179" s="32"/>
    </row>
    <row r="180" spans="1:25" ht="15.75">
      <c r="A180" s="21"/>
      <c r="B180" s="21"/>
      <c r="C180" s="21"/>
      <c r="D180" s="21"/>
      <c r="E180" s="21"/>
      <c r="F180" s="11"/>
      <c r="G180" s="11"/>
      <c r="H180" s="32"/>
      <c r="I180" s="33"/>
      <c r="Q180" s="21"/>
      <c r="V180" s="21"/>
      <c r="W180" s="21"/>
      <c r="X180" s="21"/>
      <c r="Y180" s="32"/>
    </row>
    <row r="181" spans="1:25" ht="15.75">
      <c r="A181" s="21"/>
      <c r="B181" s="21"/>
      <c r="C181" s="21"/>
      <c r="D181" s="21"/>
      <c r="E181" s="21"/>
      <c r="F181" s="11"/>
      <c r="G181" s="11"/>
      <c r="H181" s="32"/>
      <c r="I181" s="33"/>
      <c r="Q181" s="21"/>
      <c r="V181" s="21"/>
      <c r="W181" s="21"/>
      <c r="X181" s="21"/>
      <c r="Y181" s="32"/>
    </row>
    <row r="182" spans="1:25" ht="15.75">
      <c r="A182" s="21"/>
      <c r="B182" s="21"/>
      <c r="C182" s="21"/>
      <c r="D182" s="21"/>
      <c r="E182" s="21"/>
      <c r="F182" s="11"/>
      <c r="G182" s="11"/>
      <c r="H182" s="32"/>
      <c r="I182" s="33"/>
      <c r="Q182" s="21"/>
      <c r="V182" s="21"/>
      <c r="W182" s="21"/>
      <c r="X182" s="21"/>
      <c r="Y182" s="32"/>
    </row>
    <row r="183" spans="1:25" ht="15.75">
      <c r="A183" s="21"/>
      <c r="B183" s="21"/>
      <c r="C183" s="21"/>
      <c r="D183" s="21"/>
      <c r="E183" s="21"/>
      <c r="F183" s="11"/>
      <c r="G183" s="11"/>
      <c r="H183" s="32"/>
      <c r="I183" s="33"/>
      <c r="Q183" s="21"/>
      <c r="V183" s="21"/>
      <c r="W183" s="21"/>
      <c r="X183" s="21"/>
      <c r="Y183" s="32"/>
    </row>
    <row r="184" spans="1:25" ht="15.75">
      <c r="A184" s="21"/>
      <c r="B184" s="21"/>
      <c r="C184" s="21"/>
      <c r="D184" s="21"/>
      <c r="E184" s="21"/>
      <c r="F184" s="11"/>
      <c r="G184" s="11"/>
      <c r="H184" s="32"/>
      <c r="I184" s="33"/>
      <c r="Q184" s="21"/>
      <c r="V184" s="21"/>
      <c r="W184" s="21"/>
      <c r="X184" s="21"/>
      <c r="Y184" s="32"/>
    </row>
    <row r="185" spans="1:25" ht="15.75">
      <c r="A185" s="21"/>
      <c r="B185" s="21"/>
      <c r="C185" s="21"/>
      <c r="D185" s="21"/>
      <c r="E185" s="21"/>
      <c r="F185" s="11"/>
      <c r="G185" s="11"/>
      <c r="H185" s="32"/>
      <c r="I185" s="33"/>
      <c r="Q185" s="21"/>
      <c r="V185" s="21"/>
      <c r="W185" s="21"/>
      <c r="X185" s="21"/>
      <c r="Y185" s="32"/>
    </row>
    <row r="186" spans="1:25" ht="15.75">
      <c r="A186" s="21"/>
      <c r="B186" s="21"/>
      <c r="C186" s="21"/>
      <c r="D186" s="21"/>
      <c r="E186" s="21"/>
      <c r="F186" s="11"/>
      <c r="G186" s="11"/>
      <c r="H186" s="32"/>
      <c r="I186" s="33"/>
      <c r="Q186" s="21"/>
      <c r="V186" s="21"/>
      <c r="W186" s="21"/>
      <c r="X186" s="21"/>
      <c r="Y186" s="32"/>
    </row>
    <row r="187" spans="1:25" ht="15.75">
      <c r="A187" s="21"/>
      <c r="B187" s="21"/>
      <c r="C187" s="21"/>
      <c r="D187" s="21"/>
      <c r="E187" s="21"/>
      <c r="F187" s="11"/>
      <c r="G187" s="11"/>
      <c r="H187" s="32"/>
      <c r="I187" s="33"/>
      <c r="Q187" s="21"/>
      <c r="V187" s="21"/>
      <c r="W187" s="21"/>
      <c r="X187" s="21"/>
      <c r="Y187" s="32"/>
    </row>
    <row r="188" spans="1:25" ht="15.75">
      <c r="A188" s="21"/>
      <c r="B188" s="21"/>
      <c r="C188" s="21"/>
      <c r="D188" s="21"/>
      <c r="E188" s="21"/>
      <c r="F188" s="11"/>
      <c r="G188" s="11"/>
      <c r="H188" s="32"/>
      <c r="I188" s="33"/>
      <c r="Q188" s="21"/>
      <c r="V188" s="21"/>
      <c r="W188" s="21"/>
      <c r="X188" s="21"/>
      <c r="Y188" s="32"/>
    </row>
    <row r="189" spans="1:25" ht="15.75">
      <c r="A189" s="21"/>
      <c r="B189" s="21"/>
      <c r="C189" s="21"/>
      <c r="D189" s="21"/>
      <c r="E189" s="21"/>
      <c r="F189" s="11"/>
      <c r="G189" s="11"/>
      <c r="H189" s="32"/>
      <c r="I189" s="33"/>
      <c r="Q189" s="21"/>
      <c r="V189" s="21"/>
      <c r="W189" s="21"/>
      <c r="X189" s="21"/>
      <c r="Y189" s="32"/>
    </row>
    <row r="190" spans="1:25" ht="15.75">
      <c r="A190" s="21"/>
      <c r="B190" s="21"/>
      <c r="C190" s="21"/>
      <c r="D190" s="21"/>
      <c r="E190" s="21"/>
      <c r="F190" s="11"/>
      <c r="G190" s="11"/>
      <c r="H190" s="32"/>
      <c r="I190" s="33"/>
      <c r="Q190" s="21"/>
      <c r="V190" s="21"/>
      <c r="W190" s="21"/>
      <c r="X190" s="21"/>
      <c r="Y190" s="32"/>
    </row>
    <row r="191" spans="1:25" ht="15.75">
      <c r="A191" s="21"/>
      <c r="B191" s="21"/>
      <c r="C191" s="21"/>
      <c r="D191" s="21"/>
      <c r="E191" s="21"/>
      <c r="F191" s="11"/>
      <c r="G191" s="11"/>
      <c r="H191" s="32"/>
      <c r="I191" s="33"/>
      <c r="Q191" s="21"/>
      <c r="V191" s="21"/>
      <c r="W191" s="21"/>
      <c r="X191" s="21"/>
      <c r="Y191" s="32"/>
    </row>
    <row r="192" spans="1:25" ht="15.75">
      <c r="A192" s="21"/>
      <c r="B192" s="21"/>
      <c r="C192" s="21"/>
      <c r="D192" s="21"/>
      <c r="E192" s="21"/>
      <c r="F192" s="11"/>
      <c r="G192" s="11"/>
      <c r="H192" s="32"/>
      <c r="I192" s="33"/>
      <c r="Q192" s="21"/>
      <c r="V192" s="21"/>
      <c r="W192" s="21"/>
      <c r="X192" s="21"/>
      <c r="Y192" s="32"/>
    </row>
    <row r="193" spans="1:25" ht="15.75">
      <c r="A193" s="21"/>
      <c r="B193" s="21"/>
      <c r="C193" s="21"/>
      <c r="D193" s="21"/>
      <c r="E193" s="21"/>
      <c r="F193" s="11"/>
      <c r="G193" s="11"/>
      <c r="H193" s="32"/>
      <c r="I193" s="33"/>
      <c r="Q193" s="21"/>
      <c r="V193" s="21"/>
      <c r="W193" s="21"/>
      <c r="X193" s="21"/>
      <c r="Y193" s="32"/>
    </row>
    <row r="194" spans="1:25" ht="15.75">
      <c r="A194" s="21"/>
      <c r="B194" s="21"/>
      <c r="C194" s="21"/>
      <c r="D194" s="21"/>
      <c r="E194" s="21"/>
      <c r="F194" s="11"/>
      <c r="G194" s="11"/>
      <c r="H194" s="32"/>
      <c r="I194" s="33"/>
      <c r="Q194" s="21"/>
      <c r="V194" s="21"/>
      <c r="W194" s="21"/>
      <c r="X194" s="21"/>
      <c r="Y194" s="32"/>
    </row>
    <row r="195" spans="1:25" ht="15.75">
      <c r="A195" s="21"/>
      <c r="B195" s="21"/>
      <c r="C195" s="21"/>
      <c r="D195" s="21"/>
      <c r="E195" s="21"/>
      <c r="F195" s="11"/>
      <c r="G195" s="11"/>
      <c r="H195" s="32"/>
      <c r="I195" s="33"/>
      <c r="Q195" s="21"/>
      <c r="V195" s="21"/>
      <c r="W195" s="21"/>
      <c r="X195" s="21"/>
      <c r="Y195" s="32"/>
    </row>
    <row r="196" spans="1:25" ht="15.75">
      <c r="A196" s="21"/>
      <c r="B196" s="21"/>
      <c r="C196" s="21"/>
      <c r="D196" s="21"/>
      <c r="E196" s="21"/>
      <c r="F196" s="11"/>
      <c r="G196" s="11"/>
      <c r="H196" s="32"/>
      <c r="I196" s="33"/>
      <c r="Q196" s="21"/>
      <c r="V196" s="21"/>
      <c r="W196" s="21"/>
      <c r="X196" s="21"/>
      <c r="Y196" s="32"/>
    </row>
    <row r="197" spans="1:25" ht="15.75">
      <c r="A197" s="21"/>
      <c r="B197" s="21"/>
      <c r="C197" s="21"/>
      <c r="D197" s="21"/>
      <c r="E197" s="21"/>
      <c r="F197" s="11"/>
      <c r="G197" s="11"/>
      <c r="H197" s="32"/>
      <c r="I197" s="33"/>
      <c r="Q197" s="21"/>
      <c r="V197" s="21"/>
      <c r="W197" s="21"/>
      <c r="X197" s="21"/>
      <c r="Y197" s="32"/>
    </row>
    <row r="198" spans="1:25" ht="15.75">
      <c r="A198" s="21"/>
      <c r="B198" s="21"/>
      <c r="C198" s="21"/>
      <c r="D198" s="21"/>
      <c r="E198" s="21"/>
      <c r="F198" s="11"/>
      <c r="G198" s="11"/>
      <c r="H198" s="32"/>
      <c r="I198" s="33"/>
      <c r="Q198" s="21"/>
      <c r="V198" s="21"/>
      <c r="W198" s="21"/>
      <c r="X198" s="21"/>
      <c r="Y198" s="32"/>
    </row>
    <row r="199" spans="1:25" ht="15.75">
      <c r="A199" s="21"/>
      <c r="B199" s="21"/>
      <c r="C199" s="21"/>
      <c r="D199" s="21"/>
      <c r="E199" s="21"/>
      <c r="F199" s="11"/>
      <c r="G199" s="11"/>
      <c r="H199" s="32"/>
      <c r="I199" s="33"/>
      <c r="Q199" s="21"/>
      <c r="V199" s="21"/>
      <c r="W199" s="21"/>
      <c r="X199" s="21"/>
      <c r="Y199" s="32"/>
    </row>
    <row r="200" spans="1:25" ht="15.75">
      <c r="A200" s="21"/>
      <c r="B200" s="21"/>
      <c r="C200" s="21"/>
      <c r="D200" s="21"/>
      <c r="E200" s="21"/>
      <c r="F200" s="11"/>
      <c r="G200" s="11"/>
      <c r="H200" s="32"/>
      <c r="I200" s="33"/>
      <c r="Q200" s="21"/>
      <c r="V200" s="21"/>
      <c r="W200" s="21"/>
      <c r="X200" s="21"/>
      <c r="Y200" s="32"/>
    </row>
    <row r="201" spans="1:25" ht="15.75">
      <c r="A201" s="21"/>
      <c r="B201" s="21"/>
      <c r="C201" s="21"/>
      <c r="D201" s="21"/>
      <c r="E201" s="21"/>
      <c r="F201" s="11"/>
      <c r="G201" s="11"/>
      <c r="H201" s="32"/>
      <c r="I201" s="33"/>
      <c r="Q201" s="21"/>
      <c r="V201" s="21"/>
      <c r="W201" s="21"/>
      <c r="X201" s="21"/>
      <c r="Y201" s="32"/>
    </row>
    <row r="202" spans="1:25" ht="15.75">
      <c r="A202" s="21"/>
      <c r="B202" s="21"/>
      <c r="C202" s="21"/>
      <c r="D202" s="21"/>
      <c r="E202" s="21"/>
      <c r="F202" s="11"/>
      <c r="G202" s="11"/>
      <c r="H202" s="32"/>
      <c r="I202" s="33"/>
      <c r="Q202" s="21"/>
      <c r="V202" s="21"/>
      <c r="W202" s="21"/>
      <c r="X202" s="21"/>
      <c r="Y202" s="32"/>
    </row>
    <row r="203" spans="1:25" ht="15.75">
      <c r="A203" s="21"/>
      <c r="B203" s="21"/>
      <c r="C203" s="21"/>
      <c r="D203" s="21"/>
      <c r="E203" s="21"/>
      <c r="F203" s="11"/>
      <c r="G203" s="11"/>
      <c r="H203" s="32"/>
      <c r="I203" s="33"/>
      <c r="Q203" s="21"/>
      <c r="V203" s="21"/>
      <c r="W203" s="21"/>
      <c r="X203" s="21"/>
      <c r="Y203" s="32"/>
    </row>
    <row r="204" spans="1:25" ht="15.75">
      <c r="A204" s="21"/>
      <c r="B204" s="21"/>
      <c r="C204" s="21"/>
      <c r="D204" s="21"/>
      <c r="E204" s="21"/>
      <c r="F204" s="11"/>
      <c r="G204" s="11"/>
      <c r="H204" s="32"/>
      <c r="I204" s="33"/>
      <c r="Q204" s="21"/>
      <c r="V204" s="21"/>
      <c r="W204" s="21"/>
      <c r="X204" s="21"/>
      <c r="Y204" s="32"/>
    </row>
    <row r="205" spans="1:25" ht="15.75">
      <c r="A205" s="21"/>
      <c r="B205" s="21"/>
      <c r="C205" s="21"/>
      <c r="D205" s="21"/>
      <c r="E205" s="21"/>
      <c r="F205" s="11"/>
      <c r="G205" s="11"/>
      <c r="H205" s="32"/>
      <c r="I205" s="33"/>
      <c r="Q205" s="21"/>
      <c r="V205" s="21"/>
      <c r="W205" s="21"/>
      <c r="X205" s="21"/>
      <c r="Y205" s="32"/>
    </row>
    <row r="206" spans="1:25" ht="15.75">
      <c r="A206" s="21"/>
      <c r="B206" s="21"/>
      <c r="C206" s="21"/>
      <c r="D206" s="21"/>
      <c r="E206" s="21"/>
      <c r="F206" s="11"/>
      <c r="G206" s="11"/>
      <c r="H206" s="32"/>
      <c r="I206" s="33"/>
      <c r="Q206" s="21"/>
      <c r="V206" s="21"/>
      <c r="W206" s="21"/>
      <c r="X206" s="21"/>
      <c r="Y206" s="32"/>
    </row>
    <row r="207" spans="1:25" ht="15.75">
      <c r="A207" s="21"/>
      <c r="B207" s="21"/>
      <c r="C207" s="21"/>
      <c r="D207" s="21"/>
      <c r="E207" s="21"/>
      <c r="F207" s="11"/>
      <c r="G207" s="11"/>
      <c r="H207" s="32"/>
      <c r="I207" s="33"/>
      <c r="Q207" s="21"/>
      <c r="V207" s="21"/>
      <c r="W207" s="21"/>
      <c r="X207" s="21"/>
      <c r="Y207" s="32"/>
    </row>
    <row r="208" spans="1:25" ht="15.75">
      <c r="A208" s="21"/>
      <c r="B208" s="21"/>
      <c r="C208" s="21"/>
      <c r="D208" s="21"/>
      <c r="E208" s="21"/>
      <c r="F208" s="11"/>
      <c r="G208" s="11"/>
      <c r="H208" s="32"/>
      <c r="I208" s="33"/>
      <c r="Q208" s="21"/>
      <c r="V208" s="21"/>
      <c r="W208" s="21"/>
      <c r="X208" s="21"/>
      <c r="Y208" s="32"/>
    </row>
    <row r="209" spans="1:25" ht="15.75">
      <c r="A209" s="21"/>
      <c r="B209" s="21"/>
      <c r="C209" s="21"/>
      <c r="D209" s="21"/>
      <c r="E209" s="21"/>
      <c r="F209" s="11"/>
      <c r="G209" s="11"/>
      <c r="H209" s="32"/>
      <c r="I209" s="33"/>
      <c r="Q209" s="21"/>
      <c r="V209" s="21"/>
      <c r="W209" s="21"/>
      <c r="X209" s="21"/>
      <c r="Y209" s="32"/>
    </row>
    <row r="210" spans="1:25" ht="15.75">
      <c r="A210" s="21"/>
      <c r="B210" s="21"/>
      <c r="C210" s="21"/>
      <c r="D210" s="21"/>
      <c r="E210" s="21"/>
      <c r="F210" s="11"/>
      <c r="G210" s="11"/>
      <c r="H210" s="32"/>
      <c r="I210" s="33"/>
      <c r="Q210" s="21"/>
      <c r="V210" s="21"/>
      <c r="W210" s="21"/>
      <c r="X210" s="21"/>
      <c r="Y210" s="32"/>
    </row>
    <row r="211" spans="1:25" ht="15.75">
      <c r="A211" s="21"/>
      <c r="B211" s="21"/>
      <c r="C211" s="21"/>
      <c r="D211" s="21"/>
      <c r="E211" s="21"/>
      <c r="F211" s="11"/>
      <c r="G211" s="11"/>
      <c r="H211" s="32"/>
      <c r="I211" s="33"/>
      <c r="Q211" s="21"/>
      <c r="V211" s="21"/>
      <c r="W211" s="21"/>
      <c r="X211" s="21"/>
      <c r="Y211" s="32"/>
    </row>
    <row r="212" spans="1:25" ht="15.75">
      <c r="A212" s="21"/>
      <c r="B212" s="21"/>
      <c r="C212" s="21"/>
      <c r="D212" s="21"/>
      <c r="E212" s="21"/>
      <c r="F212" s="11"/>
      <c r="G212" s="11"/>
      <c r="H212" s="32"/>
      <c r="I212" s="33"/>
      <c r="Q212" s="21"/>
      <c r="V212" s="21"/>
      <c r="W212" s="21"/>
      <c r="X212" s="21"/>
      <c r="Y212" s="32"/>
    </row>
    <row r="213" spans="1:25" ht="15.75">
      <c r="A213" s="21"/>
      <c r="B213" s="21"/>
      <c r="C213" s="21"/>
      <c r="D213" s="21"/>
      <c r="E213" s="21"/>
      <c r="F213" s="11"/>
      <c r="G213" s="11"/>
      <c r="H213" s="32"/>
      <c r="I213" s="33"/>
      <c r="Q213" s="21"/>
      <c r="V213" s="21"/>
      <c r="W213" s="21"/>
      <c r="X213" s="21"/>
      <c r="Y213" s="32"/>
    </row>
    <row r="214" spans="1:25" ht="15.75">
      <c r="A214" s="21"/>
      <c r="B214" s="21"/>
      <c r="C214" s="21"/>
      <c r="D214" s="21"/>
      <c r="E214" s="21"/>
      <c r="F214" s="11"/>
      <c r="G214" s="11"/>
      <c r="H214" s="32"/>
      <c r="I214" s="33"/>
      <c r="Q214" s="21"/>
      <c r="V214" s="21"/>
      <c r="W214" s="21"/>
      <c r="X214" s="21"/>
      <c r="Y214" s="32"/>
    </row>
    <row r="215" spans="1:25" ht="15.75">
      <c r="A215" s="21"/>
      <c r="B215" s="21"/>
      <c r="C215" s="21"/>
      <c r="D215" s="21"/>
      <c r="E215" s="21"/>
      <c r="F215" s="11"/>
      <c r="G215" s="11"/>
      <c r="H215" s="32"/>
      <c r="I215" s="33"/>
      <c r="Q215" s="21"/>
      <c r="V215" s="21"/>
      <c r="W215" s="21"/>
      <c r="X215" s="21"/>
      <c r="Y215" s="32"/>
    </row>
    <row r="216" spans="1:25" ht="15.75">
      <c r="A216" s="21"/>
      <c r="B216" s="21"/>
      <c r="C216" s="21"/>
      <c r="D216" s="21"/>
      <c r="E216" s="21"/>
      <c r="F216" s="11"/>
      <c r="G216" s="11"/>
      <c r="H216" s="32"/>
      <c r="I216" s="33"/>
      <c r="Q216" s="21"/>
      <c r="V216" s="21"/>
      <c r="W216" s="21"/>
      <c r="X216" s="21"/>
      <c r="Y216" s="32"/>
    </row>
    <row r="217" spans="1:25" ht="15.75">
      <c r="A217" s="21"/>
      <c r="B217" s="21"/>
      <c r="C217" s="21"/>
      <c r="D217" s="21"/>
      <c r="E217" s="21"/>
      <c r="F217" s="11"/>
      <c r="G217" s="11"/>
      <c r="H217" s="32"/>
      <c r="I217" s="33"/>
      <c r="Q217" s="21"/>
      <c r="V217" s="21"/>
      <c r="W217" s="21"/>
      <c r="X217" s="21"/>
      <c r="Y217" s="32"/>
    </row>
    <row r="218" spans="1:25" ht="15.75">
      <c r="A218" s="21"/>
      <c r="B218" s="21"/>
      <c r="C218" s="21"/>
      <c r="D218" s="21"/>
      <c r="E218" s="21"/>
      <c r="F218" s="11"/>
      <c r="G218" s="11"/>
      <c r="H218" s="32"/>
      <c r="I218" s="33"/>
      <c r="Q218" s="21"/>
      <c r="V218" s="21"/>
      <c r="W218" s="21"/>
      <c r="X218" s="21"/>
      <c r="Y218" s="32"/>
    </row>
    <row r="219" spans="1:25" ht="15.75">
      <c r="A219" s="21"/>
      <c r="B219" s="21"/>
      <c r="C219" s="21"/>
      <c r="D219" s="21"/>
      <c r="E219" s="21"/>
      <c r="F219" s="11"/>
      <c r="G219" s="11"/>
      <c r="H219" s="32"/>
      <c r="I219" s="33"/>
      <c r="Q219" s="21"/>
      <c r="V219" s="21"/>
      <c r="W219" s="21"/>
      <c r="X219" s="21"/>
      <c r="Y219" s="32"/>
    </row>
    <row r="220" spans="1:25" ht="15.75">
      <c r="A220" s="21"/>
      <c r="B220" s="21"/>
      <c r="C220" s="21"/>
      <c r="D220" s="21"/>
      <c r="E220" s="21"/>
      <c r="F220" s="11"/>
      <c r="G220" s="11"/>
      <c r="H220" s="32"/>
      <c r="I220" s="33"/>
      <c r="Q220" s="21"/>
      <c r="V220" s="21"/>
      <c r="W220" s="21"/>
      <c r="X220" s="21"/>
      <c r="Y220" s="32"/>
    </row>
    <row r="221" spans="1:25" ht="15.75">
      <c r="A221" s="21"/>
      <c r="B221" s="21"/>
      <c r="C221" s="21"/>
      <c r="D221" s="21"/>
      <c r="E221" s="21"/>
      <c r="F221" s="11"/>
      <c r="G221" s="11"/>
      <c r="H221" s="32"/>
      <c r="I221" s="33"/>
      <c r="Q221" s="21"/>
      <c r="V221" s="21"/>
      <c r="W221" s="21"/>
      <c r="X221" s="21"/>
      <c r="Y221" s="32"/>
    </row>
    <row r="222" spans="1:25" ht="15.75">
      <c r="A222" s="21"/>
      <c r="B222" s="21"/>
      <c r="C222" s="21"/>
      <c r="D222" s="21"/>
      <c r="E222" s="21"/>
      <c r="F222" s="11"/>
      <c r="G222" s="11"/>
      <c r="H222" s="32"/>
      <c r="I222" s="33"/>
      <c r="Q222" s="21"/>
      <c r="V222" s="21"/>
      <c r="W222" s="21"/>
      <c r="X222" s="21"/>
      <c r="Y222" s="32"/>
    </row>
    <row r="223" spans="1:25" ht="15.75">
      <c r="A223" s="21"/>
      <c r="B223" s="21"/>
      <c r="C223" s="21"/>
      <c r="D223" s="21"/>
      <c r="E223" s="21"/>
      <c r="F223" s="11"/>
      <c r="G223" s="11"/>
      <c r="H223" s="32"/>
      <c r="I223" s="33"/>
      <c r="Q223" s="21"/>
      <c r="V223" s="21"/>
      <c r="W223" s="21"/>
      <c r="X223" s="21"/>
      <c r="Y223" s="32"/>
    </row>
    <row r="224" spans="1:25" ht="15.75">
      <c r="A224" s="21"/>
      <c r="B224" s="21"/>
      <c r="C224" s="21"/>
      <c r="D224" s="21"/>
      <c r="E224" s="21"/>
      <c r="F224" s="11"/>
      <c r="G224" s="11"/>
      <c r="H224" s="32"/>
      <c r="I224" s="33"/>
      <c r="Q224" s="21"/>
      <c r="V224" s="21"/>
      <c r="W224" s="21"/>
      <c r="X224" s="21"/>
      <c r="Y224" s="32"/>
    </row>
    <row r="225" spans="1:25" ht="15.75">
      <c r="A225" s="21"/>
      <c r="B225" s="21"/>
      <c r="C225" s="21"/>
      <c r="D225" s="21"/>
      <c r="E225" s="21"/>
      <c r="F225" s="11"/>
      <c r="G225" s="11"/>
      <c r="H225" s="32"/>
      <c r="I225" s="33"/>
      <c r="Q225" s="21"/>
      <c r="V225" s="21"/>
      <c r="W225" s="21"/>
      <c r="X225" s="21"/>
      <c r="Y225" s="32"/>
    </row>
    <row r="226" spans="1:25" ht="15.75">
      <c r="A226" s="21"/>
      <c r="B226" s="21"/>
      <c r="C226" s="21"/>
      <c r="D226" s="21"/>
      <c r="E226" s="21"/>
      <c r="F226" s="11"/>
      <c r="G226" s="11"/>
      <c r="H226" s="32"/>
      <c r="I226" s="33"/>
      <c r="Q226" s="21"/>
      <c r="V226" s="21"/>
      <c r="W226" s="21"/>
      <c r="X226" s="21"/>
      <c r="Y226" s="32"/>
    </row>
    <row r="227" spans="1:25" ht="15.75">
      <c r="A227" s="21"/>
      <c r="B227" s="21"/>
      <c r="C227" s="21"/>
      <c r="D227" s="21"/>
      <c r="E227" s="21"/>
      <c r="F227" s="11"/>
      <c r="G227" s="11"/>
      <c r="H227" s="32"/>
      <c r="I227" s="33"/>
      <c r="Q227" s="21"/>
      <c r="V227" s="21"/>
      <c r="W227" s="21"/>
      <c r="X227" s="21"/>
      <c r="Y227" s="32"/>
    </row>
    <row r="228" spans="1:25" ht="15.75">
      <c r="A228" s="21"/>
      <c r="B228" s="21"/>
      <c r="C228" s="21"/>
      <c r="D228" s="21"/>
      <c r="E228" s="21"/>
      <c r="F228" s="11"/>
      <c r="G228" s="11"/>
      <c r="H228" s="32"/>
      <c r="I228" s="33"/>
      <c r="Q228" s="21"/>
      <c r="V228" s="21"/>
      <c r="W228" s="21"/>
      <c r="X228" s="21"/>
      <c r="Y228" s="32"/>
    </row>
    <row r="229" spans="1:25" ht="15.75">
      <c r="A229" s="21"/>
      <c r="B229" s="21"/>
      <c r="C229" s="21"/>
      <c r="D229" s="21"/>
      <c r="E229" s="21"/>
      <c r="F229" s="11"/>
      <c r="G229" s="11"/>
      <c r="H229" s="32"/>
      <c r="I229" s="33"/>
      <c r="Q229" s="21"/>
      <c r="V229" s="21"/>
      <c r="W229" s="21"/>
      <c r="X229" s="21"/>
      <c r="Y229" s="32"/>
    </row>
    <row r="230" spans="1:25" ht="15.75">
      <c r="A230" s="21"/>
      <c r="B230" s="21"/>
      <c r="C230" s="21"/>
      <c r="D230" s="21"/>
      <c r="E230" s="21"/>
      <c r="F230" s="11"/>
      <c r="G230" s="11"/>
      <c r="H230" s="32"/>
      <c r="I230" s="33"/>
      <c r="Q230" s="21"/>
      <c r="V230" s="21"/>
      <c r="W230" s="21"/>
      <c r="X230" s="21"/>
      <c r="Y230" s="32"/>
    </row>
    <row r="231" spans="1:25" ht="15.75">
      <c r="A231" s="21"/>
      <c r="B231" s="21"/>
      <c r="C231" s="21"/>
      <c r="D231" s="21"/>
      <c r="E231" s="21"/>
      <c r="F231" s="11"/>
      <c r="G231" s="11"/>
      <c r="H231" s="32"/>
      <c r="I231" s="33"/>
      <c r="Q231" s="21"/>
      <c r="V231" s="21"/>
      <c r="W231" s="21"/>
      <c r="X231" s="21"/>
      <c r="Y231" s="32"/>
    </row>
    <row r="232" spans="1:25" ht="15.75">
      <c r="A232" s="21"/>
      <c r="B232" s="21"/>
      <c r="C232" s="21"/>
      <c r="D232" s="21"/>
      <c r="E232" s="21"/>
      <c r="F232" s="11"/>
      <c r="G232" s="11"/>
      <c r="H232" s="32"/>
      <c r="I232" s="33"/>
      <c r="Q232" s="21"/>
      <c r="V232" s="21"/>
      <c r="W232" s="21"/>
      <c r="X232" s="21"/>
      <c r="Y232" s="32"/>
    </row>
    <row r="233" spans="1:25" ht="15.75">
      <c r="A233" s="21"/>
      <c r="B233" s="21"/>
      <c r="C233" s="21"/>
      <c r="D233" s="21"/>
      <c r="E233" s="21"/>
      <c r="F233" s="11"/>
      <c r="G233" s="11"/>
      <c r="H233" s="32"/>
      <c r="I233" s="33"/>
      <c r="Q233" s="21"/>
      <c r="V233" s="21"/>
      <c r="W233" s="21"/>
      <c r="X233" s="21"/>
      <c r="Y233" s="32"/>
    </row>
    <row r="234" spans="1:25" ht="15.75">
      <c r="A234" s="21"/>
      <c r="B234" s="21"/>
      <c r="C234" s="21"/>
      <c r="D234" s="21"/>
      <c r="E234" s="21"/>
      <c r="F234" s="11"/>
      <c r="G234" s="11"/>
      <c r="H234" s="32"/>
      <c r="I234" s="33"/>
      <c r="Q234" s="21"/>
      <c r="V234" s="21"/>
      <c r="W234" s="21"/>
      <c r="X234" s="21"/>
      <c r="Y234" s="32"/>
    </row>
    <row r="235" spans="1:25" ht="15.75">
      <c r="A235" s="21"/>
      <c r="B235" s="21"/>
      <c r="C235" s="21"/>
      <c r="D235" s="21"/>
      <c r="E235" s="21"/>
      <c r="F235" s="11"/>
      <c r="G235" s="11"/>
      <c r="H235" s="32"/>
      <c r="I235" s="33"/>
      <c r="Q235" s="21"/>
      <c r="V235" s="21"/>
      <c r="W235" s="21"/>
      <c r="X235" s="21"/>
      <c r="Y235" s="32"/>
    </row>
    <row r="236" spans="1:25" ht="15.75">
      <c r="A236" s="21"/>
      <c r="B236" s="21"/>
      <c r="C236" s="21"/>
      <c r="D236" s="21"/>
      <c r="E236" s="21"/>
      <c r="F236" s="11"/>
      <c r="G236" s="11"/>
      <c r="H236" s="32"/>
      <c r="I236" s="33"/>
      <c r="Q236" s="21"/>
      <c r="V236" s="21"/>
      <c r="W236" s="21"/>
      <c r="X236" s="21"/>
      <c r="Y236" s="32"/>
    </row>
    <row r="237" spans="1:25" ht="15.75">
      <c r="A237" s="21"/>
      <c r="B237" s="21"/>
      <c r="C237" s="21"/>
      <c r="D237" s="21"/>
      <c r="E237" s="21"/>
      <c r="F237" s="11"/>
      <c r="G237" s="11"/>
      <c r="H237" s="32"/>
      <c r="I237" s="33"/>
      <c r="Q237" s="21"/>
      <c r="V237" s="21"/>
      <c r="W237" s="21"/>
      <c r="X237" s="21"/>
      <c r="Y237" s="32"/>
    </row>
    <row r="238" spans="1:25" ht="15.75">
      <c r="A238" s="21"/>
      <c r="B238" s="21"/>
      <c r="C238" s="21"/>
      <c r="D238" s="21"/>
      <c r="E238" s="21"/>
      <c r="F238" s="11"/>
      <c r="G238" s="11"/>
      <c r="H238" s="32"/>
      <c r="I238" s="33"/>
      <c r="Q238" s="21"/>
      <c r="V238" s="21"/>
      <c r="W238" s="21"/>
      <c r="X238" s="21"/>
      <c r="Y238" s="32"/>
    </row>
    <row r="239" spans="1:25" ht="15.75">
      <c r="A239" s="21"/>
      <c r="B239" s="21"/>
      <c r="C239" s="21"/>
      <c r="D239" s="21"/>
      <c r="E239" s="21"/>
      <c r="F239" s="11"/>
      <c r="G239" s="11"/>
      <c r="H239" s="32"/>
      <c r="I239" s="33"/>
      <c r="Q239" s="21"/>
      <c r="V239" s="21"/>
      <c r="W239" s="21"/>
      <c r="X239" s="21"/>
      <c r="Y239" s="32"/>
    </row>
    <row r="240" spans="1:25" ht="15.75">
      <c r="A240" s="21"/>
      <c r="B240" s="21"/>
      <c r="C240" s="21"/>
      <c r="D240" s="21"/>
      <c r="E240" s="21"/>
      <c r="F240" s="11"/>
      <c r="G240" s="11"/>
      <c r="H240" s="32"/>
      <c r="I240" s="33"/>
      <c r="Q240" s="21"/>
      <c r="V240" s="21"/>
      <c r="W240" s="21"/>
      <c r="X240" s="21"/>
      <c r="Y240" s="32"/>
    </row>
    <row r="241" spans="1:25" ht="15.75">
      <c r="A241" s="21"/>
      <c r="B241" s="21"/>
      <c r="C241" s="21"/>
      <c r="D241" s="21"/>
      <c r="E241" s="21"/>
      <c r="F241" s="11"/>
      <c r="G241" s="11"/>
      <c r="H241" s="32"/>
      <c r="I241" s="33"/>
      <c r="Q241" s="21"/>
      <c r="V241" s="21"/>
      <c r="W241" s="21"/>
      <c r="X241" s="21"/>
      <c r="Y241" s="32"/>
    </row>
    <row r="242" spans="1:25" ht="15.75">
      <c r="A242" s="21"/>
      <c r="B242" s="21"/>
      <c r="C242" s="21"/>
      <c r="D242" s="21"/>
      <c r="E242" s="21"/>
      <c r="F242" s="11"/>
      <c r="G242" s="11"/>
      <c r="H242" s="32"/>
      <c r="I242" s="33"/>
      <c r="Q242" s="21"/>
      <c r="V242" s="21"/>
      <c r="W242" s="21"/>
      <c r="X242" s="21"/>
      <c r="Y242" s="32"/>
    </row>
    <row r="243" spans="1:25" ht="15.75">
      <c r="A243" s="21"/>
      <c r="B243" s="21"/>
      <c r="C243" s="21"/>
      <c r="D243" s="21"/>
      <c r="E243" s="21"/>
      <c r="F243" s="11"/>
      <c r="G243" s="11"/>
      <c r="H243" s="32"/>
      <c r="I243" s="33"/>
      <c r="Q243" s="21"/>
      <c r="V243" s="21"/>
      <c r="W243" s="21"/>
      <c r="X243" s="21"/>
      <c r="Y243" s="32"/>
    </row>
    <row r="244" spans="1:25" ht="15.75">
      <c r="A244" s="21"/>
      <c r="B244" s="21"/>
      <c r="C244" s="21"/>
      <c r="D244" s="21"/>
      <c r="E244" s="21"/>
      <c r="F244" s="21"/>
      <c r="G244" s="21"/>
      <c r="H244" s="32"/>
      <c r="I244" s="33"/>
      <c r="Q244" s="21"/>
      <c r="V244" s="21"/>
      <c r="W244" s="21"/>
      <c r="X244" s="21"/>
      <c r="Y244" s="32"/>
    </row>
    <row r="245" spans="1:25" ht="15.75">
      <c r="A245" s="21"/>
      <c r="B245" s="21"/>
      <c r="C245" s="21"/>
      <c r="D245" s="21"/>
      <c r="E245" s="21"/>
      <c r="F245" s="21"/>
      <c r="G245" s="21"/>
      <c r="H245" s="32"/>
      <c r="I245" s="33"/>
      <c r="Q245" s="21"/>
      <c r="V245" s="21"/>
      <c r="W245" s="21"/>
      <c r="X245" s="21"/>
      <c r="Y245" s="32"/>
    </row>
    <row r="246" spans="1:25" ht="15.75">
      <c r="A246" s="21"/>
      <c r="B246" s="21"/>
      <c r="C246" s="21"/>
      <c r="D246" s="21"/>
      <c r="E246" s="21"/>
      <c r="F246" s="21"/>
      <c r="G246" s="21"/>
      <c r="H246" s="32"/>
      <c r="I246" s="33"/>
      <c r="Q246" s="21"/>
      <c r="V246" s="21"/>
      <c r="W246" s="21"/>
      <c r="X246" s="21"/>
      <c r="Y246" s="32"/>
    </row>
    <row r="247" spans="1:25" ht="15.75">
      <c r="A247" s="21"/>
      <c r="B247" s="21"/>
      <c r="C247" s="21"/>
      <c r="D247" s="21"/>
      <c r="E247" s="21"/>
      <c r="F247" s="21"/>
      <c r="G247" s="21"/>
      <c r="H247" s="32"/>
      <c r="I247" s="33"/>
      <c r="Q247" s="21"/>
      <c r="V247" s="21"/>
      <c r="W247" s="21"/>
      <c r="X247" s="21"/>
      <c r="Y247" s="32"/>
    </row>
    <row r="248" spans="1:25" ht="15.75">
      <c r="A248" s="21"/>
      <c r="B248" s="21"/>
      <c r="C248" s="21"/>
      <c r="D248" s="21"/>
      <c r="E248" s="21"/>
      <c r="F248" s="21"/>
      <c r="G248" s="21"/>
      <c r="H248" s="32"/>
      <c r="I248" s="33"/>
      <c r="Q248" s="21"/>
      <c r="V248" s="21"/>
      <c r="W248" s="21"/>
      <c r="X248" s="21"/>
      <c r="Y248" s="32"/>
    </row>
    <row r="249" spans="1:25" ht="15.75">
      <c r="A249" s="21"/>
      <c r="B249" s="21"/>
      <c r="C249" s="21"/>
      <c r="D249" s="21"/>
      <c r="E249" s="21"/>
      <c r="F249" s="21"/>
      <c r="G249" s="21"/>
      <c r="H249" s="32"/>
      <c r="I249" s="33"/>
      <c r="Q249" s="21"/>
      <c r="V249" s="21"/>
      <c r="W249" s="21"/>
      <c r="X249" s="21"/>
      <c r="Y249" s="32"/>
    </row>
    <row r="250" spans="1:25" ht="15.75">
      <c r="A250" s="21"/>
      <c r="B250" s="21"/>
      <c r="C250" s="21"/>
      <c r="D250" s="21"/>
      <c r="E250" s="21"/>
      <c r="F250" s="21"/>
      <c r="G250" s="21"/>
      <c r="H250" s="32"/>
      <c r="I250" s="33"/>
      <c r="Q250" s="21"/>
      <c r="V250" s="21"/>
      <c r="W250" s="21"/>
      <c r="X250" s="21"/>
      <c r="Y250" s="32"/>
    </row>
    <row r="251" spans="1:25" ht="15.75">
      <c r="A251" s="21"/>
      <c r="B251" s="21"/>
      <c r="C251" s="21"/>
      <c r="D251" s="21"/>
      <c r="E251" s="21"/>
      <c r="F251" s="21"/>
      <c r="G251" s="21"/>
      <c r="H251" s="32"/>
      <c r="I251" s="33"/>
      <c r="Q251" s="21"/>
      <c r="V251" s="21"/>
      <c r="W251" s="21"/>
      <c r="X251" s="21"/>
      <c r="Y251" s="32"/>
    </row>
    <row r="252" spans="1:25" ht="15.75">
      <c r="A252" s="21"/>
      <c r="B252" s="21"/>
      <c r="C252" s="21"/>
      <c r="D252" s="21"/>
      <c r="E252" s="21"/>
      <c r="F252" s="21"/>
      <c r="G252" s="21"/>
      <c r="H252" s="32"/>
      <c r="I252" s="33"/>
      <c r="Q252" s="21"/>
      <c r="V252" s="21"/>
      <c r="W252" s="21"/>
      <c r="X252" s="21"/>
      <c r="Y252" s="32"/>
    </row>
    <row r="253" spans="1:25" ht="15.75">
      <c r="A253" s="21"/>
      <c r="B253" s="21"/>
      <c r="C253" s="21"/>
      <c r="D253" s="21"/>
      <c r="E253" s="21"/>
      <c r="F253" s="21"/>
      <c r="G253" s="21"/>
      <c r="H253" s="32"/>
      <c r="I253" s="33"/>
      <c r="Q253" s="21"/>
      <c r="V253" s="21"/>
      <c r="W253" s="21"/>
      <c r="X253" s="21"/>
      <c r="Y253" s="32"/>
    </row>
    <row r="254" spans="1:25" ht="15.75">
      <c r="A254" s="21"/>
      <c r="B254" s="21"/>
      <c r="C254" s="21"/>
      <c r="D254" s="21"/>
      <c r="E254" s="21"/>
      <c r="F254" s="21"/>
      <c r="G254" s="21"/>
      <c r="H254" s="32"/>
      <c r="I254" s="33"/>
      <c r="Q254" s="21"/>
      <c r="V254" s="21"/>
      <c r="W254" s="21"/>
      <c r="X254" s="21"/>
      <c r="Y254" s="32"/>
    </row>
    <row r="255" spans="1:25" ht="15.75">
      <c r="A255" s="21"/>
      <c r="B255" s="21"/>
      <c r="C255" s="21"/>
      <c r="D255" s="21"/>
      <c r="E255" s="21"/>
      <c r="F255" s="21"/>
      <c r="G255" s="21"/>
      <c r="H255" s="32"/>
      <c r="I255" s="33"/>
      <c r="Q255" s="21"/>
      <c r="V255" s="21"/>
      <c r="W255" s="21"/>
      <c r="X255" s="21"/>
      <c r="Y255" s="32"/>
    </row>
    <row r="256" spans="1:25" ht="15.75">
      <c r="A256" s="21"/>
      <c r="B256" s="21"/>
      <c r="C256" s="21"/>
      <c r="D256" s="21"/>
      <c r="E256" s="21"/>
      <c r="F256" s="21"/>
      <c r="G256" s="21"/>
      <c r="H256" s="32"/>
      <c r="I256" s="33"/>
      <c r="Q256" s="21"/>
      <c r="V256" s="21"/>
      <c r="W256" s="21"/>
      <c r="X256" s="21"/>
      <c r="Y256" s="32"/>
    </row>
    <row r="257" spans="1:25" ht="15.75">
      <c r="A257" s="21"/>
      <c r="B257" s="21"/>
      <c r="C257" s="21"/>
      <c r="D257" s="21"/>
      <c r="E257" s="21"/>
      <c r="F257" s="21"/>
      <c r="G257" s="21"/>
      <c r="H257" s="32"/>
      <c r="I257" s="33"/>
      <c r="Q257" s="21"/>
      <c r="V257" s="21"/>
      <c r="W257" s="21"/>
      <c r="X257" s="21"/>
      <c r="Y257" s="32"/>
    </row>
    <row r="258" spans="1:25" ht="15.75">
      <c r="A258" s="21"/>
      <c r="B258" s="21"/>
      <c r="C258" s="21"/>
      <c r="D258" s="21"/>
      <c r="E258" s="21"/>
      <c r="F258" s="21"/>
      <c r="G258" s="21"/>
      <c r="H258" s="32"/>
      <c r="I258" s="33"/>
      <c r="Q258" s="21"/>
      <c r="V258" s="21"/>
      <c r="W258" s="21"/>
      <c r="X258" s="21"/>
      <c r="Y258" s="32"/>
    </row>
    <row r="259" spans="1:25" ht="15.75">
      <c r="A259" s="21"/>
      <c r="B259" s="21"/>
      <c r="C259" s="21"/>
      <c r="D259" s="21"/>
      <c r="E259" s="21"/>
      <c r="F259" s="21"/>
      <c r="G259" s="21"/>
      <c r="H259" s="32"/>
      <c r="I259" s="33"/>
      <c r="Q259" s="21"/>
      <c r="V259" s="21"/>
      <c r="W259" s="21"/>
      <c r="X259" s="21"/>
      <c r="Y259" s="32"/>
    </row>
    <row r="260" spans="1:25" ht="15.75">
      <c r="A260" s="21"/>
      <c r="B260" s="21"/>
      <c r="C260" s="21"/>
      <c r="D260" s="21"/>
      <c r="E260" s="21"/>
      <c r="F260" s="21"/>
      <c r="G260" s="21"/>
      <c r="H260" s="21"/>
      <c r="I260" s="33"/>
      <c r="Q260" s="21"/>
      <c r="V260" s="21"/>
      <c r="W260" s="21"/>
      <c r="X260" s="21"/>
      <c r="Y260" s="21"/>
    </row>
    <row r="261" spans="1:25" ht="15.75">
      <c r="A261" s="21"/>
      <c r="B261" s="21"/>
      <c r="C261" s="21"/>
      <c r="D261" s="21"/>
      <c r="E261" s="21"/>
      <c r="F261" s="21"/>
      <c r="G261" s="21"/>
      <c r="H261" s="21"/>
      <c r="I261" s="33"/>
      <c r="Q261" s="21"/>
      <c r="V261" s="21"/>
      <c r="W261" s="21"/>
      <c r="X261" s="21"/>
      <c r="Y261" s="21"/>
    </row>
    <row r="262" spans="1:25" ht="15.75">
      <c r="A262" s="21"/>
      <c r="B262" s="21"/>
      <c r="C262" s="21"/>
      <c r="D262" s="21"/>
      <c r="E262" s="21"/>
      <c r="F262" s="21"/>
      <c r="G262" s="21"/>
      <c r="H262" s="21"/>
      <c r="I262" s="33"/>
      <c r="Q262" s="21"/>
      <c r="V262" s="21"/>
      <c r="W262" s="21"/>
      <c r="X262" s="21"/>
      <c r="Y262" s="21"/>
    </row>
    <row r="263" spans="1:25" ht="15.75">
      <c r="A263" s="21"/>
      <c r="B263" s="21"/>
      <c r="C263" s="21"/>
      <c r="D263" s="21"/>
      <c r="E263" s="21"/>
      <c r="F263" s="21"/>
      <c r="G263" s="21"/>
      <c r="H263" s="21"/>
      <c r="I263" s="33"/>
      <c r="Q263" s="21"/>
      <c r="V263" s="21"/>
      <c r="W263" s="21"/>
      <c r="X263" s="21"/>
      <c r="Y263" s="21"/>
    </row>
    <row r="264" spans="1:25" ht="15.75">
      <c r="A264" s="21"/>
      <c r="B264" s="21"/>
      <c r="C264" s="21"/>
      <c r="D264" s="21"/>
      <c r="E264" s="21"/>
      <c r="F264" s="21"/>
      <c r="G264" s="21"/>
      <c r="H264" s="21"/>
      <c r="I264" s="33"/>
      <c r="Q264" s="21"/>
      <c r="V264" s="21"/>
      <c r="W264" s="21"/>
      <c r="X264" s="21"/>
      <c r="Y264" s="21"/>
    </row>
    <row r="265" spans="1:25" ht="15.75">
      <c r="A265" s="21"/>
      <c r="B265" s="21"/>
      <c r="C265" s="21"/>
      <c r="D265" s="21"/>
      <c r="E265" s="21"/>
      <c r="F265" s="21"/>
      <c r="G265" s="21"/>
      <c r="H265" s="21"/>
      <c r="I265" s="33"/>
      <c r="Q265" s="21"/>
      <c r="V265" s="21"/>
      <c r="W265" s="21"/>
      <c r="X265" s="21"/>
      <c r="Y265" s="21"/>
    </row>
    <row r="266" spans="1:25" ht="15.75">
      <c r="A266" s="21"/>
      <c r="B266" s="21"/>
      <c r="C266" s="21"/>
      <c r="D266" s="21"/>
      <c r="E266" s="21"/>
      <c r="F266" s="21"/>
      <c r="G266" s="21"/>
      <c r="H266" s="21"/>
      <c r="I266" s="33"/>
      <c r="Q266" s="21"/>
      <c r="V266" s="21"/>
      <c r="W266" s="21"/>
      <c r="X266" s="21"/>
      <c r="Y266" s="21"/>
    </row>
    <row r="267" spans="1:25" ht="15.75">
      <c r="A267" s="21"/>
      <c r="B267" s="21"/>
      <c r="C267" s="21"/>
      <c r="D267" s="21"/>
      <c r="E267" s="21"/>
      <c r="F267" s="21"/>
      <c r="G267" s="21"/>
      <c r="H267" s="21"/>
      <c r="I267" s="33"/>
      <c r="Q267" s="21"/>
      <c r="V267" s="21"/>
      <c r="W267" s="21"/>
      <c r="X267" s="21"/>
      <c r="Y267" s="21"/>
    </row>
    <row r="268" spans="1:25" ht="15.75">
      <c r="A268" s="21"/>
      <c r="B268" s="21"/>
      <c r="C268" s="21"/>
      <c r="D268" s="21"/>
      <c r="E268" s="21"/>
      <c r="F268" s="21"/>
      <c r="G268" s="21"/>
      <c r="H268" s="21"/>
      <c r="I268" s="33"/>
      <c r="Q268" s="21"/>
      <c r="V268" s="21"/>
      <c r="W268" s="21"/>
      <c r="X268" s="21"/>
      <c r="Y268" s="21"/>
    </row>
    <row r="269" spans="1:25" ht="15.75">
      <c r="A269" s="21"/>
      <c r="B269" s="21"/>
      <c r="C269" s="21"/>
      <c r="D269" s="21"/>
      <c r="E269" s="21"/>
      <c r="F269" s="21"/>
      <c r="G269" s="21"/>
      <c r="H269" s="21"/>
      <c r="I269" s="33"/>
      <c r="Q269" s="21"/>
      <c r="V269" s="21"/>
      <c r="W269" s="21"/>
      <c r="X269" s="21"/>
      <c r="Y269" s="21"/>
    </row>
    <row r="270" spans="1:25" ht="15.75">
      <c r="A270" s="21"/>
      <c r="B270" s="21"/>
      <c r="C270" s="21"/>
      <c r="D270" s="21"/>
      <c r="E270" s="21"/>
      <c r="F270" s="21"/>
      <c r="G270" s="21"/>
      <c r="H270" s="21"/>
      <c r="I270" s="33"/>
      <c r="Q270" s="21"/>
      <c r="V270" s="21"/>
      <c r="W270" s="21"/>
      <c r="X270" s="21"/>
      <c r="Y270" s="21"/>
    </row>
    <row r="271" spans="1:25" ht="15.75">
      <c r="A271" s="21"/>
      <c r="B271" s="21"/>
      <c r="C271" s="21"/>
      <c r="D271" s="21"/>
      <c r="E271" s="21"/>
      <c r="F271" s="21"/>
      <c r="G271" s="21"/>
      <c r="H271" s="21"/>
      <c r="I271" s="33"/>
      <c r="Q271" s="21"/>
      <c r="V271" s="21"/>
      <c r="W271" s="21"/>
      <c r="X271" s="21"/>
      <c r="Y271" s="21"/>
    </row>
    <row r="272" spans="1:25" ht="15.75">
      <c r="A272" s="21"/>
      <c r="B272" s="21"/>
      <c r="C272" s="21"/>
      <c r="D272" s="21"/>
      <c r="E272" s="21"/>
      <c r="F272" s="21"/>
      <c r="G272" s="21"/>
      <c r="H272" s="21"/>
      <c r="I272" s="33"/>
      <c r="Q272" s="21"/>
      <c r="V272" s="21"/>
      <c r="W272" s="21"/>
      <c r="X272" s="21"/>
      <c r="Y272" s="21"/>
    </row>
    <row r="273" spans="1:25" ht="15.75">
      <c r="A273" s="21"/>
      <c r="B273" s="21"/>
      <c r="C273" s="21"/>
      <c r="D273" s="21"/>
      <c r="E273" s="21"/>
      <c r="F273" s="21"/>
      <c r="G273" s="21"/>
      <c r="H273" s="21"/>
      <c r="I273" s="33"/>
      <c r="Q273" s="21"/>
      <c r="V273" s="21"/>
      <c r="W273" s="21"/>
      <c r="X273" s="21"/>
      <c r="Y273" s="21"/>
    </row>
    <row r="274" spans="1:25" ht="15.75">
      <c r="A274" s="21"/>
      <c r="B274" s="21"/>
      <c r="C274" s="21"/>
      <c r="D274" s="21"/>
      <c r="E274" s="21"/>
      <c r="F274" s="21"/>
      <c r="G274" s="21"/>
      <c r="H274" s="21"/>
      <c r="I274" s="33"/>
      <c r="Q274" s="21"/>
      <c r="V274" s="21"/>
      <c r="W274" s="21"/>
      <c r="X274" s="21"/>
      <c r="Y274" s="21"/>
    </row>
    <row r="275" spans="1:25" ht="15.75">
      <c r="A275" s="21"/>
      <c r="B275" s="21"/>
      <c r="C275" s="21"/>
      <c r="D275" s="21"/>
      <c r="E275" s="21"/>
      <c r="F275" s="21"/>
      <c r="G275" s="21"/>
      <c r="H275" s="21"/>
      <c r="I275" s="33"/>
      <c r="Q275" s="21"/>
      <c r="V275" s="21"/>
      <c r="W275" s="21"/>
      <c r="X275" s="21"/>
      <c r="Y275" s="21"/>
    </row>
    <row r="276" spans="1:25" ht="15.75">
      <c r="A276" s="21"/>
      <c r="B276" s="21"/>
      <c r="C276" s="21"/>
      <c r="D276" s="21"/>
      <c r="E276" s="21"/>
      <c r="F276" s="21"/>
      <c r="G276" s="21"/>
      <c r="H276" s="21"/>
      <c r="I276" s="33"/>
      <c r="Q276" s="21"/>
      <c r="V276" s="21"/>
      <c r="W276" s="21"/>
      <c r="X276" s="21"/>
      <c r="Y276" s="21"/>
    </row>
    <row r="277" spans="1:25" ht="15.75">
      <c r="A277" s="21"/>
      <c r="B277" s="21"/>
      <c r="C277" s="21"/>
      <c r="D277" s="21"/>
      <c r="E277" s="21"/>
      <c r="F277" s="21"/>
      <c r="G277" s="21"/>
      <c r="H277" s="21"/>
      <c r="I277" s="33"/>
      <c r="Q277" s="21"/>
      <c r="V277" s="21"/>
      <c r="W277" s="21"/>
      <c r="X277" s="21"/>
      <c r="Y277" s="21"/>
    </row>
    <row r="278" spans="1:25" ht="15.75">
      <c r="A278" s="21"/>
      <c r="B278" s="21"/>
      <c r="C278" s="21"/>
      <c r="D278" s="21"/>
      <c r="E278" s="21"/>
      <c r="F278" s="21"/>
      <c r="G278" s="21"/>
      <c r="H278" s="21"/>
      <c r="I278" s="33"/>
      <c r="Q278" s="21"/>
      <c r="V278" s="21"/>
      <c r="W278" s="21"/>
      <c r="X278" s="21"/>
      <c r="Y278" s="21"/>
    </row>
    <row r="279" spans="1:25" ht="15.75">
      <c r="A279" s="21"/>
      <c r="B279" s="21"/>
      <c r="C279" s="21"/>
      <c r="D279" s="21"/>
      <c r="E279" s="21"/>
      <c r="F279" s="21"/>
      <c r="G279" s="21"/>
      <c r="H279" s="21"/>
      <c r="I279" s="33"/>
      <c r="Q279" s="21"/>
      <c r="V279" s="21"/>
      <c r="W279" s="21"/>
      <c r="X279" s="21"/>
      <c r="Y279" s="21"/>
    </row>
    <row r="280" spans="1:25" ht="15.75">
      <c r="A280" s="21"/>
      <c r="B280" s="21"/>
      <c r="C280" s="21"/>
      <c r="D280" s="21"/>
      <c r="E280" s="21"/>
      <c r="F280" s="21"/>
      <c r="G280" s="21"/>
      <c r="H280" s="21"/>
      <c r="I280" s="33"/>
      <c r="Q280" s="21"/>
      <c r="V280" s="21"/>
      <c r="W280" s="21"/>
      <c r="X280" s="21"/>
      <c r="Y280" s="21"/>
    </row>
    <row r="281" spans="1:25" ht="15.75">
      <c r="A281" s="21"/>
      <c r="B281" s="21"/>
      <c r="C281" s="21"/>
      <c r="D281" s="21"/>
      <c r="E281" s="21"/>
      <c r="F281" s="21"/>
      <c r="G281" s="21"/>
      <c r="H281" s="21"/>
      <c r="I281" s="33"/>
      <c r="Q281" s="21"/>
      <c r="V281" s="21"/>
      <c r="W281" s="21"/>
      <c r="X281" s="21"/>
      <c r="Y281" s="21"/>
    </row>
    <row r="282" spans="1:25" ht="15.75">
      <c r="A282" s="21"/>
      <c r="B282" s="21"/>
      <c r="C282" s="21"/>
      <c r="D282" s="21"/>
      <c r="E282" s="21"/>
      <c r="F282" s="21"/>
      <c r="G282" s="21"/>
      <c r="H282" s="21"/>
      <c r="I282" s="33"/>
      <c r="Q282" s="21"/>
      <c r="V282" s="21"/>
      <c r="W282" s="21"/>
      <c r="X282" s="21"/>
      <c r="Y282" s="21"/>
    </row>
    <row r="283" spans="1:25" ht="15.75">
      <c r="A283" s="21"/>
      <c r="B283" s="21"/>
      <c r="C283" s="21"/>
      <c r="D283" s="21"/>
      <c r="E283" s="21"/>
      <c r="F283" s="21"/>
      <c r="G283" s="21"/>
      <c r="H283" s="21"/>
      <c r="I283" s="33"/>
      <c r="Q283" s="21"/>
      <c r="V283" s="21"/>
      <c r="W283" s="21"/>
      <c r="X283" s="21"/>
      <c r="Y283" s="21"/>
    </row>
    <row r="284" spans="1:25" ht="15.75">
      <c r="A284" s="21"/>
      <c r="B284" s="21"/>
      <c r="C284" s="21"/>
      <c r="D284" s="21"/>
      <c r="E284" s="21"/>
      <c r="F284" s="21"/>
      <c r="G284" s="21"/>
      <c r="H284" s="21"/>
      <c r="I284" s="33"/>
      <c r="Q284" s="21"/>
      <c r="V284" s="21"/>
      <c r="W284" s="21"/>
      <c r="X284" s="21"/>
      <c r="Y284" s="21"/>
    </row>
    <row r="285" spans="1:25" ht="15.75">
      <c r="A285" s="21"/>
      <c r="B285" s="21"/>
      <c r="C285" s="21"/>
      <c r="D285" s="21"/>
      <c r="E285" s="21"/>
      <c r="F285" s="21"/>
      <c r="G285" s="21"/>
      <c r="H285" s="21"/>
      <c r="I285" s="33"/>
      <c r="Q285" s="21"/>
      <c r="V285" s="21"/>
      <c r="W285" s="21"/>
      <c r="X285" s="21"/>
      <c r="Y285" s="21"/>
    </row>
    <row r="286" spans="1:25" ht="15.75">
      <c r="A286" s="21"/>
      <c r="B286" s="21"/>
      <c r="C286" s="21"/>
      <c r="D286" s="21"/>
      <c r="E286" s="21"/>
      <c r="F286" s="21"/>
      <c r="G286" s="21"/>
      <c r="H286" s="21"/>
      <c r="I286" s="33"/>
      <c r="Q286" s="21"/>
      <c r="V286" s="21"/>
      <c r="W286" s="21"/>
      <c r="X286" s="21"/>
      <c r="Y286" s="21"/>
    </row>
    <row r="287" spans="1:25" ht="15.75">
      <c r="A287" s="21"/>
      <c r="B287" s="21"/>
      <c r="C287" s="21"/>
      <c r="D287" s="21"/>
      <c r="E287" s="21"/>
      <c r="F287" s="21"/>
      <c r="G287" s="21"/>
      <c r="H287" s="21"/>
      <c r="I287" s="33"/>
      <c r="Q287" s="21"/>
      <c r="V287" s="21"/>
      <c r="W287" s="21"/>
      <c r="X287" s="21"/>
      <c r="Y287" s="21"/>
    </row>
    <row r="288" spans="1:25" ht="15.75">
      <c r="A288" s="21"/>
      <c r="B288" s="21"/>
      <c r="C288" s="21"/>
      <c r="D288" s="21"/>
      <c r="E288" s="21"/>
      <c r="F288" s="21"/>
      <c r="G288" s="21"/>
      <c r="H288" s="21"/>
      <c r="I288" s="21"/>
      <c r="Q288" s="21"/>
      <c r="V288" s="21"/>
      <c r="W288" s="21"/>
      <c r="X288" s="21"/>
      <c r="Y288" s="21"/>
    </row>
    <row r="289" spans="1:25" ht="15.75">
      <c r="A289" s="21"/>
      <c r="B289" s="21"/>
      <c r="C289" s="21"/>
      <c r="D289" s="21"/>
      <c r="E289" s="21"/>
      <c r="F289" s="21"/>
      <c r="G289" s="21"/>
      <c r="H289" s="21"/>
      <c r="I289" s="21"/>
      <c r="Q289" s="21"/>
      <c r="V289" s="21"/>
      <c r="W289" s="21"/>
      <c r="X289" s="21"/>
      <c r="Y289" s="21"/>
    </row>
    <row r="290" spans="1:25" ht="15.75">
      <c r="A290" s="21"/>
      <c r="B290" s="21"/>
      <c r="C290" s="21"/>
      <c r="D290" s="21"/>
      <c r="E290" s="21"/>
      <c r="F290" s="21"/>
      <c r="G290" s="21"/>
      <c r="H290" s="21"/>
      <c r="I290" s="21"/>
      <c r="Q290" s="21"/>
      <c r="V290" s="21"/>
      <c r="W290" s="21"/>
      <c r="X290" s="21"/>
      <c r="Y290" s="21"/>
    </row>
    <row r="291" spans="1:25" ht="15.75">
      <c r="A291" s="21"/>
      <c r="B291" s="21"/>
      <c r="C291" s="21"/>
      <c r="D291" s="21"/>
      <c r="E291" s="21"/>
      <c r="F291" s="21"/>
      <c r="G291" s="21"/>
      <c r="H291" s="21"/>
      <c r="I291" s="21"/>
      <c r="Q291" s="21"/>
      <c r="V291" s="21"/>
      <c r="W291" s="21"/>
      <c r="X291" s="21"/>
      <c r="Y291" s="21"/>
    </row>
    <row r="292" spans="1:25" ht="15.75">
      <c r="A292" s="21"/>
      <c r="B292" s="21"/>
      <c r="C292" s="21"/>
      <c r="D292" s="21"/>
      <c r="E292" s="21"/>
      <c r="F292" s="21"/>
      <c r="G292" s="21"/>
      <c r="H292" s="21"/>
      <c r="I292" s="21"/>
      <c r="Q292" s="21"/>
      <c r="V292" s="21"/>
      <c r="W292" s="21"/>
      <c r="X292" s="21"/>
      <c r="Y292" s="21"/>
    </row>
    <row r="293" spans="1:25" ht="15.75">
      <c r="A293" s="21"/>
      <c r="B293" s="21"/>
      <c r="C293" s="21"/>
      <c r="D293" s="21"/>
      <c r="E293" s="21"/>
      <c r="F293" s="21"/>
      <c r="G293" s="21"/>
      <c r="H293" s="21"/>
      <c r="I293" s="21"/>
      <c r="Q293" s="21"/>
      <c r="V293" s="21"/>
      <c r="W293" s="21"/>
      <c r="X293" s="21"/>
      <c r="Y293" s="21"/>
    </row>
    <row r="294" spans="1:25" ht="15.75">
      <c r="A294" s="21"/>
      <c r="B294" s="21"/>
      <c r="C294" s="21"/>
      <c r="D294" s="21"/>
      <c r="E294" s="21"/>
      <c r="F294" s="21"/>
      <c r="G294" s="21"/>
      <c r="H294" s="21"/>
      <c r="I294" s="21"/>
      <c r="Q294" s="21"/>
      <c r="V294" s="21"/>
      <c r="W294" s="21"/>
      <c r="X294" s="21"/>
      <c r="Y294" s="21"/>
    </row>
    <row r="295" spans="1:25" ht="15.75">
      <c r="A295" s="21"/>
      <c r="B295" s="21"/>
      <c r="C295" s="21"/>
      <c r="D295" s="21"/>
      <c r="E295" s="21"/>
      <c r="F295" s="21"/>
      <c r="G295" s="21"/>
      <c r="H295" s="21"/>
      <c r="I295" s="21"/>
      <c r="Q295" s="21"/>
      <c r="V295" s="21"/>
      <c r="W295" s="21"/>
      <c r="X295" s="21"/>
      <c r="Y295" s="21"/>
    </row>
    <row r="296" spans="1:25" ht="15.75">
      <c r="A296" s="21"/>
      <c r="B296" s="21"/>
      <c r="C296" s="21"/>
      <c r="D296" s="21"/>
      <c r="E296" s="21"/>
      <c r="F296" s="21"/>
      <c r="G296" s="21"/>
      <c r="H296" s="21"/>
      <c r="I296" s="21"/>
      <c r="Q296" s="21"/>
      <c r="V296" s="21"/>
      <c r="W296" s="21"/>
      <c r="X296" s="21"/>
      <c r="Y296" s="21"/>
    </row>
    <row r="297" spans="1:25" ht="15.75">
      <c r="A297" s="21"/>
      <c r="B297" s="21"/>
      <c r="C297" s="21"/>
      <c r="D297" s="21"/>
      <c r="E297" s="21"/>
      <c r="F297" s="21"/>
      <c r="G297" s="21"/>
      <c r="H297" s="21"/>
      <c r="I297" s="21"/>
      <c r="Q297" s="21"/>
      <c r="V297" s="21"/>
      <c r="W297" s="21"/>
      <c r="X297" s="21"/>
      <c r="Y297" s="21"/>
    </row>
    <row r="298" spans="1:25" ht="15.75">
      <c r="A298" s="21"/>
      <c r="B298" s="21"/>
      <c r="C298" s="21"/>
      <c r="D298" s="21"/>
      <c r="E298" s="21"/>
      <c r="F298" s="21"/>
      <c r="G298" s="21"/>
      <c r="H298" s="21"/>
      <c r="I298" s="21"/>
      <c r="Q298" s="21"/>
      <c r="V298" s="21"/>
      <c r="W298" s="21"/>
      <c r="X298" s="21"/>
      <c r="Y298" s="21"/>
    </row>
    <row r="299" spans="1:25" ht="15.75">
      <c r="A299" s="21"/>
      <c r="B299" s="21"/>
      <c r="C299" s="21"/>
      <c r="D299" s="21"/>
      <c r="E299" s="21"/>
      <c r="F299" s="21"/>
      <c r="G299" s="21"/>
      <c r="H299" s="21"/>
      <c r="I299" s="21"/>
      <c r="Q299" s="21"/>
      <c r="V299" s="21"/>
      <c r="W299" s="21"/>
      <c r="X299" s="21"/>
      <c r="Y299" s="21"/>
    </row>
    <row r="300" spans="1:25" ht="15.75">
      <c r="A300" s="21"/>
      <c r="B300" s="21"/>
      <c r="C300" s="21"/>
      <c r="D300" s="21"/>
      <c r="E300" s="21"/>
      <c r="F300" s="21"/>
      <c r="G300" s="21"/>
      <c r="H300" s="21"/>
      <c r="I300" s="21"/>
      <c r="Q300" s="21"/>
      <c r="V300" s="21"/>
      <c r="W300" s="21"/>
      <c r="X300" s="21"/>
      <c r="Y300" s="21"/>
    </row>
    <row r="301" spans="1:25" ht="15.75">
      <c r="A301" s="21"/>
      <c r="B301" s="21"/>
      <c r="C301" s="21"/>
      <c r="D301" s="21"/>
      <c r="E301" s="21"/>
      <c r="F301" s="21"/>
      <c r="G301" s="21"/>
      <c r="H301" s="21"/>
      <c r="I301" s="21"/>
      <c r="Q301" s="21"/>
      <c r="V301" s="21"/>
      <c r="W301" s="21"/>
      <c r="X301" s="21"/>
      <c r="Y301" s="21"/>
    </row>
    <row r="302" spans="1:25" ht="15.75">
      <c r="A302" s="21"/>
      <c r="B302" s="21"/>
      <c r="C302" s="21"/>
      <c r="D302" s="21"/>
      <c r="E302" s="21"/>
      <c r="F302" s="21"/>
      <c r="G302" s="21"/>
      <c r="H302" s="21"/>
      <c r="I302" s="21"/>
      <c r="Q302" s="21"/>
      <c r="V302" s="21"/>
      <c r="W302" s="21"/>
      <c r="X302" s="21"/>
      <c r="Y302" s="21"/>
    </row>
    <row r="303" spans="1:25" ht="15.75">
      <c r="A303" s="21"/>
      <c r="B303" s="21"/>
      <c r="C303" s="21"/>
      <c r="D303" s="21"/>
      <c r="E303" s="21"/>
      <c r="F303" s="21"/>
      <c r="G303" s="21"/>
      <c r="H303" s="21"/>
      <c r="I303" s="21"/>
      <c r="Q303" s="21"/>
      <c r="V303" s="21"/>
      <c r="W303" s="21"/>
      <c r="X303" s="21"/>
      <c r="Y303" s="21"/>
    </row>
    <row r="304" spans="1:25" ht="15.75">
      <c r="A304" s="21"/>
      <c r="B304" s="21"/>
      <c r="C304" s="21"/>
      <c r="D304" s="21"/>
      <c r="E304" s="21"/>
      <c r="F304" s="21"/>
      <c r="G304" s="21"/>
      <c r="H304" s="21"/>
      <c r="I304" s="21"/>
      <c r="Q304" s="21"/>
      <c r="V304" s="21"/>
      <c r="W304" s="21"/>
      <c r="X304" s="21"/>
      <c r="Y304" s="21"/>
    </row>
    <row r="305" spans="1:25" ht="15.75">
      <c r="A305" s="21"/>
      <c r="B305" s="21"/>
      <c r="C305" s="21"/>
      <c r="D305" s="21"/>
      <c r="E305" s="21"/>
      <c r="F305" s="21"/>
      <c r="G305" s="21"/>
      <c r="H305" s="21"/>
      <c r="I305" s="21"/>
      <c r="Q305" s="21"/>
      <c r="V305" s="21"/>
      <c r="W305" s="21"/>
      <c r="X305" s="21"/>
      <c r="Y305" s="21"/>
    </row>
    <row r="306" spans="1:25" ht="15.75">
      <c r="A306" s="21"/>
      <c r="B306" s="21"/>
      <c r="C306" s="21"/>
      <c r="D306" s="21"/>
      <c r="E306" s="21"/>
      <c r="F306" s="21"/>
      <c r="G306" s="21"/>
      <c r="H306" s="21"/>
      <c r="I306" s="21"/>
      <c r="Q306" s="21"/>
      <c r="V306" s="21"/>
      <c r="W306" s="21"/>
      <c r="X306" s="21"/>
      <c r="Y306" s="21"/>
    </row>
    <row r="307" spans="1:25" ht="15.75">
      <c r="A307" s="21"/>
      <c r="B307" s="21"/>
      <c r="C307" s="21"/>
      <c r="D307" s="21"/>
      <c r="E307" s="21"/>
      <c r="F307" s="21"/>
      <c r="G307" s="21"/>
      <c r="H307" s="21"/>
      <c r="I307" s="21"/>
      <c r="Q307" s="21"/>
      <c r="V307" s="21"/>
      <c r="W307" s="21"/>
      <c r="X307" s="21"/>
      <c r="Y307" s="21"/>
    </row>
    <row r="308" spans="1:25" ht="15.75">
      <c r="A308" s="21"/>
      <c r="B308" s="21"/>
      <c r="C308" s="21"/>
      <c r="D308" s="21"/>
      <c r="E308" s="21"/>
      <c r="F308" s="21"/>
      <c r="G308" s="21"/>
      <c r="H308" s="21"/>
      <c r="I308" s="21"/>
      <c r="Q308" s="21"/>
      <c r="V308" s="21"/>
      <c r="W308" s="21"/>
      <c r="X308" s="21"/>
      <c r="Y308" s="21"/>
    </row>
    <row r="309" spans="1:25" ht="15.75">
      <c r="A309" s="21"/>
      <c r="B309" s="21"/>
      <c r="C309" s="21"/>
      <c r="D309" s="21"/>
      <c r="E309" s="21"/>
      <c r="F309" s="21"/>
      <c r="G309" s="21"/>
      <c r="H309" s="21"/>
      <c r="I309" s="21"/>
      <c r="Q309" s="21"/>
      <c r="V309" s="21"/>
      <c r="W309" s="21"/>
      <c r="X309" s="21"/>
      <c r="Y309" s="21"/>
    </row>
    <row r="310" spans="1:25" ht="15.75">
      <c r="A310" s="21"/>
      <c r="B310" s="21"/>
      <c r="C310" s="21"/>
      <c r="D310" s="21"/>
      <c r="E310" s="21"/>
      <c r="F310" s="21"/>
      <c r="G310" s="21"/>
      <c r="H310" s="21"/>
      <c r="I310" s="21"/>
      <c r="Q310" s="21"/>
      <c r="V310" s="21"/>
      <c r="W310" s="21"/>
      <c r="X310" s="21"/>
      <c r="Y310" s="21"/>
    </row>
    <row r="311" spans="1:25" ht="15.75">
      <c r="A311" s="21"/>
      <c r="B311" s="21"/>
      <c r="C311" s="21"/>
      <c r="D311" s="21"/>
      <c r="E311" s="21"/>
      <c r="F311" s="21"/>
      <c r="G311" s="21"/>
      <c r="H311" s="21"/>
      <c r="I311" s="21"/>
      <c r="Q311" s="21"/>
      <c r="V311" s="21"/>
      <c r="W311" s="21"/>
      <c r="X311" s="21"/>
      <c r="Y311" s="21"/>
    </row>
    <row r="312" spans="1:25" ht="15.75">
      <c r="A312" s="21"/>
      <c r="B312" s="21"/>
      <c r="C312" s="21"/>
      <c r="D312" s="21"/>
      <c r="E312" s="21"/>
      <c r="F312" s="21"/>
      <c r="G312" s="21"/>
      <c r="H312" s="21"/>
      <c r="I312" s="21"/>
      <c r="Q312" s="21"/>
      <c r="V312" s="21"/>
      <c r="W312" s="21"/>
      <c r="X312" s="21"/>
      <c r="Y312" s="21"/>
    </row>
    <row r="313" spans="1:25" ht="15.75">
      <c r="A313" s="21"/>
      <c r="B313" s="21"/>
      <c r="C313" s="21"/>
      <c r="D313" s="21"/>
      <c r="E313" s="21"/>
      <c r="F313" s="21"/>
      <c r="G313" s="21"/>
      <c r="H313" s="21"/>
      <c r="I313" s="21"/>
      <c r="Q313" s="21"/>
      <c r="V313" s="21"/>
      <c r="W313" s="21"/>
      <c r="X313" s="21"/>
      <c r="Y313" s="21"/>
    </row>
    <row r="314" spans="1:25" ht="15.75">
      <c r="A314" s="21"/>
      <c r="B314" s="21"/>
      <c r="C314" s="21"/>
      <c r="D314" s="21"/>
      <c r="E314" s="21"/>
      <c r="F314" s="21"/>
      <c r="G314" s="21"/>
      <c r="H314" s="21"/>
      <c r="I314" s="21"/>
      <c r="Q314" s="21"/>
      <c r="V314" s="21"/>
      <c r="W314" s="21"/>
      <c r="X314" s="21"/>
      <c r="Y314" s="21"/>
    </row>
    <row r="315" spans="1:25" ht="15.75">
      <c r="A315" s="21"/>
      <c r="B315" s="21"/>
      <c r="C315" s="21"/>
      <c r="D315" s="21"/>
      <c r="E315" s="21"/>
      <c r="F315" s="21"/>
      <c r="G315" s="21"/>
      <c r="H315" s="21"/>
      <c r="I315" s="21"/>
      <c r="Q315" s="21"/>
      <c r="V315" s="21"/>
      <c r="W315" s="21"/>
      <c r="X315" s="21"/>
      <c r="Y315" s="21"/>
    </row>
    <row r="316" spans="1:25" ht="15.75">
      <c r="A316" s="21"/>
      <c r="B316" s="21"/>
      <c r="C316" s="21"/>
      <c r="D316" s="21"/>
      <c r="E316" s="21"/>
      <c r="F316" s="21"/>
      <c r="G316" s="21"/>
      <c r="H316" s="21"/>
      <c r="I316" s="21"/>
      <c r="Q316" s="21"/>
      <c r="V316" s="21"/>
      <c r="W316" s="21"/>
      <c r="X316" s="21"/>
      <c r="Y316" s="21"/>
    </row>
    <row r="317" spans="1:25" ht="15.75">
      <c r="A317" s="21"/>
      <c r="B317" s="21"/>
      <c r="C317" s="21"/>
      <c r="D317" s="21"/>
      <c r="E317" s="21"/>
      <c r="F317" s="21"/>
      <c r="G317" s="21"/>
      <c r="H317" s="21"/>
      <c r="I317" s="21"/>
      <c r="Q317" s="21"/>
      <c r="V317" s="21"/>
      <c r="W317" s="21"/>
      <c r="X317" s="21"/>
      <c r="Y317" s="21"/>
    </row>
    <row r="318" spans="1:25" ht="15.75">
      <c r="A318" s="21"/>
      <c r="B318" s="21"/>
      <c r="C318" s="21"/>
      <c r="D318" s="21"/>
      <c r="E318" s="21"/>
      <c r="F318" s="21"/>
      <c r="G318" s="21"/>
      <c r="H318" s="21"/>
      <c r="I318" s="21"/>
      <c r="Q318" s="21"/>
      <c r="V318" s="21"/>
      <c r="W318" s="21"/>
      <c r="X318" s="21"/>
      <c r="Y318" s="21"/>
    </row>
    <row r="319" spans="1:25" ht="15.75">
      <c r="A319" s="21"/>
      <c r="B319" s="21"/>
      <c r="C319" s="21"/>
      <c r="D319" s="21"/>
      <c r="E319" s="21"/>
      <c r="F319" s="21"/>
      <c r="G319" s="21"/>
      <c r="H319" s="21"/>
      <c r="I319" s="21"/>
      <c r="Q319" s="21"/>
      <c r="V319" s="21"/>
      <c r="W319" s="21"/>
      <c r="X319" s="21"/>
      <c r="Y319" s="21"/>
    </row>
    <row r="320" spans="1:25" ht="15.75">
      <c r="A320" s="21"/>
      <c r="B320" s="21"/>
      <c r="C320" s="21"/>
      <c r="D320" s="21"/>
      <c r="E320" s="21"/>
      <c r="F320" s="21"/>
      <c r="G320" s="21"/>
      <c r="H320" s="21"/>
      <c r="I320" s="21"/>
      <c r="Q320" s="21"/>
      <c r="V320" s="21"/>
      <c r="W320" s="21"/>
      <c r="X320" s="21"/>
      <c r="Y320" s="21"/>
    </row>
    <row r="321" spans="1:25" ht="15.75">
      <c r="A321" s="21"/>
      <c r="B321" s="21"/>
      <c r="C321" s="21"/>
      <c r="D321" s="21"/>
      <c r="E321" s="21"/>
      <c r="F321" s="21"/>
      <c r="G321" s="21"/>
      <c r="H321" s="21"/>
      <c r="I321" s="21"/>
      <c r="Q321" s="21"/>
      <c r="V321" s="21"/>
      <c r="W321" s="21"/>
      <c r="X321" s="21"/>
      <c r="Y321" s="21"/>
    </row>
    <row r="322" spans="1:25" ht="15.75">
      <c r="A322" s="21"/>
      <c r="B322" s="21"/>
      <c r="C322" s="21"/>
      <c r="D322" s="21"/>
      <c r="E322" s="21"/>
      <c r="F322" s="21"/>
      <c r="G322" s="21"/>
      <c r="H322" s="21"/>
      <c r="I322" s="21"/>
      <c r="Q322" s="21"/>
      <c r="V322" s="21"/>
      <c r="W322" s="21"/>
      <c r="X322" s="21"/>
      <c r="Y322" s="21"/>
    </row>
    <row r="323" spans="1:25" ht="15.75">
      <c r="A323" s="21"/>
      <c r="B323" s="21"/>
      <c r="C323" s="21"/>
      <c r="D323" s="21"/>
      <c r="E323" s="21"/>
      <c r="F323" s="21"/>
      <c r="G323" s="21"/>
      <c r="H323" s="21"/>
      <c r="I323" s="21"/>
      <c r="Q323" s="21"/>
      <c r="V323" s="21"/>
      <c r="W323" s="21"/>
      <c r="X323" s="21"/>
      <c r="Y323" s="21"/>
    </row>
    <row r="324" spans="1:25" ht="15.75">
      <c r="A324" s="21"/>
      <c r="B324" s="21"/>
      <c r="C324" s="21"/>
      <c r="D324" s="21"/>
      <c r="E324" s="21"/>
      <c r="F324" s="21"/>
      <c r="G324" s="21"/>
      <c r="H324" s="21"/>
      <c r="I324" s="21"/>
      <c r="Q324" s="21"/>
      <c r="V324" s="21"/>
      <c r="W324" s="21"/>
      <c r="X324" s="21"/>
      <c r="Y324" s="21"/>
    </row>
    <row r="325" spans="1:25" ht="15.75">
      <c r="A325" s="21"/>
      <c r="B325" s="21"/>
      <c r="C325" s="21"/>
      <c r="D325" s="21"/>
      <c r="E325" s="21"/>
      <c r="F325" s="21"/>
      <c r="G325" s="21"/>
      <c r="H325" s="21"/>
      <c r="I325" s="21"/>
      <c r="Q325" s="21"/>
      <c r="V325" s="21"/>
      <c r="W325" s="21"/>
      <c r="X325" s="21"/>
      <c r="Y325" s="21"/>
    </row>
    <row r="326" spans="1:25" ht="15.75">
      <c r="A326" s="21"/>
      <c r="B326" s="21"/>
      <c r="C326" s="21"/>
      <c r="D326" s="21"/>
      <c r="E326" s="21"/>
      <c r="F326" s="21"/>
      <c r="G326" s="21"/>
      <c r="H326" s="21"/>
      <c r="I326" s="21"/>
      <c r="Q326" s="21"/>
      <c r="V326" s="21"/>
      <c r="W326" s="21"/>
      <c r="X326" s="21"/>
      <c r="Y326" s="21"/>
    </row>
    <row r="327" spans="1:25" ht="15.75">
      <c r="A327" s="21"/>
      <c r="B327" s="21"/>
      <c r="C327" s="21"/>
      <c r="D327" s="21"/>
      <c r="E327" s="21"/>
      <c r="F327" s="21"/>
      <c r="G327" s="21"/>
      <c r="H327" s="21"/>
      <c r="I327" s="21"/>
      <c r="Q327" s="21"/>
      <c r="V327" s="21"/>
      <c r="W327" s="21"/>
      <c r="X327" s="21"/>
      <c r="Y327" s="21"/>
    </row>
    <row r="328" spans="1:25" ht="15.75">
      <c r="A328" s="21"/>
      <c r="B328" s="21"/>
      <c r="C328" s="21"/>
      <c r="D328" s="21"/>
      <c r="E328" s="21"/>
      <c r="F328" s="21"/>
      <c r="G328" s="21"/>
      <c r="H328" s="21"/>
      <c r="I328" s="21"/>
      <c r="Q328" s="21"/>
      <c r="V328" s="21"/>
      <c r="W328" s="21"/>
      <c r="X328" s="21"/>
      <c r="Y328" s="21"/>
    </row>
    <row r="329" spans="1:25" ht="15.75">
      <c r="A329" s="21"/>
      <c r="B329" s="21"/>
      <c r="C329" s="21"/>
      <c r="D329" s="21"/>
      <c r="E329" s="21"/>
      <c r="F329" s="21"/>
      <c r="G329" s="21"/>
      <c r="H329" s="21"/>
      <c r="I329" s="21"/>
      <c r="Q329" s="21"/>
      <c r="V329" s="21"/>
      <c r="W329" s="21"/>
      <c r="X329" s="21"/>
      <c r="Y329" s="21"/>
    </row>
    <row r="330" spans="1:25" ht="15.75">
      <c r="A330" s="21"/>
      <c r="B330" s="21"/>
      <c r="C330" s="21"/>
      <c r="D330" s="21"/>
      <c r="E330" s="21"/>
      <c r="F330" s="21"/>
      <c r="G330" s="21"/>
      <c r="H330" s="21"/>
      <c r="I330" s="21"/>
      <c r="Q330" s="21"/>
      <c r="V330" s="21"/>
      <c r="W330" s="21"/>
      <c r="X330" s="21"/>
      <c r="Y330" s="21"/>
    </row>
    <row r="331" spans="1:25" ht="15.75">
      <c r="A331" s="21"/>
      <c r="B331" s="21"/>
      <c r="F331" s="21"/>
      <c r="G331" s="21"/>
      <c r="H331" s="21"/>
      <c r="I331" s="21"/>
      <c r="Q331" s="21"/>
      <c r="V331" s="21"/>
      <c r="Y331" s="21"/>
    </row>
  </sheetData>
  <sortState xmlns:xlrd2="http://schemas.microsoft.com/office/spreadsheetml/2017/richdata2" ref="V3:Z102">
    <sortCondition ref="Z3:Z102"/>
  </sortState>
  <mergeCells count="28">
    <mergeCell ref="M1:M2"/>
    <mergeCell ref="A1:A2"/>
    <mergeCell ref="B1:B2"/>
    <mergeCell ref="C1:C2"/>
    <mergeCell ref="E1:E2"/>
    <mergeCell ref="F1:F2"/>
    <mergeCell ref="H1:H2"/>
    <mergeCell ref="I1:I2"/>
    <mergeCell ref="J1:J2"/>
    <mergeCell ref="K1:K2"/>
    <mergeCell ref="D1:D2"/>
    <mergeCell ref="L1:L2"/>
    <mergeCell ref="W1:W2"/>
    <mergeCell ref="N1:N2"/>
    <mergeCell ref="O1:O2"/>
    <mergeCell ref="X1:X2"/>
    <mergeCell ref="Z1:Z2"/>
    <mergeCell ref="Q1:Q2"/>
    <mergeCell ref="R1:R2"/>
    <mergeCell ref="S1:S2"/>
    <mergeCell ref="T1:T2"/>
    <mergeCell ref="V1:V2"/>
    <mergeCell ref="AC25:AH25"/>
    <mergeCell ref="AB4:AB6"/>
    <mergeCell ref="AC40:AH40"/>
    <mergeCell ref="AB27:AB39"/>
    <mergeCell ref="Y1:Y2"/>
    <mergeCell ref="AB10:AB24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31"/>
  <sheetViews>
    <sheetView topLeftCell="E1" zoomScale="55" zoomScaleNormal="55" workbookViewId="0">
      <selection activeCell="AC14" sqref="AC14"/>
    </sheetView>
  </sheetViews>
  <sheetFormatPr defaultRowHeight="15"/>
  <cols>
    <col min="2" max="2" width="8.85546875" bestFit="1" customWidth="1"/>
    <col min="3" max="4" width="8.85546875" customWidth="1"/>
    <col min="5" max="5" width="11.140625" customWidth="1"/>
    <col min="6" max="6" width="12.28515625" customWidth="1"/>
    <col min="9" max="9" width="10.7109375" customWidth="1"/>
    <col min="18" max="18" width="8.85546875" bestFit="1" customWidth="1"/>
    <col min="19" max="19" width="8.85546875" customWidth="1"/>
    <col min="20" max="20" width="10.5703125" customWidth="1"/>
    <col min="21" max="21" width="10.7109375" customWidth="1"/>
  </cols>
  <sheetData>
    <row r="1" spans="1:40" ht="49.5" customHeight="1">
      <c r="A1" s="199" t="s">
        <v>0</v>
      </c>
      <c r="B1" s="199" t="s">
        <v>1</v>
      </c>
      <c r="C1" s="199" t="s">
        <v>5</v>
      </c>
      <c r="D1" s="199" t="s">
        <v>5</v>
      </c>
      <c r="E1" s="199" t="s">
        <v>6</v>
      </c>
      <c r="F1" s="199" t="s">
        <v>7</v>
      </c>
      <c r="G1" s="199" t="s">
        <v>116</v>
      </c>
      <c r="H1" s="199" t="s">
        <v>117</v>
      </c>
      <c r="I1" s="199" t="s">
        <v>263</v>
      </c>
      <c r="J1" s="199" t="s">
        <v>264</v>
      </c>
      <c r="K1" s="199" t="s">
        <v>265</v>
      </c>
      <c r="L1" s="199" t="s">
        <v>289</v>
      </c>
      <c r="N1" s="199" t="s">
        <v>265</v>
      </c>
      <c r="O1" s="199" t="s">
        <v>289</v>
      </c>
      <c r="Q1" s="199" t="s">
        <v>0</v>
      </c>
      <c r="R1" s="199" t="s">
        <v>1</v>
      </c>
      <c r="S1" s="184" t="s">
        <v>5</v>
      </c>
      <c r="T1" s="184" t="s">
        <v>6</v>
      </c>
      <c r="U1" s="199" t="s">
        <v>263</v>
      </c>
      <c r="V1" s="199" t="s">
        <v>264</v>
      </c>
      <c r="W1" s="199" t="s">
        <v>265</v>
      </c>
      <c r="X1" s="199" t="s">
        <v>289</v>
      </c>
      <c r="Y1" s="199" t="s">
        <v>277</v>
      </c>
      <c r="Z1" s="199" t="s">
        <v>302</v>
      </c>
    </row>
    <row r="2" spans="1:40" ht="15.75" thickBo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 t="s">
        <v>265</v>
      </c>
      <c r="N2" s="200" t="s">
        <v>265</v>
      </c>
      <c r="O2" s="200" t="s">
        <v>265</v>
      </c>
      <c r="Q2" s="200"/>
      <c r="R2" s="200"/>
      <c r="S2" s="185"/>
      <c r="T2" s="185"/>
      <c r="U2" s="200"/>
      <c r="V2" s="200"/>
      <c r="W2" s="200"/>
      <c r="X2" s="200" t="s">
        <v>265</v>
      </c>
      <c r="Y2" s="200"/>
      <c r="Z2" s="200"/>
    </row>
    <row r="3" spans="1:40" ht="15.75" thickTop="1">
      <c r="A3" s="35" t="s">
        <v>18</v>
      </c>
      <c r="B3" s="36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8">
        <v>55.473557985392397</v>
      </c>
      <c r="H3" s="39">
        <v>10.855758252751833</v>
      </c>
      <c r="I3" s="36">
        <f>0.0314*(E3/D3)^0.5</f>
        <v>5.91357133546088E-2</v>
      </c>
      <c r="J3" s="36">
        <f>D3/(1-D3)</f>
        <v>0.22607618837434559</v>
      </c>
      <c r="K3" s="36">
        <f>I3/J3</f>
        <v>0.26157426741771506</v>
      </c>
      <c r="L3" s="144">
        <f>IF(AND(K3&lt;$N$12,K3=$N$12),$O$12,IF(AND(K3&lt;$N$11,K3&gt;$N$12),$O$11,IF(AND(K3&lt;$N$10,K3&gt;$N$11),$O$10,IF(AND(K3&lt;$N$9,K3&gt;$N$10),$O$9,IF(AND(K3&lt;$N$8,K3&gt;$N$10),$O$8,IF(AND(K3&lt;$N$7,K3&gt;$N$8),$O$7,IF(AND(K3&lt;$N$6,K3&gt;$N$7),$O$6,IF(AND(K3&lt;$N$5,K3&gt;$N$6),$O$5,IF(AND(K3&lt;$N$4,K3&gt;$N$5),$O$4,IF(AND(K3&lt;$N$3,K3&gt;$N$4),$O$3,0))))))))))</f>
        <v>3</v>
      </c>
      <c r="N3" s="153">
        <v>48</v>
      </c>
      <c r="O3" s="153">
        <v>10</v>
      </c>
      <c r="Q3" s="35" t="s">
        <v>18</v>
      </c>
      <c r="R3" s="36">
        <v>3906.54</v>
      </c>
      <c r="S3" s="36">
        <v>0.18439</v>
      </c>
      <c r="T3" s="36">
        <v>0.65400000000000003</v>
      </c>
      <c r="U3" s="36">
        <v>5.91357133546088E-2</v>
      </c>
      <c r="V3" s="36">
        <v>0.22607618837434559</v>
      </c>
      <c r="W3" s="36">
        <v>0.26157426741771506</v>
      </c>
      <c r="X3" s="144">
        <v>3</v>
      </c>
      <c r="Y3" s="127" t="s">
        <v>271</v>
      </c>
      <c r="Z3">
        <f>0.0106*EXP(22.963*S3)</f>
        <v>0.73143003585227762</v>
      </c>
      <c r="AA3" s="162"/>
      <c r="AM3" t="s">
        <v>303</v>
      </c>
      <c r="AN3" t="s">
        <v>304</v>
      </c>
    </row>
    <row r="4" spans="1:40">
      <c r="A4" s="40" t="s">
        <v>19</v>
      </c>
      <c r="B4" s="41">
        <v>3906.59</v>
      </c>
      <c r="C4" s="41">
        <v>17.901</v>
      </c>
      <c r="D4" s="36">
        <f t="shared" ref="D4:D67" si="0">C4/100</f>
        <v>0.17901</v>
      </c>
      <c r="E4" s="42">
        <v>0.502</v>
      </c>
      <c r="F4" s="42">
        <v>0.20399999999999999</v>
      </c>
      <c r="G4" s="43">
        <v>56.715778215611031</v>
      </c>
      <c r="H4" s="44">
        <v>12.007522911134833</v>
      </c>
      <c r="I4" s="41">
        <f t="shared" ref="I4:I67" si="1">0.0314*(E4/D4)^0.5</f>
        <v>5.2582697336810029E-2</v>
      </c>
      <c r="J4" s="41">
        <f t="shared" ref="J4:J67" si="2">D4/(1-D4)</f>
        <v>0.21804163266300441</v>
      </c>
      <c r="K4" s="41">
        <f t="shared" ref="K4:K67" si="3">I4/J4</f>
        <v>0.24115897819422194</v>
      </c>
      <c r="L4" s="144">
        <f t="shared" ref="L4:L67" si="4">IF(AND(K4&lt;$N$12,K4=$N$12),$O$12,IF(AND(K4&lt;$N$11,K4&gt;$N$12),$O$11,IF(AND(K4&lt;$N$10,K4&gt;$N$11),$O$10,IF(AND(K4&lt;$N$9,K4&gt;$N$10),$O$9,IF(AND(K4&lt;$N$8,K4&gt;$N$10),$O$8,IF(AND(K4&lt;$N$7,K4&gt;$N$8),$O$7,IF(AND(K4&lt;$N$6,K4&gt;$N$7),$O$6,IF(AND(K4&lt;$N$5,K4&gt;$N$6),$O$5,IF(AND(K4&lt;$N$4,K4&gt;$N$5),$O$4,IF(AND(K4&lt;$N$3,K4&gt;$N$4),$O$3,0))))))))))</f>
        <v>3</v>
      </c>
      <c r="N4" s="152">
        <v>24</v>
      </c>
      <c r="O4" s="152">
        <v>9</v>
      </c>
      <c r="Q4" s="40" t="s">
        <v>19</v>
      </c>
      <c r="R4" s="41">
        <v>3906.59</v>
      </c>
      <c r="S4" s="41">
        <v>0.17901</v>
      </c>
      <c r="T4" s="41">
        <v>0.502</v>
      </c>
      <c r="U4" s="41">
        <v>5.2582697336810029E-2</v>
      </c>
      <c r="V4" s="41">
        <v>0.21804163266300441</v>
      </c>
      <c r="W4" s="41">
        <v>0.24115897819422194</v>
      </c>
      <c r="X4" s="144">
        <v>3</v>
      </c>
      <c r="Y4" s="127" t="s">
        <v>271</v>
      </c>
      <c r="Z4">
        <f t="shared" ref="Z4:Z26" si="5">0.0106*EXP(22.963*S4)</f>
        <v>0.64642722946966036</v>
      </c>
      <c r="AA4" s="162"/>
      <c r="AM4">
        <v>1E-4</v>
      </c>
      <c r="AN4">
        <v>1E-4</v>
      </c>
    </row>
    <row r="5" spans="1:40">
      <c r="A5" s="40" t="s">
        <v>20</v>
      </c>
      <c r="B5" s="41">
        <v>3907.18</v>
      </c>
      <c r="C5" s="41">
        <v>13.432</v>
      </c>
      <c r="D5" s="36">
        <f t="shared" si="0"/>
        <v>0.13431999999999999</v>
      </c>
      <c r="E5" s="42">
        <v>0.21</v>
      </c>
      <c r="F5" s="42">
        <v>6.8000000000000005E-2</v>
      </c>
      <c r="G5" s="43">
        <v>46.107947179182815</v>
      </c>
      <c r="H5" s="44">
        <v>24.059852585863876</v>
      </c>
      <c r="I5" s="41">
        <f t="shared" si="1"/>
        <v>3.9261686765183802E-2</v>
      </c>
      <c r="J5" s="41">
        <f t="shared" si="2"/>
        <v>0.15516126051196746</v>
      </c>
      <c r="K5" s="41">
        <f t="shared" si="3"/>
        <v>0.25303794668615481</v>
      </c>
      <c r="L5" s="144">
        <f t="shared" si="4"/>
        <v>3</v>
      </c>
      <c r="N5" s="151">
        <v>12</v>
      </c>
      <c r="O5" s="151">
        <v>8</v>
      </c>
      <c r="Q5" s="40" t="s">
        <v>20</v>
      </c>
      <c r="R5" s="41">
        <v>3907.18</v>
      </c>
      <c r="S5" s="41">
        <v>0.13431999999999999</v>
      </c>
      <c r="T5" s="41">
        <v>0.21</v>
      </c>
      <c r="U5" s="41">
        <v>3.9261686765183802E-2</v>
      </c>
      <c r="V5" s="41">
        <v>0.15516126051196746</v>
      </c>
      <c r="W5" s="41">
        <v>0.25303794668615481</v>
      </c>
      <c r="X5" s="144">
        <v>3</v>
      </c>
      <c r="Y5" s="127" t="s">
        <v>271</v>
      </c>
      <c r="Z5">
        <f t="shared" si="5"/>
        <v>0.23165383366672715</v>
      </c>
      <c r="AA5" s="162"/>
      <c r="AM5">
        <v>1</v>
      </c>
      <c r="AN5">
        <v>1</v>
      </c>
    </row>
    <row r="6" spans="1:40">
      <c r="A6" s="40" t="s">
        <v>21</v>
      </c>
      <c r="B6" s="41">
        <v>3907.24</v>
      </c>
      <c r="C6" s="41">
        <v>14.986000000000001</v>
      </c>
      <c r="D6" s="36">
        <f t="shared" si="0"/>
        <v>0.14985999999999999</v>
      </c>
      <c r="E6" s="42">
        <v>0.42299999999999999</v>
      </c>
      <c r="F6" s="42">
        <v>0.16800000000000001</v>
      </c>
      <c r="G6" s="43">
        <v>44.913880402462766</v>
      </c>
      <c r="H6" s="44">
        <v>20.448683471163253</v>
      </c>
      <c r="I6" s="41">
        <f t="shared" si="1"/>
        <v>5.2754191028071794E-2</v>
      </c>
      <c r="J6" s="41">
        <f t="shared" si="2"/>
        <v>0.17627684851906744</v>
      </c>
      <c r="K6" s="41">
        <f t="shared" si="3"/>
        <v>0.29926897077675801</v>
      </c>
      <c r="L6" s="144">
        <f t="shared" si="4"/>
        <v>3</v>
      </c>
      <c r="N6" s="150">
        <v>6</v>
      </c>
      <c r="O6" s="150">
        <v>7</v>
      </c>
      <c r="Q6" s="40" t="s">
        <v>21</v>
      </c>
      <c r="R6" s="41">
        <v>3907.24</v>
      </c>
      <c r="S6" s="41">
        <v>0.14985999999999999</v>
      </c>
      <c r="T6" s="41">
        <v>0.42299999999999999</v>
      </c>
      <c r="U6" s="41">
        <v>5.2754191028071794E-2</v>
      </c>
      <c r="V6" s="41">
        <v>0.17627684851906744</v>
      </c>
      <c r="W6" s="41">
        <v>0.29926897077675801</v>
      </c>
      <c r="X6" s="144">
        <v>3</v>
      </c>
      <c r="Y6" s="127" t="s">
        <v>271</v>
      </c>
      <c r="Z6">
        <f t="shared" si="5"/>
        <v>0.33099033684131235</v>
      </c>
      <c r="AA6" s="162"/>
      <c r="AM6">
        <v>10</v>
      </c>
      <c r="AN6">
        <v>10</v>
      </c>
    </row>
    <row r="7" spans="1:40">
      <c r="A7" s="40">
        <v>3</v>
      </c>
      <c r="B7" s="41">
        <v>3908.04</v>
      </c>
      <c r="C7" s="41">
        <v>17.620999999999999</v>
      </c>
      <c r="D7" s="36">
        <f t="shared" si="0"/>
        <v>0.17620999999999998</v>
      </c>
      <c r="E7" s="42">
        <v>0.73899999999999999</v>
      </c>
      <c r="F7" s="42">
        <v>0.33600000000000002</v>
      </c>
      <c r="G7" s="43">
        <v>65.9868283974088</v>
      </c>
      <c r="H7" s="44">
        <v>7.9315309291692975</v>
      </c>
      <c r="I7" s="41">
        <f t="shared" si="1"/>
        <v>6.4303793127364867E-2</v>
      </c>
      <c r="J7" s="41">
        <f t="shared" si="2"/>
        <v>0.21390160113621187</v>
      </c>
      <c r="K7" s="41">
        <f t="shared" si="3"/>
        <v>0.30062324351848313</v>
      </c>
      <c r="L7" s="144">
        <f t="shared" si="4"/>
        <v>3</v>
      </c>
      <c r="N7" s="149">
        <v>3</v>
      </c>
      <c r="O7" s="149">
        <v>6</v>
      </c>
      <c r="Q7" s="40">
        <v>3</v>
      </c>
      <c r="R7" s="41">
        <v>3908.04</v>
      </c>
      <c r="S7" s="41">
        <v>0.17620999999999998</v>
      </c>
      <c r="T7" s="41">
        <v>0.73899999999999999</v>
      </c>
      <c r="U7" s="41">
        <v>6.4303793127364867E-2</v>
      </c>
      <c r="V7" s="41">
        <v>0.21390160113621187</v>
      </c>
      <c r="W7" s="41">
        <v>0.30062324351848313</v>
      </c>
      <c r="X7" s="144">
        <v>3</v>
      </c>
      <c r="Y7" s="127" t="s">
        <v>271</v>
      </c>
      <c r="Z7">
        <f t="shared" si="5"/>
        <v>0.60617227698279597</v>
      </c>
      <c r="AA7" s="162"/>
    </row>
    <row r="8" spans="1:40">
      <c r="A8" s="40">
        <v>4</v>
      </c>
      <c r="B8" s="41">
        <v>3908.39</v>
      </c>
      <c r="C8" s="41">
        <v>6.0720000000000001</v>
      </c>
      <c r="D8" s="36">
        <f t="shared" si="0"/>
        <v>6.0720000000000003E-2</v>
      </c>
      <c r="E8" s="42">
        <v>30.890999999999998</v>
      </c>
      <c r="F8" s="42">
        <v>27.010999999999999</v>
      </c>
      <c r="G8" s="43">
        <v>38.718895384937831</v>
      </c>
      <c r="H8" s="44">
        <v>11.911780848630023</v>
      </c>
      <c r="I8" s="41">
        <f t="shared" si="1"/>
        <v>0.70823885706456857</v>
      </c>
      <c r="J8" s="41">
        <f t="shared" si="2"/>
        <v>6.4645260199301599E-2</v>
      </c>
      <c r="K8" s="41">
        <f t="shared" si="3"/>
        <v>10.9557739404415</v>
      </c>
      <c r="L8" s="151">
        <f t="shared" si="4"/>
        <v>8</v>
      </c>
      <c r="N8" s="147">
        <v>1.5</v>
      </c>
      <c r="O8" s="148">
        <v>5</v>
      </c>
      <c r="Q8" s="40" t="s">
        <v>36</v>
      </c>
      <c r="R8" s="41">
        <v>3910.58</v>
      </c>
      <c r="S8" s="41">
        <v>0.13374</v>
      </c>
      <c r="T8" s="41">
        <v>0.184</v>
      </c>
      <c r="U8" s="41">
        <v>3.6830524203235154E-2</v>
      </c>
      <c r="V8" s="41">
        <v>0.15438782813474014</v>
      </c>
      <c r="W8" s="41">
        <v>0.23855847088600632</v>
      </c>
      <c r="X8" s="144">
        <v>3</v>
      </c>
      <c r="Y8" s="127" t="s">
        <v>271</v>
      </c>
      <c r="Z8">
        <f t="shared" si="5"/>
        <v>0.22858899769129537</v>
      </c>
      <c r="AA8" s="162"/>
    </row>
    <row r="9" spans="1:40">
      <c r="A9" s="40" t="s">
        <v>23</v>
      </c>
      <c r="B9" s="41">
        <v>3908.62</v>
      </c>
      <c r="C9" s="41">
        <v>8.5169999999999995</v>
      </c>
      <c r="D9" s="36">
        <f t="shared" si="0"/>
        <v>8.5169999999999996E-2</v>
      </c>
      <c r="E9" s="42">
        <v>0.24</v>
      </c>
      <c r="F9" s="42">
        <v>8.5999999999999993E-2</v>
      </c>
      <c r="G9" s="43">
        <v>51.090959982720705</v>
      </c>
      <c r="H9" s="44">
        <v>11.329798816983097</v>
      </c>
      <c r="I9" s="41">
        <f t="shared" si="1"/>
        <v>5.2709870024763614E-2</v>
      </c>
      <c r="J9" s="41">
        <f t="shared" si="2"/>
        <v>9.309926434419509E-2</v>
      </c>
      <c r="K9" s="41">
        <f t="shared" si="3"/>
        <v>0.56616849119119994</v>
      </c>
      <c r="L9" s="146">
        <f t="shared" si="4"/>
        <v>4</v>
      </c>
      <c r="N9" s="145">
        <v>0.75</v>
      </c>
      <c r="O9" s="146">
        <v>4</v>
      </c>
      <c r="Q9" s="40" t="s">
        <v>42</v>
      </c>
      <c r="R9" s="41">
        <v>3912.23</v>
      </c>
      <c r="S9" s="41">
        <v>0.13918</v>
      </c>
      <c r="T9" s="41">
        <v>0.501</v>
      </c>
      <c r="U9" s="41">
        <v>5.9574457319706155E-2</v>
      </c>
      <c r="V9" s="41">
        <v>0.16168304639762088</v>
      </c>
      <c r="W9" s="41">
        <v>0.36846446579932068</v>
      </c>
      <c r="X9" s="144">
        <v>3</v>
      </c>
      <c r="Y9" s="127" t="s">
        <v>271</v>
      </c>
      <c r="Z9">
        <f t="shared" si="5"/>
        <v>0.25900421640370758</v>
      </c>
      <c r="AA9" s="162"/>
    </row>
    <row r="10" spans="1:40">
      <c r="A10" s="40" t="s">
        <v>24</v>
      </c>
      <c r="B10" s="41">
        <v>3908.68</v>
      </c>
      <c r="C10" s="41">
        <v>8.0739999999999998</v>
      </c>
      <c r="D10" s="36">
        <f t="shared" si="0"/>
        <v>8.0739999999999992E-2</v>
      </c>
      <c r="E10" s="42">
        <v>2.64</v>
      </c>
      <c r="F10" s="42">
        <v>1.802</v>
      </c>
      <c r="G10" s="43">
        <v>50.32220075492063</v>
      </c>
      <c r="H10" s="44">
        <v>10.633605382137965</v>
      </c>
      <c r="I10" s="41">
        <f t="shared" si="1"/>
        <v>0.17955075637390508</v>
      </c>
      <c r="J10" s="41">
        <f t="shared" si="2"/>
        <v>8.7831516654700514E-2</v>
      </c>
      <c r="K10" s="41">
        <f t="shared" si="3"/>
        <v>2.0442634171944016</v>
      </c>
      <c r="L10" s="149">
        <f t="shared" si="4"/>
        <v>6</v>
      </c>
      <c r="N10" s="143">
        <v>0.375</v>
      </c>
      <c r="O10" s="144">
        <v>3</v>
      </c>
      <c r="Q10" s="40" t="s">
        <v>47</v>
      </c>
      <c r="R10" s="41">
        <v>3913.72</v>
      </c>
      <c r="S10" s="41">
        <v>6.8140000000000006E-2</v>
      </c>
      <c r="T10" s="41">
        <v>4.3999999999999997E-2</v>
      </c>
      <c r="U10" s="41">
        <v>2.5232188572971194E-2</v>
      </c>
      <c r="V10" s="41">
        <v>7.3122572060180718E-2</v>
      </c>
      <c r="W10" s="41">
        <v>0.34506702734970551</v>
      </c>
      <c r="X10" s="144">
        <v>3</v>
      </c>
      <c r="Y10" s="127" t="s">
        <v>271</v>
      </c>
      <c r="Z10">
        <f t="shared" si="5"/>
        <v>5.0681087891582544E-2</v>
      </c>
      <c r="AA10" s="162"/>
    </row>
    <row r="11" spans="1:40">
      <c r="A11" s="40" t="s">
        <v>25</v>
      </c>
      <c r="B11" s="41">
        <v>3908.93</v>
      </c>
      <c r="C11" s="41">
        <v>7.6420000000000003</v>
      </c>
      <c r="D11" s="36">
        <f t="shared" si="0"/>
        <v>7.6420000000000002E-2</v>
      </c>
      <c r="E11" s="42">
        <v>0.14599999999999999</v>
      </c>
      <c r="F11" s="42">
        <v>4.3999999999999997E-2</v>
      </c>
      <c r="G11" s="43">
        <v>59.590493360507402</v>
      </c>
      <c r="H11" s="44">
        <v>4.9133772484320319</v>
      </c>
      <c r="I11" s="41">
        <f t="shared" si="1"/>
        <v>4.3401282126662534E-2</v>
      </c>
      <c r="J11" s="41">
        <f t="shared" si="2"/>
        <v>8.2743238268477015E-2</v>
      </c>
      <c r="K11" s="41">
        <f t="shared" si="3"/>
        <v>0.52452965384118011</v>
      </c>
      <c r="L11" s="146">
        <f t="shared" si="4"/>
        <v>4</v>
      </c>
      <c r="N11" s="141">
        <v>0.1875</v>
      </c>
      <c r="O11" s="142">
        <v>2</v>
      </c>
      <c r="Q11" s="40" t="s">
        <v>48</v>
      </c>
      <c r="R11" s="41">
        <v>3914.11</v>
      </c>
      <c r="S11" s="41">
        <v>0.11864000000000001</v>
      </c>
      <c r="T11" s="41">
        <v>0.14599999999999999</v>
      </c>
      <c r="U11" s="41">
        <v>3.4832970097295114E-2</v>
      </c>
      <c r="V11" s="41">
        <v>0.13461014795316331</v>
      </c>
      <c r="W11" s="41">
        <v>0.258769272799663</v>
      </c>
      <c r="X11" s="144">
        <v>3</v>
      </c>
      <c r="Y11" s="127" t="s">
        <v>271</v>
      </c>
      <c r="Z11">
        <f t="shared" si="5"/>
        <v>0.1616097245775994</v>
      </c>
      <c r="AA11" s="162"/>
    </row>
    <row r="12" spans="1:40">
      <c r="A12" s="40" t="s">
        <v>26</v>
      </c>
      <c r="B12" s="41">
        <v>3908.98</v>
      </c>
      <c r="C12" s="41">
        <v>7.1360000000000001</v>
      </c>
      <c r="D12" s="36">
        <f t="shared" si="0"/>
        <v>7.1360000000000007E-2</v>
      </c>
      <c r="E12" s="42">
        <v>0.32500000000000001</v>
      </c>
      <c r="F12" s="42">
        <v>0.129</v>
      </c>
      <c r="G12" s="43">
        <v>66.430408875553155</v>
      </c>
      <c r="H12" s="45">
        <v>3.532638890463681E-2</v>
      </c>
      <c r="I12" s="41">
        <f t="shared" si="1"/>
        <v>6.7010661925242854E-2</v>
      </c>
      <c r="J12" s="41">
        <f t="shared" si="2"/>
        <v>7.6843556168159896E-2</v>
      </c>
      <c r="K12" s="41">
        <f t="shared" si="3"/>
        <v>0.87204009375360869</v>
      </c>
      <c r="L12" s="148">
        <f t="shared" si="4"/>
        <v>5</v>
      </c>
      <c r="N12" s="139">
        <v>9.3799999999999994E-2</v>
      </c>
      <c r="O12" s="140">
        <v>1</v>
      </c>
      <c r="Q12" s="40" t="s">
        <v>52</v>
      </c>
      <c r="R12" s="41">
        <v>3914.62</v>
      </c>
      <c r="S12" s="41">
        <v>0.1061</v>
      </c>
      <c r="T12" s="41">
        <v>0.112</v>
      </c>
      <c r="U12" s="41">
        <v>3.2261233421923968E-2</v>
      </c>
      <c r="V12" s="41">
        <v>0.11869336614833874</v>
      </c>
      <c r="W12" s="41">
        <v>0.27180317206275056</v>
      </c>
      <c r="X12" s="144">
        <v>3</v>
      </c>
      <c r="Y12" s="127" t="s">
        <v>271</v>
      </c>
      <c r="Z12">
        <f t="shared" si="5"/>
        <v>0.12117409354005952</v>
      </c>
      <c r="AA12" s="162"/>
    </row>
    <row r="13" spans="1:40">
      <c r="A13" s="40" t="s">
        <v>27</v>
      </c>
      <c r="B13" s="41">
        <v>3909.29</v>
      </c>
      <c r="C13" s="41">
        <v>7.5810000000000004</v>
      </c>
      <c r="D13" s="36">
        <f t="shared" si="0"/>
        <v>7.5810000000000002E-2</v>
      </c>
      <c r="E13" s="42">
        <v>0.628</v>
      </c>
      <c r="F13" s="42">
        <v>0.29799999999999999</v>
      </c>
      <c r="G13" s="43">
        <v>58.195331005229157</v>
      </c>
      <c r="H13" s="45">
        <v>4.9297746967259242</v>
      </c>
      <c r="I13" s="41">
        <f t="shared" si="1"/>
        <v>9.0374565354707892E-2</v>
      </c>
      <c r="J13" s="41">
        <f t="shared" si="2"/>
        <v>8.20285871952737E-2</v>
      </c>
      <c r="K13" s="41">
        <f t="shared" si="3"/>
        <v>1.1017447507606843</v>
      </c>
      <c r="L13" s="148">
        <f t="shared" si="4"/>
        <v>5</v>
      </c>
      <c r="Q13" s="40" t="s">
        <v>51</v>
      </c>
      <c r="R13" s="41">
        <v>3916.14</v>
      </c>
      <c r="S13" s="41">
        <v>0.10027</v>
      </c>
      <c r="T13" s="41">
        <v>9.7000000000000003E-2</v>
      </c>
      <c r="U13" s="41">
        <v>3.0883748541995121E-2</v>
      </c>
      <c r="V13" s="41">
        <v>0.11144454447445344</v>
      </c>
      <c r="W13" s="41">
        <v>0.27712212103011141</v>
      </c>
      <c r="X13" s="144">
        <v>3</v>
      </c>
      <c r="Y13" s="127" t="s">
        <v>271</v>
      </c>
      <c r="Z13">
        <f t="shared" si="5"/>
        <v>0.10599098158629343</v>
      </c>
      <c r="AA13" s="162"/>
    </row>
    <row r="14" spans="1:40">
      <c r="A14" s="40" t="s">
        <v>28</v>
      </c>
      <c r="B14" s="41">
        <v>3909.33</v>
      </c>
      <c r="C14" s="41">
        <v>8.6869999999999994</v>
      </c>
      <c r="D14" s="36">
        <f t="shared" si="0"/>
        <v>8.6869999999999989E-2</v>
      </c>
      <c r="E14" s="42">
        <v>2.4980000000000002</v>
      </c>
      <c r="F14" s="42">
        <v>1.6930000000000001</v>
      </c>
      <c r="G14" s="43">
        <v>55.353231716949395</v>
      </c>
      <c r="H14" s="45">
        <v>6.0239733070008725</v>
      </c>
      <c r="I14" s="41">
        <f t="shared" si="1"/>
        <v>0.16838017414062861</v>
      </c>
      <c r="J14" s="41">
        <f t="shared" si="2"/>
        <v>9.5134318224130182E-2</v>
      </c>
      <c r="K14" s="41">
        <f t="shared" si="3"/>
        <v>1.7699204375852677</v>
      </c>
      <c r="L14" s="149">
        <f t="shared" si="4"/>
        <v>6</v>
      </c>
      <c r="Q14" s="40" t="s">
        <v>57</v>
      </c>
      <c r="R14" s="41">
        <v>3917.18</v>
      </c>
      <c r="S14" s="41">
        <v>0.14551</v>
      </c>
      <c r="T14" s="41">
        <v>0.57299999999999995</v>
      </c>
      <c r="U14" s="41">
        <v>6.2310399927385421E-2</v>
      </c>
      <c r="V14" s="41">
        <v>0.17028871022481246</v>
      </c>
      <c r="W14" s="41">
        <v>0.36591034041613341</v>
      </c>
      <c r="X14" s="144">
        <v>3</v>
      </c>
      <c r="Y14" s="127" t="s">
        <v>271</v>
      </c>
      <c r="Z14">
        <f t="shared" si="5"/>
        <v>0.29952567231219102</v>
      </c>
      <c r="AA14" s="162"/>
    </row>
    <row r="15" spans="1:40">
      <c r="A15" s="40" t="s">
        <v>29</v>
      </c>
      <c r="B15" s="41">
        <v>3909.52</v>
      </c>
      <c r="C15" s="41">
        <v>8.516</v>
      </c>
      <c r="D15" s="36">
        <f t="shared" si="0"/>
        <v>8.516E-2</v>
      </c>
      <c r="E15" s="42">
        <v>1.216</v>
      </c>
      <c r="F15" s="42">
        <v>0.66800000000000004</v>
      </c>
      <c r="G15" s="43">
        <v>40.756944079906305</v>
      </c>
      <c r="H15" s="45">
        <v>12.106456648362686</v>
      </c>
      <c r="I15" s="41">
        <f t="shared" si="1"/>
        <v>0.11865296881235196</v>
      </c>
      <c r="J15" s="41">
        <f t="shared" si="2"/>
        <v>9.3087315814787283E-2</v>
      </c>
      <c r="K15" s="41">
        <f t="shared" si="3"/>
        <v>1.2746416391297801</v>
      </c>
      <c r="L15" s="148">
        <f t="shared" si="4"/>
        <v>5</v>
      </c>
      <c r="Q15" s="40" t="s">
        <v>58</v>
      </c>
      <c r="R15" s="41">
        <v>3917.33</v>
      </c>
      <c r="S15" s="41">
        <v>0.16879000000000002</v>
      </c>
      <c r="T15" s="41">
        <v>0.57299999999999995</v>
      </c>
      <c r="U15" s="41">
        <v>5.7854028136317716E-2</v>
      </c>
      <c r="V15" s="41">
        <v>0.20306541066637795</v>
      </c>
      <c r="W15" s="41">
        <v>0.2849034109081619</v>
      </c>
      <c r="X15" s="144">
        <v>3</v>
      </c>
      <c r="Y15" s="127" t="s">
        <v>271</v>
      </c>
      <c r="Z15">
        <f t="shared" si="5"/>
        <v>0.51120913423116632</v>
      </c>
      <c r="AA15" s="162"/>
    </row>
    <row r="16" spans="1:40">
      <c r="A16" s="40" t="s">
        <v>30</v>
      </c>
      <c r="B16" s="41">
        <v>3909.58</v>
      </c>
      <c r="C16" s="41">
        <v>10.599</v>
      </c>
      <c r="D16" s="36">
        <f t="shared" si="0"/>
        <v>0.10599</v>
      </c>
      <c r="E16" s="42">
        <v>1.663</v>
      </c>
      <c r="F16" s="42">
        <v>1.0509999999999999</v>
      </c>
      <c r="G16" s="43">
        <v>44.980905728310518</v>
      </c>
      <c r="H16" s="45">
        <v>10.92813449184378</v>
      </c>
      <c r="I16" s="41">
        <f t="shared" si="1"/>
        <v>0.1243779305598087</v>
      </c>
      <c r="J16" s="41">
        <f t="shared" si="2"/>
        <v>0.11855572085323431</v>
      </c>
      <c r="K16" s="41">
        <f t="shared" si="3"/>
        <v>1.0491094791940236</v>
      </c>
      <c r="L16" s="148">
        <f t="shared" si="4"/>
        <v>5</v>
      </c>
      <c r="Q16" s="40" t="s">
        <v>66</v>
      </c>
      <c r="R16" s="41">
        <v>3920.7</v>
      </c>
      <c r="S16" s="41">
        <v>7.0140000000000008E-2</v>
      </c>
      <c r="T16" s="41">
        <v>5.5E-2</v>
      </c>
      <c r="U16" s="41">
        <v>2.7805333732485699E-2</v>
      </c>
      <c r="V16" s="41">
        <v>7.543070999935475E-2</v>
      </c>
      <c r="W16" s="41">
        <v>0.36862086718689974</v>
      </c>
      <c r="X16" s="144">
        <v>3</v>
      </c>
      <c r="Y16" s="127" t="s">
        <v>271</v>
      </c>
      <c r="Z16">
        <f t="shared" si="5"/>
        <v>5.3062943447630503E-2</v>
      </c>
      <c r="AB16" s="163"/>
      <c r="AC16" s="163"/>
      <c r="AD16" s="163"/>
      <c r="AE16" s="163"/>
      <c r="AF16" s="163"/>
      <c r="AG16" s="163"/>
      <c r="AH16" s="163"/>
    </row>
    <row r="17" spans="1:26">
      <c r="A17" s="40" t="s">
        <v>31</v>
      </c>
      <c r="B17" s="41">
        <v>3909.68</v>
      </c>
      <c r="C17" s="41">
        <v>13.648</v>
      </c>
      <c r="D17" s="36">
        <f t="shared" si="0"/>
        <v>0.13647999999999999</v>
      </c>
      <c r="E17" s="42">
        <v>1.77</v>
      </c>
      <c r="F17" s="42">
        <v>1.006</v>
      </c>
      <c r="G17" s="43">
        <v>41.169905414137617</v>
      </c>
      <c r="H17" s="45">
        <v>10.562336748301616</v>
      </c>
      <c r="I17" s="41">
        <f t="shared" si="1"/>
        <v>0.11307895186645869</v>
      </c>
      <c r="J17" s="41">
        <f t="shared" si="2"/>
        <v>0.15805076894571055</v>
      </c>
      <c r="K17" s="41">
        <f t="shared" si="3"/>
        <v>0.71545967552553069</v>
      </c>
      <c r="L17" s="146">
        <f t="shared" si="4"/>
        <v>4</v>
      </c>
      <c r="Q17" s="40" t="s">
        <v>67</v>
      </c>
      <c r="R17" s="41">
        <v>3920.96</v>
      </c>
      <c r="S17" s="41">
        <v>7.8600000000000003E-2</v>
      </c>
      <c r="T17" s="41">
        <v>8.1000000000000003E-2</v>
      </c>
      <c r="U17" s="41">
        <v>3.1875784678262617E-2</v>
      </c>
      <c r="V17" s="41">
        <v>8.5304970696765792E-2</v>
      </c>
      <c r="W17" s="41">
        <v>0.37366854965077834</v>
      </c>
      <c r="X17" s="144">
        <v>3</v>
      </c>
      <c r="Y17" s="127" t="s">
        <v>271</v>
      </c>
      <c r="Z17">
        <f t="shared" si="5"/>
        <v>6.4440724490700582E-2</v>
      </c>
    </row>
    <row r="18" spans="1:26">
      <c r="A18" s="40" t="s">
        <v>32</v>
      </c>
      <c r="B18" s="41">
        <v>3909.74</v>
      </c>
      <c r="C18" s="41">
        <v>14.179</v>
      </c>
      <c r="D18" s="36">
        <f t="shared" si="0"/>
        <v>0.14179</v>
      </c>
      <c r="E18" s="42">
        <v>2.2629999999999999</v>
      </c>
      <c r="F18" s="42">
        <v>1.5009999999999999</v>
      </c>
      <c r="G18" s="43">
        <v>45.320957233084741</v>
      </c>
      <c r="H18" s="45">
        <v>12.882215688791977</v>
      </c>
      <c r="I18" s="41">
        <f t="shared" si="1"/>
        <v>0.12544377758891934</v>
      </c>
      <c r="J18" s="41">
        <f t="shared" si="2"/>
        <v>0.16521597278055486</v>
      </c>
      <c r="K18" s="41">
        <f t="shared" si="3"/>
        <v>0.75927148857173621</v>
      </c>
      <c r="L18" s="148">
        <f t="shared" si="4"/>
        <v>5</v>
      </c>
      <c r="Q18" s="40" t="s">
        <v>69</v>
      </c>
      <c r="R18" s="41">
        <v>3921.88</v>
      </c>
      <c r="S18" s="41">
        <v>0.22521999999999998</v>
      </c>
      <c r="T18" s="41">
        <v>1.091</v>
      </c>
      <c r="U18" s="41">
        <v>6.9109626571551147E-2</v>
      </c>
      <c r="V18" s="41">
        <v>0.29068896977206427</v>
      </c>
      <c r="W18" s="41">
        <v>0.23774423441571091</v>
      </c>
      <c r="X18" s="144">
        <v>3</v>
      </c>
      <c r="Y18" s="127" t="s">
        <v>271</v>
      </c>
      <c r="Z18">
        <f t="shared" si="5"/>
        <v>1.8679201303785395</v>
      </c>
    </row>
    <row r="19" spans="1:26">
      <c r="A19" s="40" t="s">
        <v>33</v>
      </c>
      <c r="B19" s="41">
        <v>3909.9</v>
      </c>
      <c r="C19" s="41">
        <v>15.554</v>
      </c>
      <c r="D19" s="36">
        <f t="shared" si="0"/>
        <v>0.15554000000000001</v>
      </c>
      <c r="E19" s="42">
        <v>2.9289999999999998</v>
      </c>
      <c r="F19" s="42">
        <v>2.0249999999999999</v>
      </c>
      <c r="G19" s="43">
        <v>47.819552486938854</v>
      </c>
      <c r="H19" s="45">
        <v>15.231534478599261</v>
      </c>
      <c r="I19" s="41">
        <f t="shared" si="1"/>
        <v>0.13625996925281914</v>
      </c>
      <c r="J19" s="41">
        <f t="shared" si="2"/>
        <v>0.18418871231319425</v>
      </c>
      <c r="K19" s="41">
        <f t="shared" si="3"/>
        <v>0.73978458039884043</v>
      </c>
      <c r="L19" s="146">
        <f t="shared" si="4"/>
        <v>4</v>
      </c>
      <c r="Q19" s="40" t="s">
        <v>70</v>
      </c>
      <c r="R19" s="41">
        <v>3922.09</v>
      </c>
      <c r="S19" s="41">
        <v>0.20973</v>
      </c>
      <c r="T19" s="41">
        <v>1.3879999999999999</v>
      </c>
      <c r="U19" s="41">
        <v>8.0778187213444555E-2</v>
      </c>
      <c r="V19" s="41">
        <v>0.26539030964100874</v>
      </c>
      <c r="W19" s="41">
        <v>0.30437504414804195</v>
      </c>
      <c r="X19" s="144">
        <v>3</v>
      </c>
      <c r="Y19" s="127" t="s">
        <v>271</v>
      </c>
      <c r="Z19">
        <f t="shared" si="5"/>
        <v>1.3088235916853959</v>
      </c>
    </row>
    <row r="20" spans="1:26">
      <c r="A20" s="40" t="s">
        <v>34</v>
      </c>
      <c r="B20" s="41">
        <v>3909.95</v>
      </c>
      <c r="C20" s="41">
        <v>14.894</v>
      </c>
      <c r="D20" s="36">
        <f t="shared" si="0"/>
        <v>0.14893999999999999</v>
      </c>
      <c r="E20" s="42">
        <v>2.742</v>
      </c>
      <c r="F20" s="42">
        <v>1.677</v>
      </c>
      <c r="G20" s="43">
        <v>45.486729041796174</v>
      </c>
      <c r="H20" s="45">
        <v>16.555749574286832</v>
      </c>
      <c r="I20" s="41">
        <f t="shared" si="1"/>
        <v>0.13472794902975777</v>
      </c>
      <c r="J20" s="41">
        <f t="shared" si="2"/>
        <v>0.17500528752379382</v>
      </c>
      <c r="K20" s="41">
        <f t="shared" si="3"/>
        <v>0.76985073386105585</v>
      </c>
      <c r="L20" s="148">
        <f t="shared" si="4"/>
        <v>5</v>
      </c>
      <c r="Q20" s="40" t="s">
        <v>71</v>
      </c>
      <c r="R20" s="41">
        <v>3922.35</v>
      </c>
      <c r="S20" s="41">
        <v>0.16020000000000001</v>
      </c>
      <c r="T20" s="41">
        <v>0.42799999999999999</v>
      </c>
      <c r="U20" s="41">
        <v>5.1323974048293086E-2</v>
      </c>
      <c r="V20" s="41">
        <v>0.19075970469159326</v>
      </c>
      <c r="W20" s="41">
        <v>0.26905039579123924</v>
      </c>
      <c r="X20" s="144">
        <v>3</v>
      </c>
      <c r="Y20" s="127" t="s">
        <v>271</v>
      </c>
      <c r="Z20">
        <f t="shared" si="5"/>
        <v>0.41969430503636496</v>
      </c>
    </row>
    <row r="21" spans="1:26">
      <c r="A21" s="40" t="s">
        <v>35</v>
      </c>
      <c r="B21" s="41">
        <v>3910.52</v>
      </c>
      <c r="C21" s="41">
        <v>13.73</v>
      </c>
      <c r="D21" s="36">
        <f t="shared" si="0"/>
        <v>0.13730000000000001</v>
      </c>
      <c r="E21" s="42">
        <v>0.82499999999999996</v>
      </c>
      <c r="F21" s="42">
        <v>0.38900000000000001</v>
      </c>
      <c r="G21" s="43">
        <v>44.004678551134084</v>
      </c>
      <c r="H21" s="45">
        <v>19.432836207564328</v>
      </c>
      <c r="I21" s="41">
        <f t="shared" si="1"/>
        <v>7.6969976458602818E-2</v>
      </c>
      <c r="J21" s="41">
        <f t="shared" si="2"/>
        <v>0.15915150110119392</v>
      </c>
      <c r="K21" s="41">
        <f t="shared" si="3"/>
        <v>0.4836270844197863</v>
      </c>
      <c r="L21" s="146">
        <f t="shared" si="4"/>
        <v>4</v>
      </c>
      <c r="Q21" s="40" t="s">
        <v>73</v>
      </c>
      <c r="R21" s="41">
        <v>3924.09</v>
      </c>
      <c r="S21" s="41">
        <v>0.10977000000000001</v>
      </c>
      <c r="T21" s="41">
        <v>0.127</v>
      </c>
      <c r="U21" s="41">
        <v>3.3774558173458528E-2</v>
      </c>
      <c r="V21" s="41">
        <v>0.12330521325949476</v>
      </c>
      <c r="W21" s="41">
        <v>0.27391022066828807</v>
      </c>
      <c r="X21" s="144">
        <v>3</v>
      </c>
      <c r="Y21" s="127" t="s">
        <v>271</v>
      </c>
      <c r="Z21">
        <f t="shared" si="5"/>
        <v>0.13182858907695608</v>
      </c>
    </row>
    <row r="22" spans="1:26">
      <c r="A22" s="40" t="s">
        <v>36</v>
      </c>
      <c r="B22" s="41">
        <v>3910.58</v>
      </c>
      <c r="C22" s="41">
        <v>13.374000000000001</v>
      </c>
      <c r="D22" s="36">
        <f t="shared" si="0"/>
        <v>0.13374</v>
      </c>
      <c r="E22" s="42">
        <v>0.184</v>
      </c>
      <c r="F22" s="42">
        <v>5.8000000000000003E-2</v>
      </c>
      <c r="G22" s="43">
        <v>46.990803859165744</v>
      </c>
      <c r="H22" s="45">
        <v>18.80566356163617</v>
      </c>
      <c r="I22" s="41">
        <f t="shared" si="1"/>
        <v>3.6830524203235154E-2</v>
      </c>
      <c r="J22" s="41">
        <f t="shared" si="2"/>
        <v>0.15438782813474014</v>
      </c>
      <c r="K22" s="41">
        <f t="shared" si="3"/>
        <v>0.23855847088600632</v>
      </c>
      <c r="L22" s="144">
        <f t="shared" si="4"/>
        <v>3</v>
      </c>
      <c r="Q22" s="40" t="s">
        <v>82</v>
      </c>
      <c r="R22" s="41">
        <v>3928.29</v>
      </c>
      <c r="S22" s="41">
        <v>0.11006000000000001</v>
      </c>
      <c r="T22" s="41">
        <v>9.6000000000000002E-2</v>
      </c>
      <c r="U22" s="41">
        <v>2.932584334906236E-2</v>
      </c>
      <c r="V22" s="41">
        <v>0.12367125873654405</v>
      </c>
      <c r="W22" s="41">
        <v>0.2371273944218113</v>
      </c>
      <c r="X22" s="144">
        <v>3</v>
      </c>
      <c r="Y22" s="128" t="s">
        <v>272</v>
      </c>
      <c r="Z22">
        <f t="shared" si="5"/>
        <v>0.13270940077175777</v>
      </c>
    </row>
    <row r="23" spans="1:26">
      <c r="A23" s="40" t="s">
        <v>37</v>
      </c>
      <c r="B23" s="41">
        <v>3911.05</v>
      </c>
      <c r="C23" s="41">
        <v>7.7629999999999999</v>
      </c>
      <c r="D23" s="36">
        <f t="shared" si="0"/>
        <v>7.7630000000000005E-2</v>
      </c>
      <c r="E23" s="42">
        <v>1.5940000000000001</v>
      </c>
      <c r="F23" s="42">
        <v>0.93300000000000005</v>
      </c>
      <c r="G23" s="43">
        <v>50.373041789163217</v>
      </c>
      <c r="H23" s="45">
        <v>17.783237249806515</v>
      </c>
      <c r="I23" s="41">
        <f t="shared" si="1"/>
        <v>0.14228496570136973</v>
      </c>
      <c r="J23" s="41">
        <f t="shared" si="2"/>
        <v>8.416362197382829E-2</v>
      </c>
      <c r="K23" s="41">
        <f t="shared" si="3"/>
        <v>1.6905755998193017</v>
      </c>
      <c r="L23" s="149">
        <f t="shared" si="4"/>
        <v>6</v>
      </c>
      <c r="Q23" s="40" t="s">
        <v>87</v>
      </c>
      <c r="R23" s="41">
        <v>3930.62</v>
      </c>
      <c r="S23" s="41">
        <v>0.10528999999999999</v>
      </c>
      <c r="T23" s="41">
        <v>0.155</v>
      </c>
      <c r="U23" s="41">
        <v>3.8097978669811669E-2</v>
      </c>
      <c r="V23" s="41">
        <v>0.11768058924120664</v>
      </c>
      <c r="W23" s="41">
        <v>0.32374054986862189</v>
      </c>
      <c r="X23" s="144">
        <v>3</v>
      </c>
      <c r="Y23" s="128" t="s">
        <v>272</v>
      </c>
      <c r="Z23">
        <f t="shared" si="5"/>
        <v>0.11894108317243103</v>
      </c>
    </row>
    <row r="24" spans="1:26">
      <c r="A24" s="40" t="s">
        <v>38</v>
      </c>
      <c r="B24" s="41">
        <v>3911.11</v>
      </c>
      <c r="C24" s="41">
        <v>9.3919999999999995</v>
      </c>
      <c r="D24" s="36">
        <f t="shared" si="0"/>
        <v>9.391999999999999E-2</v>
      </c>
      <c r="E24" s="42">
        <v>1.395</v>
      </c>
      <c r="F24" s="42">
        <v>0.79200000000000004</v>
      </c>
      <c r="G24" s="43">
        <v>57.024144964805856</v>
      </c>
      <c r="H24" s="45">
        <v>9.9932547691836042</v>
      </c>
      <c r="I24" s="41">
        <f t="shared" si="1"/>
        <v>0.12101458336379171</v>
      </c>
      <c r="J24" s="41">
        <f t="shared" si="2"/>
        <v>0.10365530637471304</v>
      </c>
      <c r="K24" s="41">
        <f t="shared" si="3"/>
        <v>1.1674711849900383</v>
      </c>
      <c r="L24" s="148">
        <f t="shared" si="4"/>
        <v>5</v>
      </c>
      <c r="Q24" s="40">
        <v>63</v>
      </c>
      <c r="R24" s="41">
        <v>3930.94</v>
      </c>
      <c r="S24" s="41">
        <v>9.212999999999999E-2</v>
      </c>
      <c r="T24" s="41">
        <v>7.2999999999999995E-2</v>
      </c>
      <c r="U24" s="41">
        <v>2.7950561865683534E-2</v>
      </c>
      <c r="V24" s="41">
        <v>0.10147928668201393</v>
      </c>
      <c r="W24" s="41">
        <v>0.27543120157384254</v>
      </c>
      <c r="X24" s="144">
        <v>3</v>
      </c>
      <c r="Y24" s="128" t="s">
        <v>272</v>
      </c>
      <c r="Z24">
        <f t="shared" si="5"/>
        <v>8.7920692902242248E-2</v>
      </c>
    </row>
    <row r="25" spans="1:26">
      <c r="A25" s="40" t="s">
        <v>39</v>
      </c>
      <c r="B25" s="41">
        <v>3911.41</v>
      </c>
      <c r="C25" s="41">
        <v>12.794</v>
      </c>
      <c r="D25" s="36">
        <f t="shared" si="0"/>
        <v>0.12794</v>
      </c>
      <c r="E25" s="42">
        <v>3.3719999999999999</v>
      </c>
      <c r="F25" s="42">
        <v>2.3690000000000002</v>
      </c>
      <c r="G25" s="43">
        <v>46.558213218941873</v>
      </c>
      <c r="H25" s="45">
        <v>23.935920275101815</v>
      </c>
      <c r="I25" s="41">
        <f t="shared" si="1"/>
        <v>0.1612019376987649</v>
      </c>
      <c r="J25" s="41">
        <f t="shared" si="2"/>
        <v>0.14671008875536085</v>
      </c>
      <c r="K25" s="41">
        <f t="shared" si="3"/>
        <v>1.0987788165513908</v>
      </c>
      <c r="L25" s="148">
        <f t="shared" si="4"/>
        <v>5</v>
      </c>
      <c r="Q25" s="40" t="s">
        <v>88</v>
      </c>
      <c r="R25" s="41">
        <v>3931.12</v>
      </c>
      <c r="S25" s="41">
        <v>8.498E-2</v>
      </c>
      <c r="T25" s="41">
        <v>6.5000000000000002E-2</v>
      </c>
      <c r="U25" s="41">
        <v>2.7461734433284708E-2</v>
      </c>
      <c r="V25" s="41">
        <v>9.2872286944547661E-2</v>
      </c>
      <c r="W25" s="41">
        <v>0.29569353072657301</v>
      </c>
      <c r="X25" s="144">
        <v>3</v>
      </c>
      <c r="Y25" s="128" t="s">
        <v>272</v>
      </c>
      <c r="Z25">
        <f t="shared" si="5"/>
        <v>7.4608149294641213E-2</v>
      </c>
    </row>
    <row r="26" spans="1:26">
      <c r="A26" s="40" t="s">
        <v>40</v>
      </c>
      <c r="B26" s="41">
        <v>3911.72</v>
      </c>
      <c r="C26" s="41">
        <v>9.8650000000000002</v>
      </c>
      <c r="D26" s="36">
        <f t="shared" si="0"/>
        <v>9.8650000000000002E-2</v>
      </c>
      <c r="E26" s="42">
        <v>21.283999999999999</v>
      </c>
      <c r="F26" s="42">
        <v>18.033999999999999</v>
      </c>
      <c r="G26" s="43">
        <v>34.953776087138522</v>
      </c>
      <c r="H26" s="45">
        <v>33.452983016010265</v>
      </c>
      <c r="I26" s="41">
        <f t="shared" si="1"/>
        <v>0.46121957196448393</v>
      </c>
      <c r="J26" s="41">
        <f t="shared" si="2"/>
        <v>0.10944694070006103</v>
      </c>
      <c r="K26" s="41">
        <f t="shared" si="3"/>
        <v>4.214092865587304</v>
      </c>
      <c r="L26" s="150">
        <f t="shared" si="4"/>
        <v>7</v>
      </c>
      <c r="Q26" s="40" t="s">
        <v>89</v>
      </c>
      <c r="R26" s="41">
        <v>3931.74</v>
      </c>
      <c r="S26" s="41">
        <v>6.5739999999999993E-2</v>
      </c>
      <c r="T26" s="41">
        <v>3.6999999999999998E-2</v>
      </c>
      <c r="U26" s="41">
        <v>2.3556765583287724E-2</v>
      </c>
      <c r="V26" s="41">
        <v>7.0365851047888159E-2</v>
      </c>
      <c r="W26" s="41">
        <v>0.33477553717435948</v>
      </c>
      <c r="X26" s="144">
        <v>3</v>
      </c>
      <c r="Y26" s="128" t="s">
        <v>272</v>
      </c>
      <c r="Z26">
        <f t="shared" si="5"/>
        <v>4.7963563126732035E-2</v>
      </c>
    </row>
    <row r="27" spans="1:26">
      <c r="A27" s="40" t="s">
        <v>41</v>
      </c>
      <c r="B27" s="41">
        <v>3911.86</v>
      </c>
      <c r="C27" s="41">
        <v>11.182</v>
      </c>
      <c r="D27" s="36">
        <f t="shared" si="0"/>
        <v>0.11182</v>
      </c>
      <c r="E27" s="42">
        <v>8.0220000000000002</v>
      </c>
      <c r="F27" s="42">
        <v>6.2910000000000004</v>
      </c>
      <c r="G27" s="43">
        <v>47.208499565154241</v>
      </c>
      <c r="H27" s="45">
        <v>23.059314073923655</v>
      </c>
      <c r="I27" s="41">
        <f t="shared" si="1"/>
        <v>0.26595688210156315</v>
      </c>
      <c r="J27" s="41">
        <f t="shared" si="2"/>
        <v>0.12589790357810354</v>
      </c>
      <c r="K27" s="41">
        <f t="shared" si="3"/>
        <v>2.1124806255139186</v>
      </c>
      <c r="L27" s="149">
        <f t="shared" si="4"/>
        <v>6</v>
      </c>
      <c r="Q27" s="40" t="s">
        <v>23</v>
      </c>
      <c r="R27" s="41">
        <v>3908.62</v>
      </c>
      <c r="S27" s="41">
        <v>8.5169999999999996E-2</v>
      </c>
      <c r="T27" s="41">
        <v>0.24</v>
      </c>
      <c r="U27" s="41">
        <v>5.2709870024763614E-2</v>
      </c>
      <c r="V27" s="41">
        <v>9.309926434419509E-2</v>
      </c>
      <c r="W27" s="41">
        <v>0.56616849119119994</v>
      </c>
      <c r="X27" s="146">
        <v>4</v>
      </c>
      <c r="Y27" s="128" t="s">
        <v>272</v>
      </c>
      <c r="Z27">
        <f>0.0064*EXP(35.029*S27)</f>
        <v>0.12643368233266111</v>
      </c>
    </row>
    <row r="28" spans="1:26">
      <c r="A28" s="40" t="s">
        <v>42</v>
      </c>
      <c r="B28" s="41">
        <v>3912.23</v>
      </c>
      <c r="C28" s="41">
        <v>13.917999999999999</v>
      </c>
      <c r="D28" s="36">
        <f t="shared" si="0"/>
        <v>0.13918</v>
      </c>
      <c r="E28" s="42">
        <v>0.501</v>
      </c>
      <c r="F28" s="42">
        <v>0.20300000000000001</v>
      </c>
      <c r="G28" s="43">
        <v>42.227870871975128</v>
      </c>
      <c r="H28" s="45">
        <v>30.262435072267351</v>
      </c>
      <c r="I28" s="41">
        <f t="shared" si="1"/>
        <v>5.9574457319706155E-2</v>
      </c>
      <c r="J28" s="41">
        <f t="shared" si="2"/>
        <v>0.16168304639762088</v>
      </c>
      <c r="K28" s="41">
        <f t="shared" si="3"/>
        <v>0.36846446579932068</v>
      </c>
      <c r="L28" s="144">
        <f t="shared" si="4"/>
        <v>3</v>
      </c>
      <c r="Q28" s="40" t="s">
        <v>25</v>
      </c>
      <c r="R28" s="41">
        <v>3908.93</v>
      </c>
      <c r="S28" s="41">
        <v>7.6420000000000002E-2</v>
      </c>
      <c r="T28" s="41">
        <v>0.14599999999999999</v>
      </c>
      <c r="U28" s="41">
        <v>4.3401282126662534E-2</v>
      </c>
      <c r="V28" s="41">
        <v>8.2743238268477015E-2</v>
      </c>
      <c r="W28" s="41">
        <v>0.52452965384118011</v>
      </c>
      <c r="X28" s="146">
        <v>4</v>
      </c>
      <c r="Y28" s="128" t="s">
        <v>272</v>
      </c>
      <c r="Z28">
        <f t="shared" ref="Z28:Z62" si="6">0.0064*EXP(35.029*S28)</f>
        <v>9.3057182553356307E-2</v>
      </c>
    </row>
    <row r="29" spans="1:26">
      <c r="A29" s="40" t="s">
        <v>43</v>
      </c>
      <c r="B29" s="41">
        <v>3912.73</v>
      </c>
      <c r="C29" s="41">
        <v>12.365</v>
      </c>
      <c r="D29" s="36">
        <f t="shared" si="0"/>
        <v>0.12365</v>
      </c>
      <c r="E29" s="42">
        <v>2.218</v>
      </c>
      <c r="F29" s="42">
        <v>1.4630000000000001</v>
      </c>
      <c r="G29" s="43">
        <v>47.545663614143237</v>
      </c>
      <c r="H29" s="45">
        <v>24.737700244743937</v>
      </c>
      <c r="I29" s="41">
        <f t="shared" si="1"/>
        <v>0.13298827678799677</v>
      </c>
      <c r="J29" s="41">
        <f t="shared" si="2"/>
        <v>0.14109659382666742</v>
      </c>
      <c r="K29" s="41">
        <f t="shared" si="3"/>
        <v>0.94253357349907785</v>
      </c>
      <c r="L29" s="148">
        <f t="shared" si="4"/>
        <v>5</v>
      </c>
      <c r="Q29" s="40" t="s">
        <v>31</v>
      </c>
      <c r="R29" s="41">
        <v>3909.68</v>
      </c>
      <c r="S29" s="41">
        <v>0.13647999999999999</v>
      </c>
      <c r="T29" s="41">
        <v>1.77</v>
      </c>
      <c r="U29" s="41">
        <v>0.11307895186645869</v>
      </c>
      <c r="V29" s="41">
        <v>0.15805076894571055</v>
      </c>
      <c r="W29" s="41">
        <v>0.71545967552553069</v>
      </c>
      <c r="X29" s="146">
        <v>4</v>
      </c>
      <c r="Y29" s="128" t="s">
        <v>272</v>
      </c>
      <c r="Z29">
        <f t="shared" si="6"/>
        <v>0.76284579732325053</v>
      </c>
    </row>
    <row r="30" spans="1:26">
      <c r="A30" s="40" t="s">
        <v>44</v>
      </c>
      <c r="B30" s="41">
        <v>3912.84</v>
      </c>
      <c r="C30" s="41">
        <v>10.935</v>
      </c>
      <c r="D30" s="36">
        <f t="shared" si="0"/>
        <v>0.10935</v>
      </c>
      <c r="E30" s="42">
        <v>1.46</v>
      </c>
      <c r="F30" s="42">
        <v>0.79700000000000004</v>
      </c>
      <c r="G30" s="43">
        <v>52.715907533611862</v>
      </c>
      <c r="H30" s="45">
        <v>22.115381704806722</v>
      </c>
      <c r="I30" s="41">
        <f t="shared" si="1"/>
        <v>0.11473520139017049</v>
      </c>
      <c r="J30" s="41">
        <f t="shared" si="2"/>
        <v>0.12277550103856735</v>
      </c>
      <c r="K30" s="41">
        <f t="shared" si="3"/>
        <v>0.93451218215048315</v>
      </c>
      <c r="L30" s="148">
        <f t="shared" si="4"/>
        <v>5</v>
      </c>
      <c r="Q30" s="40" t="s">
        <v>33</v>
      </c>
      <c r="R30" s="41">
        <v>3909.9</v>
      </c>
      <c r="S30" s="41">
        <v>0.15554000000000001</v>
      </c>
      <c r="T30" s="41">
        <v>2.9289999999999998</v>
      </c>
      <c r="U30" s="41">
        <v>0.13625996925281914</v>
      </c>
      <c r="V30" s="41">
        <v>0.18418871231319425</v>
      </c>
      <c r="W30" s="41">
        <v>0.73978458039884043</v>
      </c>
      <c r="X30" s="146">
        <v>4</v>
      </c>
      <c r="Y30" s="128" t="s">
        <v>272</v>
      </c>
      <c r="Z30">
        <f t="shared" si="6"/>
        <v>1.4872865783189313</v>
      </c>
    </row>
    <row r="31" spans="1:26">
      <c r="A31" s="40" t="s">
        <v>45</v>
      </c>
      <c r="B31" s="41">
        <v>3913.16</v>
      </c>
      <c r="C31" s="41">
        <v>5.1980000000000004</v>
      </c>
      <c r="D31" s="36">
        <f t="shared" si="0"/>
        <v>5.1980000000000005E-2</v>
      </c>
      <c r="E31" s="42">
        <v>0.38200000000000001</v>
      </c>
      <c r="F31" s="42">
        <v>0.16800000000000001</v>
      </c>
      <c r="G31" s="43">
        <v>28.089843614128867</v>
      </c>
      <c r="H31" s="45">
        <v>19.169715218370715</v>
      </c>
      <c r="I31" s="41">
        <f t="shared" si="1"/>
        <v>8.512226907557191E-2</v>
      </c>
      <c r="J31" s="41">
        <f t="shared" si="2"/>
        <v>5.4830066876226248E-2</v>
      </c>
      <c r="K31" s="41">
        <f t="shared" si="3"/>
        <v>1.5524742887461267</v>
      </c>
      <c r="L31" s="149">
        <f t="shared" si="4"/>
        <v>6</v>
      </c>
      <c r="Q31" s="40" t="s">
        <v>35</v>
      </c>
      <c r="R31" s="41">
        <v>3910.52</v>
      </c>
      <c r="S31" s="41">
        <v>0.13730000000000001</v>
      </c>
      <c r="T31" s="41">
        <v>0.82499999999999996</v>
      </c>
      <c r="U31" s="41">
        <v>7.6969976458602818E-2</v>
      </c>
      <c r="V31" s="41">
        <v>0.15915150110119392</v>
      </c>
      <c r="W31" s="41">
        <v>0.4836270844197863</v>
      </c>
      <c r="X31" s="146">
        <v>4</v>
      </c>
      <c r="Y31" s="128" t="s">
        <v>272</v>
      </c>
      <c r="Z31">
        <f t="shared" si="6"/>
        <v>0.78507534209315655</v>
      </c>
    </row>
    <row r="32" spans="1:26">
      <c r="A32" s="40" t="s">
        <v>46</v>
      </c>
      <c r="B32" s="41">
        <v>3913.32</v>
      </c>
      <c r="C32" s="41">
        <v>6.7549999999999999</v>
      </c>
      <c r="D32" s="36">
        <f t="shared" si="0"/>
        <v>6.7549999999999999E-2</v>
      </c>
      <c r="E32" s="42">
        <v>3.16</v>
      </c>
      <c r="F32" s="42">
        <v>2.2160000000000002</v>
      </c>
      <c r="G32" s="43">
        <v>40.235542731700605</v>
      </c>
      <c r="H32" s="45">
        <v>13.761779630301346</v>
      </c>
      <c r="I32" s="41">
        <f t="shared" si="1"/>
        <v>0.21476351961176404</v>
      </c>
      <c r="J32" s="41">
        <f t="shared" si="2"/>
        <v>7.2443562657515143E-2</v>
      </c>
      <c r="K32" s="41">
        <f t="shared" si="3"/>
        <v>2.9645631955882958</v>
      </c>
      <c r="L32" s="149">
        <f t="shared" si="4"/>
        <v>6</v>
      </c>
      <c r="Q32" s="40" t="s">
        <v>53</v>
      </c>
      <c r="R32" s="41">
        <v>3914.97</v>
      </c>
      <c r="S32" s="41">
        <v>3.3709999999999997E-2</v>
      </c>
      <c r="T32" s="41">
        <v>1.7999999999999999E-2</v>
      </c>
      <c r="U32" s="41">
        <v>2.2944918760904924E-2</v>
      </c>
      <c r="V32" s="41">
        <v>3.4886007306295208E-2</v>
      </c>
      <c r="W32" s="41">
        <v>0.65771122958987904</v>
      </c>
      <c r="X32" s="146">
        <v>4</v>
      </c>
      <c r="Y32" s="128" t="s">
        <v>272</v>
      </c>
      <c r="Z32">
        <f t="shared" si="6"/>
        <v>2.0845239073361062E-2</v>
      </c>
    </row>
    <row r="33" spans="1:26">
      <c r="A33" s="40" t="s">
        <v>47</v>
      </c>
      <c r="B33" s="41">
        <v>3913.72</v>
      </c>
      <c r="C33" s="41">
        <v>6.8140000000000001</v>
      </c>
      <c r="D33" s="36">
        <f t="shared" si="0"/>
        <v>6.8140000000000006E-2</v>
      </c>
      <c r="E33" s="42">
        <v>4.3999999999999997E-2</v>
      </c>
      <c r="F33" s="42">
        <v>8.9999999999999993E-3</v>
      </c>
      <c r="G33" s="43">
        <v>78.984656492710769</v>
      </c>
      <c r="H33" s="45">
        <v>10.815100348240449</v>
      </c>
      <c r="I33" s="41">
        <f t="shared" si="1"/>
        <v>2.5232188572971194E-2</v>
      </c>
      <c r="J33" s="41">
        <f t="shared" si="2"/>
        <v>7.3122572060180718E-2</v>
      </c>
      <c r="K33" s="41">
        <f t="shared" si="3"/>
        <v>0.34506702734970551</v>
      </c>
      <c r="L33" s="144">
        <f t="shared" si="4"/>
        <v>3</v>
      </c>
      <c r="Q33" s="40" t="s">
        <v>54</v>
      </c>
      <c r="R33" s="41">
        <v>3915.05</v>
      </c>
      <c r="S33" s="41">
        <v>3.5000000000000003E-2</v>
      </c>
      <c r="T33" s="41">
        <v>1.6E-2</v>
      </c>
      <c r="U33" s="41">
        <v>2.1230274878780334E-2</v>
      </c>
      <c r="V33" s="41">
        <v>3.6269430051813475E-2</v>
      </c>
      <c r="W33" s="41">
        <v>0.58534900737208628</v>
      </c>
      <c r="X33" s="146">
        <v>4</v>
      </c>
      <c r="Y33" s="128" t="s">
        <v>272</v>
      </c>
      <c r="Z33">
        <f t="shared" si="6"/>
        <v>2.1808787619115404E-2</v>
      </c>
    </row>
    <row r="34" spans="1:26">
      <c r="A34" s="40" t="s">
        <v>48</v>
      </c>
      <c r="B34" s="41">
        <v>3914.11</v>
      </c>
      <c r="C34" s="41">
        <v>11.864000000000001</v>
      </c>
      <c r="D34" s="36">
        <f t="shared" si="0"/>
        <v>0.11864000000000001</v>
      </c>
      <c r="E34" s="42">
        <v>0.14599999999999999</v>
      </c>
      <c r="F34" s="42">
        <v>4.2999999999999997E-2</v>
      </c>
      <c r="G34" s="43">
        <v>71.38598119850792</v>
      </c>
      <c r="H34" s="45">
        <v>8.295702814663283</v>
      </c>
      <c r="I34" s="41">
        <f t="shared" si="1"/>
        <v>3.4832970097295114E-2</v>
      </c>
      <c r="J34" s="41">
        <f t="shared" si="2"/>
        <v>0.13461014795316331</v>
      </c>
      <c r="K34" s="41">
        <f t="shared" si="3"/>
        <v>0.258769272799663</v>
      </c>
      <c r="L34" s="144">
        <f t="shared" si="4"/>
        <v>3</v>
      </c>
      <c r="Q34" s="40" t="s">
        <v>49</v>
      </c>
      <c r="R34" s="41">
        <v>3915.62</v>
      </c>
      <c r="S34" s="41">
        <v>4.2549999999999998E-2</v>
      </c>
      <c r="T34" s="41">
        <v>1.9E-2</v>
      </c>
      <c r="U34" s="41">
        <v>2.0982472681073266E-2</v>
      </c>
      <c r="V34" s="41">
        <v>4.4440962974567857E-2</v>
      </c>
      <c r="W34" s="41">
        <v>0.47214261970607757</v>
      </c>
      <c r="X34" s="146">
        <v>4</v>
      </c>
      <c r="Y34" s="128" t="s">
        <v>272</v>
      </c>
      <c r="Z34">
        <f t="shared" si="6"/>
        <v>2.8411157574813883E-2</v>
      </c>
    </row>
    <row r="35" spans="1:26">
      <c r="A35" s="40" t="s">
        <v>52</v>
      </c>
      <c r="B35" s="41">
        <v>3914.62</v>
      </c>
      <c r="C35" s="41">
        <v>10.61</v>
      </c>
      <c r="D35" s="36">
        <f t="shared" si="0"/>
        <v>0.1061</v>
      </c>
      <c r="E35" s="42">
        <v>0.112</v>
      </c>
      <c r="F35" s="42">
        <v>0.03</v>
      </c>
      <c r="G35" s="43">
        <v>46.391236680060729</v>
      </c>
      <c r="H35" s="45">
        <v>24.935771807297709</v>
      </c>
      <c r="I35" s="41">
        <f t="shared" si="1"/>
        <v>3.2261233421923968E-2</v>
      </c>
      <c r="J35" s="41">
        <f t="shared" si="2"/>
        <v>0.11869336614833874</v>
      </c>
      <c r="K35" s="41">
        <f t="shared" si="3"/>
        <v>0.27180317206275056</v>
      </c>
      <c r="L35" s="144">
        <f t="shared" si="4"/>
        <v>3</v>
      </c>
      <c r="Q35" s="40" t="s">
        <v>50</v>
      </c>
      <c r="R35" s="41">
        <v>3915.85</v>
      </c>
      <c r="S35" s="41">
        <v>4.0730000000000002E-2</v>
      </c>
      <c r="T35" s="41">
        <v>2.1000000000000001E-2</v>
      </c>
      <c r="U35" s="41">
        <v>2.2546653490026238E-2</v>
      </c>
      <c r="V35" s="41">
        <v>4.2459370146048565E-2</v>
      </c>
      <c r="W35" s="41">
        <v>0.53101714444825598</v>
      </c>
      <c r="X35" s="146">
        <v>4</v>
      </c>
      <c r="Y35" s="128" t="s">
        <v>272</v>
      </c>
      <c r="Z35">
        <f t="shared" si="6"/>
        <v>2.6656397027581848E-2</v>
      </c>
    </row>
    <row r="36" spans="1:26">
      <c r="A36" s="40" t="s">
        <v>53</v>
      </c>
      <c r="B36" s="41">
        <v>3914.97</v>
      </c>
      <c r="C36" s="41">
        <v>3.371</v>
      </c>
      <c r="D36" s="36">
        <f t="shared" si="0"/>
        <v>3.3709999999999997E-2</v>
      </c>
      <c r="E36" s="42">
        <v>1.7999999999999999E-2</v>
      </c>
      <c r="F36" s="42">
        <v>3.0000000000000001E-3</v>
      </c>
      <c r="G36" s="43">
        <v>44.272280184920639</v>
      </c>
      <c r="H36" s="45">
        <v>28.355958117123926</v>
      </c>
      <c r="I36" s="41">
        <f t="shared" si="1"/>
        <v>2.2944918760904924E-2</v>
      </c>
      <c r="J36" s="41">
        <f t="shared" si="2"/>
        <v>3.4886007306295208E-2</v>
      </c>
      <c r="K36" s="41">
        <f t="shared" si="3"/>
        <v>0.65771122958987904</v>
      </c>
      <c r="L36" s="146">
        <f t="shared" si="4"/>
        <v>4</v>
      </c>
      <c r="Q36" s="40" t="s">
        <v>61</v>
      </c>
      <c r="R36" s="41">
        <v>3918.92</v>
      </c>
      <c r="S36" s="41">
        <v>1.908E-2</v>
      </c>
      <c r="T36" s="41">
        <v>4.0000000000000001E-3</v>
      </c>
      <c r="U36" s="41">
        <v>1.4377072359962783E-2</v>
      </c>
      <c r="V36" s="41">
        <v>1.9451127512947027E-2</v>
      </c>
      <c r="W36" s="41">
        <v>0.73913825048923976</v>
      </c>
      <c r="X36" s="146">
        <v>4</v>
      </c>
      <c r="Y36" s="128" t="s">
        <v>272</v>
      </c>
      <c r="Z36">
        <f t="shared" si="6"/>
        <v>1.2486540577165474E-2</v>
      </c>
    </row>
    <row r="37" spans="1:26">
      <c r="A37" s="40" t="s">
        <v>54</v>
      </c>
      <c r="B37" s="41">
        <v>3915.05</v>
      </c>
      <c r="C37" s="41">
        <v>3.5</v>
      </c>
      <c r="D37" s="36">
        <f t="shared" si="0"/>
        <v>3.5000000000000003E-2</v>
      </c>
      <c r="E37" s="42">
        <v>1.6E-2</v>
      </c>
      <c r="F37" s="42">
        <v>3.0000000000000001E-3</v>
      </c>
      <c r="G37" s="43">
        <v>44.274064183705129</v>
      </c>
      <c r="H37" s="45">
        <v>40.201146335168204</v>
      </c>
      <c r="I37" s="41">
        <f t="shared" si="1"/>
        <v>2.1230274878780334E-2</v>
      </c>
      <c r="J37" s="41">
        <f t="shared" si="2"/>
        <v>3.6269430051813475E-2</v>
      </c>
      <c r="K37" s="41">
        <f t="shared" si="3"/>
        <v>0.58534900737208628</v>
      </c>
      <c r="L37" s="146">
        <f t="shared" si="4"/>
        <v>4</v>
      </c>
      <c r="Q37" s="40" t="s">
        <v>65</v>
      </c>
      <c r="R37" s="41">
        <v>3920.3</v>
      </c>
      <c r="S37" s="41">
        <v>5.3460000000000001E-2</v>
      </c>
      <c r="T37" s="41">
        <v>4.2000000000000003E-2</v>
      </c>
      <c r="U37" s="41">
        <v>2.7831705228698246E-2</v>
      </c>
      <c r="V37" s="41">
        <v>5.647938808713842E-2</v>
      </c>
      <c r="W37" s="41">
        <v>0.49277632374059183</v>
      </c>
      <c r="X37" s="146">
        <v>4</v>
      </c>
      <c r="Y37" s="128" t="s">
        <v>272</v>
      </c>
      <c r="Z37">
        <f t="shared" si="6"/>
        <v>4.163529855224244E-2</v>
      </c>
    </row>
    <row r="38" spans="1:26">
      <c r="A38" s="40" t="s">
        <v>49</v>
      </c>
      <c r="B38" s="41">
        <v>3915.62</v>
      </c>
      <c r="C38" s="41">
        <v>4.2549999999999999</v>
      </c>
      <c r="D38" s="36">
        <f t="shared" si="0"/>
        <v>4.2549999999999998E-2</v>
      </c>
      <c r="E38" s="42">
        <v>1.9E-2</v>
      </c>
      <c r="F38" s="42">
        <v>3.0000000000000001E-3</v>
      </c>
      <c r="G38" s="43">
        <v>60.909533220684509</v>
      </c>
      <c r="H38" s="45">
        <v>26.644218563321914</v>
      </c>
      <c r="I38" s="41">
        <f t="shared" si="1"/>
        <v>2.0982472681073266E-2</v>
      </c>
      <c r="J38" s="41">
        <f t="shared" si="2"/>
        <v>4.4440962974567857E-2</v>
      </c>
      <c r="K38" s="41">
        <f t="shared" si="3"/>
        <v>0.47214261970607757</v>
      </c>
      <c r="L38" s="146">
        <f t="shared" si="4"/>
        <v>4</v>
      </c>
      <c r="Q38" s="40" t="s">
        <v>68</v>
      </c>
      <c r="R38" s="41">
        <v>3921.16</v>
      </c>
      <c r="S38" s="41">
        <v>6.3250000000000001E-2</v>
      </c>
      <c r="T38" s="41">
        <v>5.3999999999999999E-2</v>
      </c>
      <c r="U38" s="41">
        <v>2.9013242172219796E-2</v>
      </c>
      <c r="V38" s="41">
        <v>6.7520683213237259E-2</v>
      </c>
      <c r="W38" s="41">
        <v>0.4296941439498323</v>
      </c>
      <c r="X38" s="146">
        <v>4</v>
      </c>
      <c r="Y38" s="128" t="s">
        <v>272</v>
      </c>
      <c r="Z38">
        <f t="shared" si="6"/>
        <v>5.8667284664329258E-2</v>
      </c>
    </row>
    <row r="39" spans="1:26">
      <c r="A39" s="40" t="s">
        <v>50</v>
      </c>
      <c r="B39" s="41">
        <v>3915.85</v>
      </c>
      <c r="C39" s="41">
        <v>4.0730000000000004</v>
      </c>
      <c r="D39" s="36">
        <f t="shared" si="0"/>
        <v>4.0730000000000002E-2</v>
      </c>
      <c r="E39" s="42">
        <v>2.1000000000000001E-2</v>
      </c>
      <c r="F39" s="42">
        <v>4.0000000000000001E-3</v>
      </c>
      <c r="G39" s="43">
        <v>98.159484229314614</v>
      </c>
      <c r="H39" s="45">
        <v>0</v>
      </c>
      <c r="I39" s="41">
        <f t="shared" si="1"/>
        <v>2.2546653490026238E-2</v>
      </c>
      <c r="J39" s="41">
        <f t="shared" si="2"/>
        <v>4.2459370146048565E-2</v>
      </c>
      <c r="K39" s="41">
        <f t="shared" si="3"/>
        <v>0.53101714444825598</v>
      </c>
      <c r="L39" s="146">
        <f t="shared" si="4"/>
        <v>4</v>
      </c>
      <c r="Q39" s="40" t="s">
        <v>72</v>
      </c>
      <c r="R39" s="41">
        <v>3923.32</v>
      </c>
      <c r="S39" s="41">
        <v>0.19832</v>
      </c>
      <c r="T39" s="41">
        <v>3.4390000000000001</v>
      </c>
      <c r="U39" s="41">
        <v>0.13075625671002541</v>
      </c>
      <c r="V39" s="41">
        <v>0.2473805009480092</v>
      </c>
      <c r="W39" s="41">
        <v>0.52856331121063516</v>
      </c>
      <c r="X39" s="146">
        <v>4</v>
      </c>
      <c r="Y39" s="128" t="s">
        <v>272</v>
      </c>
      <c r="Z39">
        <f t="shared" si="6"/>
        <v>6.6558355180590167</v>
      </c>
    </row>
    <row r="40" spans="1:26">
      <c r="A40" s="40" t="s">
        <v>51</v>
      </c>
      <c r="B40" s="41">
        <v>3916.14</v>
      </c>
      <c r="C40" s="41">
        <v>10.026999999999999</v>
      </c>
      <c r="D40" s="36">
        <f t="shared" si="0"/>
        <v>0.10027</v>
      </c>
      <c r="E40" s="42">
        <v>9.7000000000000003E-2</v>
      </c>
      <c r="F40" s="42">
        <v>2.1999999999999999E-2</v>
      </c>
      <c r="G40" s="43">
        <v>97.257229891571853</v>
      </c>
      <c r="H40" s="45">
        <v>0</v>
      </c>
      <c r="I40" s="41">
        <f t="shared" si="1"/>
        <v>3.0883748541995121E-2</v>
      </c>
      <c r="J40" s="41">
        <f t="shared" si="2"/>
        <v>0.11144454447445344</v>
      </c>
      <c r="K40" s="41">
        <f t="shared" si="3"/>
        <v>0.27712212103011141</v>
      </c>
      <c r="L40" s="144">
        <f t="shared" si="4"/>
        <v>3</v>
      </c>
      <c r="Q40" s="40" t="s">
        <v>74</v>
      </c>
      <c r="R40" s="41">
        <v>3924.31</v>
      </c>
      <c r="S40" s="41">
        <v>6.6070000000000004E-2</v>
      </c>
      <c r="T40" s="41">
        <v>5.3999999999999999E-2</v>
      </c>
      <c r="U40" s="41">
        <v>2.8387318767504808E-2</v>
      </c>
      <c r="V40" s="41">
        <v>7.074406004732689E-2</v>
      </c>
      <c r="W40" s="41">
        <v>0.40126787674490333</v>
      </c>
      <c r="X40" s="146">
        <v>4</v>
      </c>
      <c r="Y40" s="128" t="s">
        <v>272</v>
      </c>
      <c r="Z40">
        <f t="shared" si="6"/>
        <v>6.4758438755998668E-2</v>
      </c>
    </row>
    <row r="41" spans="1:26">
      <c r="A41" s="40" t="s">
        <v>55</v>
      </c>
      <c r="B41" s="41">
        <v>3916.68</v>
      </c>
      <c r="C41" s="41">
        <v>2.2309999999999999</v>
      </c>
      <c r="D41" s="36">
        <f t="shared" si="0"/>
        <v>2.231E-2</v>
      </c>
      <c r="E41" s="42">
        <v>7.0999999999999994E-2</v>
      </c>
      <c r="F41" s="42">
        <v>1.9E-2</v>
      </c>
      <c r="G41" s="43">
        <v>69.093023644760592</v>
      </c>
      <c r="H41" s="45">
        <v>13.218664617486297</v>
      </c>
      <c r="I41" s="41">
        <f t="shared" si="1"/>
        <v>5.6015605816813696E-2</v>
      </c>
      <c r="J41" s="41">
        <f t="shared" si="2"/>
        <v>2.2819093986846548E-2</v>
      </c>
      <c r="K41" s="41">
        <f t="shared" si="3"/>
        <v>2.454769056523558</v>
      </c>
      <c r="L41" s="149">
        <f t="shared" si="4"/>
        <v>6</v>
      </c>
      <c r="Q41" s="40" t="s">
        <v>75</v>
      </c>
      <c r="R41" s="41">
        <v>3924.65</v>
      </c>
      <c r="S41" s="41">
        <v>4.6059999999999997E-2</v>
      </c>
      <c r="T41" s="41">
        <v>2.8000000000000001E-2</v>
      </c>
      <c r="U41" s="41">
        <v>2.4481988913383143E-2</v>
      </c>
      <c r="V41" s="41">
        <v>4.828395915885695E-2</v>
      </c>
      <c r="W41" s="41">
        <v>0.5070418693884654</v>
      </c>
      <c r="X41" s="146">
        <v>4</v>
      </c>
      <c r="Y41" s="128" t="s">
        <v>272</v>
      </c>
      <c r="Z41">
        <f t="shared" si="6"/>
        <v>3.2128186545231099E-2</v>
      </c>
    </row>
    <row r="42" spans="1:26">
      <c r="A42" s="40" t="s">
        <v>56</v>
      </c>
      <c r="B42" s="41">
        <v>3916.91</v>
      </c>
      <c r="C42" s="41">
        <v>2.9359999999999999</v>
      </c>
      <c r="D42" s="36">
        <f t="shared" si="0"/>
        <v>2.9360000000000001E-2</v>
      </c>
      <c r="E42" s="42">
        <v>2.1000000000000001E-2</v>
      </c>
      <c r="F42" s="42">
        <v>4.0000000000000001E-3</v>
      </c>
      <c r="G42" s="43">
        <v>67.163289132099493</v>
      </c>
      <c r="H42" s="45">
        <v>16.836950836819835</v>
      </c>
      <c r="I42" s="41">
        <f t="shared" si="1"/>
        <v>2.6555914995597608E-2</v>
      </c>
      <c r="J42" s="41">
        <f t="shared" si="2"/>
        <v>3.024808373856425E-2</v>
      </c>
      <c r="K42" s="41">
        <f t="shared" si="3"/>
        <v>0.87793710256562874</v>
      </c>
      <c r="L42" s="148">
        <f t="shared" si="4"/>
        <v>5</v>
      </c>
      <c r="Q42" s="40" t="s">
        <v>76</v>
      </c>
      <c r="R42" s="41">
        <v>3925.18</v>
      </c>
      <c r="S42" s="41">
        <v>0.18090000000000001</v>
      </c>
      <c r="T42" s="41">
        <v>1.341</v>
      </c>
      <c r="U42" s="41">
        <v>8.5491857573939664E-2</v>
      </c>
      <c r="V42" s="41">
        <v>0.22085215480405326</v>
      </c>
      <c r="W42" s="41">
        <v>0.38709994769935857</v>
      </c>
      <c r="X42" s="146">
        <v>4</v>
      </c>
      <c r="Y42" s="128" t="s">
        <v>272</v>
      </c>
      <c r="Z42">
        <f t="shared" si="6"/>
        <v>3.6157120652389123</v>
      </c>
    </row>
    <row r="43" spans="1:26">
      <c r="A43" s="40" t="s">
        <v>57</v>
      </c>
      <c r="B43" s="41">
        <v>3917.18</v>
      </c>
      <c r="C43" s="41">
        <v>14.551</v>
      </c>
      <c r="D43" s="36">
        <f t="shared" si="0"/>
        <v>0.14551</v>
      </c>
      <c r="E43" s="42">
        <v>0.57299999999999995</v>
      </c>
      <c r="F43" s="42">
        <v>0.23899999999999999</v>
      </c>
      <c r="G43" s="43">
        <v>36.725559974911206</v>
      </c>
      <c r="H43" s="45">
        <v>27.512662864732917</v>
      </c>
      <c r="I43" s="41">
        <f t="shared" si="1"/>
        <v>6.2310399927385421E-2</v>
      </c>
      <c r="J43" s="41">
        <f t="shared" si="2"/>
        <v>0.17028871022481246</v>
      </c>
      <c r="K43" s="41">
        <f t="shared" si="3"/>
        <v>0.36591034041613341</v>
      </c>
      <c r="L43" s="144">
        <f t="shared" si="4"/>
        <v>3</v>
      </c>
      <c r="Q43" s="40" t="s">
        <v>77</v>
      </c>
      <c r="R43" s="41">
        <v>3925.52</v>
      </c>
      <c r="S43" s="41">
        <v>0.18594999999999998</v>
      </c>
      <c r="T43" s="41">
        <v>2.29</v>
      </c>
      <c r="U43" s="41">
        <v>0.11019180520280619</v>
      </c>
      <c r="V43" s="41">
        <v>0.22842577237270434</v>
      </c>
      <c r="W43" s="41">
        <v>0.48239655297308093</v>
      </c>
      <c r="X43" s="146">
        <v>4</v>
      </c>
      <c r="Y43" s="128" t="s">
        <v>272</v>
      </c>
      <c r="Z43">
        <f t="shared" si="6"/>
        <v>4.3153794641837404</v>
      </c>
    </row>
    <row r="44" spans="1:26">
      <c r="A44" s="40" t="s">
        <v>58</v>
      </c>
      <c r="B44" s="41">
        <v>3917.33</v>
      </c>
      <c r="C44" s="41">
        <v>16.879000000000001</v>
      </c>
      <c r="D44" s="36">
        <f t="shared" si="0"/>
        <v>0.16879000000000002</v>
      </c>
      <c r="E44" s="42">
        <v>0.57299999999999995</v>
      </c>
      <c r="F44" s="42">
        <v>0.23400000000000001</v>
      </c>
      <c r="G44" s="43">
        <v>28.251297363170234</v>
      </c>
      <c r="H44" s="45">
        <v>32.501604850214086</v>
      </c>
      <c r="I44" s="41">
        <f t="shared" si="1"/>
        <v>5.7854028136317716E-2</v>
      </c>
      <c r="J44" s="41">
        <f t="shared" si="2"/>
        <v>0.20306541066637795</v>
      </c>
      <c r="K44" s="41">
        <f t="shared" si="3"/>
        <v>0.2849034109081619</v>
      </c>
      <c r="L44" s="144">
        <f t="shared" si="4"/>
        <v>3</v>
      </c>
      <c r="Q44" s="40" t="s">
        <v>79</v>
      </c>
      <c r="R44" s="41">
        <v>3926.39</v>
      </c>
      <c r="S44" s="41">
        <v>0.10642</v>
      </c>
      <c r="T44" s="41">
        <v>0.27400000000000002</v>
      </c>
      <c r="U44" s="41">
        <v>5.0384076440922639E-2</v>
      </c>
      <c r="V44" s="41">
        <v>0.11909398151256742</v>
      </c>
      <c r="W44" s="41">
        <v>0.42306148304904767</v>
      </c>
      <c r="X44" s="146">
        <v>4</v>
      </c>
      <c r="Y44" s="128" t="s">
        <v>272</v>
      </c>
      <c r="Z44">
        <f t="shared" si="6"/>
        <v>0.26615641715263771</v>
      </c>
    </row>
    <row r="45" spans="1:26">
      <c r="A45" s="40" t="s">
        <v>59</v>
      </c>
      <c r="B45" s="41">
        <v>3918.22</v>
      </c>
      <c r="C45" s="41">
        <v>6.1239999999999997</v>
      </c>
      <c r="D45" s="36">
        <f t="shared" si="0"/>
        <v>6.1239999999999996E-2</v>
      </c>
      <c r="E45" s="42">
        <v>0.42799999999999999</v>
      </c>
      <c r="F45" s="42">
        <v>0.184</v>
      </c>
      <c r="G45" s="43">
        <v>98.643382601426183</v>
      </c>
      <c r="H45" s="45">
        <v>1.3353359304235752</v>
      </c>
      <c r="I45" s="41">
        <f t="shared" si="1"/>
        <v>8.3010674279970859E-2</v>
      </c>
      <c r="J45" s="41">
        <f t="shared" si="2"/>
        <v>6.5234990838979073E-2</v>
      </c>
      <c r="K45" s="41">
        <f t="shared" si="3"/>
        <v>1.2724869462290243</v>
      </c>
      <c r="L45" s="148">
        <f t="shared" si="4"/>
        <v>5</v>
      </c>
      <c r="Q45" s="40" t="s">
        <v>80</v>
      </c>
      <c r="R45" s="41">
        <v>3927.42</v>
      </c>
      <c r="S45" s="41">
        <v>4.6989999999999997E-2</v>
      </c>
      <c r="T45" s="41">
        <v>3.5000000000000003E-2</v>
      </c>
      <c r="U45" s="41">
        <v>2.7099479392751466E-2</v>
      </c>
      <c r="V45" s="41">
        <v>4.930693277090481E-2</v>
      </c>
      <c r="W45" s="41">
        <v>0.54960789223422168</v>
      </c>
      <c r="X45" s="146">
        <v>4</v>
      </c>
      <c r="Y45" s="128" t="s">
        <v>272</v>
      </c>
      <c r="Z45">
        <f t="shared" si="6"/>
        <v>3.3192060321040114E-2</v>
      </c>
    </row>
    <row r="46" spans="1:26">
      <c r="A46" s="40" t="s">
        <v>60</v>
      </c>
      <c r="B46" s="41">
        <v>3918.57</v>
      </c>
      <c r="C46" s="41">
        <v>6.0309999999999997</v>
      </c>
      <c r="D46" s="36">
        <f t="shared" si="0"/>
        <v>6.0309999999999996E-2</v>
      </c>
      <c r="E46" s="42">
        <v>0.191</v>
      </c>
      <c r="F46" s="42">
        <v>6.5000000000000002E-2</v>
      </c>
      <c r="G46" s="43">
        <v>98.52215660243175</v>
      </c>
      <c r="H46" s="45">
        <v>0.68936764843647047</v>
      </c>
      <c r="I46" s="41">
        <f t="shared" si="1"/>
        <v>5.5879391404025668E-2</v>
      </c>
      <c r="J46" s="41">
        <f t="shared" si="2"/>
        <v>6.4180740456959207E-2</v>
      </c>
      <c r="K46" s="41">
        <f t="shared" si="3"/>
        <v>0.87065669554715441</v>
      </c>
      <c r="L46" s="148">
        <f t="shared" si="4"/>
        <v>5</v>
      </c>
      <c r="Q46" s="40" t="s">
        <v>84</v>
      </c>
      <c r="R46" s="41">
        <v>3929.5</v>
      </c>
      <c r="S46" s="41">
        <v>0.15275</v>
      </c>
      <c r="T46" s="41">
        <v>1.002</v>
      </c>
      <c r="U46" s="41">
        <v>8.0421635215916651E-2</v>
      </c>
      <c r="V46" s="41">
        <v>0.18028917084685747</v>
      </c>
      <c r="W46" s="41">
        <v>0.44607024835800579</v>
      </c>
      <c r="X46" s="146">
        <v>4</v>
      </c>
      <c r="Y46" s="128" t="s">
        <v>272</v>
      </c>
      <c r="Z46">
        <f t="shared" si="6"/>
        <v>1.3488096481601135</v>
      </c>
    </row>
    <row r="47" spans="1:26">
      <c r="A47" s="40" t="s">
        <v>61</v>
      </c>
      <c r="B47" s="41">
        <v>3918.92</v>
      </c>
      <c r="C47" s="41">
        <v>1.9079999999999999</v>
      </c>
      <c r="D47" s="36">
        <f t="shared" si="0"/>
        <v>1.908E-2</v>
      </c>
      <c r="E47" s="42">
        <v>4.0000000000000001E-3</v>
      </c>
      <c r="F47" s="42">
        <v>0</v>
      </c>
      <c r="G47" s="43">
        <v>97.90515847051347</v>
      </c>
      <c r="H47" s="45">
        <v>1.9639840613707282</v>
      </c>
      <c r="I47" s="41">
        <f t="shared" si="1"/>
        <v>1.4377072359962783E-2</v>
      </c>
      <c r="J47" s="41">
        <f t="shared" si="2"/>
        <v>1.9451127512947027E-2</v>
      </c>
      <c r="K47" s="41">
        <f t="shared" si="3"/>
        <v>0.73913825048923976</v>
      </c>
      <c r="L47" s="146">
        <f t="shared" si="4"/>
        <v>4</v>
      </c>
      <c r="Q47" s="40" t="s">
        <v>85</v>
      </c>
      <c r="R47" s="41">
        <v>3929.81</v>
      </c>
      <c r="S47" s="41">
        <v>0.10073</v>
      </c>
      <c r="T47" s="41">
        <v>0.19400000000000001</v>
      </c>
      <c r="U47" s="41">
        <v>4.3576374641355248E-2</v>
      </c>
      <c r="V47" s="41">
        <v>0.11201307727378874</v>
      </c>
      <c r="W47" s="41">
        <v>0.38902934998244348</v>
      </c>
      <c r="X47" s="146">
        <v>4</v>
      </c>
      <c r="Y47" s="128" t="s">
        <v>272</v>
      </c>
      <c r="Z47">
        <f t="shared" si="6"/>
        <v>0.21805976146154696</v>
      </c>
    </row>
    <row r="48" spans="1:26">
      <c r="A48" s="40" t="s">
        <v>62</v>
      </c>
      <c r="B48" s="41">
        <v>3919.07</v>
      </c>
      <c r="C48" s="41">
        <v>1.8149999999999999</v>
      </c>
      <c r="D48" s="36">
        <f t="shared" si="0"/>
        <v>1.8149999999999999E-2</v>
      </c>
      <c r="E48" s="42">
        <v>0.04</v>
      </c>
      <c r="F48" s="42">
        <v>8.9999999999999993E-3</v>
      </c>
      <c r="G48" s="43">
        <v>53.827691534621046</v>
      </c>
      <c r="H48" s="45">
        <v>11.866435347854546</v>
      </c>
      <c r="I48" s="41">
        <f t="shared" si="1"/>
        <v>4.6614532074782902E-2</v>
      </c>
      <c r="J48" s="41">
        <f t="shared" si="2"/>
        <v>1.8485512043591178E-2</v>
      </c>
      <c r="K48" s="41">
        <f t="shared" si="3"/>
        <v>2.5216792461501707</v>
      </c>
      <c r="L48" s="149">
        <f t="shared" si="4"/>
        <v>6</v>
      </c>
      <c r="Q48" s="40" t="s">
        <v>86</v>
      </c>
      <c r="R48" s="41">
        <v>3930.31</v>
      </c>
      <c r="S48" s="41">
        <v>0.11117</v>
      </c>
      <c r="T48" s="41">
        <v>0.26600000000000001</v>
      </c>
      <c r="U48" s="41">
        <v>4.8570957339902562E-2</v>
      </c>
      <c r="V48" s="41">
        <v>0.12507453618802247</v>
      </c>
      <c r="W48" s="41">
        <v>0.38833609797990093</v>
      </c>
      <c r="X48" s="146">
        <v>4</v>
      </c>
      <c r="Y48" s="128" t="s">
        <v>272</v>
      </c>
      <c r="Z48">
        <f t="shared" si="6"/>
        <v>0.31433896824899438</v>
      </c>
    </row>
    <row r="49" spans="1:26">
      <c r="A49" s="40" t="s">
        <v>63</v>
      </c>
      <c r="B49" s="41">
        <v>3919.34</v>
      </c>
      <c r="C49" s="41">
        <v>1.5629999999999999</v>
      </c>
      <c r="D49" s="36">
        <f t="shared" si="0"/>
        <v>1.5629999999999998E-2</v>
      </c>
      <c r="E49" s="42">
        <v>3.0000000000000001E-3</v>
      </c>
      <c r="F49" s="42">
        <v>0</v>
      </c>
      <c r="G49" s="43">
        <v>50.516228880145931</v>
      </c>
      <c r="H49" s="45">
        <v>32.652580971662395</v>
      </c>
      <c r="I49" s="41">
        <f t="shared" si="1"/>
        <v>1.3756589766223359E-2</v>
      </c>
      <c r="J49" s="41">
        <f t="shared" si="2"/>
        <v>1.5878175889147372E-2</v>
      </c>
      <c r="K49" s="41">
        <f t="shared" si="3"/>
        <v>0.86638351044000572</v>
      </c>
      <c r="L49" s="148">
        <f t="shared" si="4"/>
        <v>5</v>
      </c>
      <c r="Q49" s="40" t="s">
        <v>90</v>
      </c>
      <c r="R49" s="41">
        <v>3932.25</v>
      </c>
      <c r="S49" s="41">
        <v>9.5680000000000001E-2</v>
      </c>
      <c r="T49" s="41">
        <v>0.224</v>
      </c>
      <c r="U49" s="41">
        <v>4.8044433168978357E-2</v>
      </c>
      <c r="V49" s="41">
        <v>0.10580325548478414</v>
      </c>
      <c r="W49" s="41">
        <v>0.4540922011221834</v>
      </c>
      <c r="X49" s="146">
        <v>4</v>
      </c>
      <c r="Y49" s="128" t="s">
        <v>272</v>
      </c>
      <c r="Z49">
        <f t="shared" si="6"/>
        <v>0.18270497809136896</v>
      </c>
    </row>
    <row r="50" spans="1:26">
      <c r="A50" s="40" t="s">
        <v>64</v>
      </c>
      <c r="B50" s="41">
        <v>3919.54</v>
      </c>
      <c r="C50" s="41">
        <v>2.71</v>
      </c>
      <c r="D50" s="36">
        <f t="shared" si="0"/>
        <v>2.7099999999999999E-2</v>
      </c>
      <c r="E50" s="42">
        <v>0.16300000000000001</v>
      </c>
      <c r="F50" s="42">
        <v>5.7000000000000002E-2</v>
      </c>
      <c r="G50" s="43">
        <v>40.22245361252412</v>
      </c>
      <c r="H50" s="45">
        <v>18.231504511799905</v>
      </c>
      <c r="I50" s="41">
        <f t="shared" si="1"/>
        <v>7.7008524951002341E-2</v>
      </c>
      <c r="J50" s="41">
        <f t="shared" si="2"/>
        <v>2.7854866892794736E-2</v>
      </c>
      <c r="K50" s="41">
        <f t="shared" si="3"/>
        <v>2.7646344621708554</v>
      </c>
      <c r="L50" s="149">
        <f t="shared" si="4"/>
        <v>6</v>
      </c>
      <c r="Q50" s="40" t="s">
        <v>92</v>
      </c>
      <c r="R50" s="41">
        <v>3932.83</v>
      </c>
      <c r="S50" s="41">
        <v>0.14973</v>
      </c>
      <c r="T50" s="41">
        <v>1.07</v>
      </c>
      <c r="U50" s="41">
        <v>8.3939644318595547E-2</v>
      </c>
      <c r="V50" s="41">
        <v>0.1760970044809296</v>
      </c>
      <c r="W50" s="41">
        <v>0.47666707656964019</v>
      </c>
      <c r="X50" s="146">
        <v>4</v>
      </c>
      <c r="Y50" s="128" t="s">
        <v>272</v>
      </c>
      <c r="Z50">
        <f t="shared" si="6"/>
        <v>1.2134103683743032</v>
      </c>
    </row>
    <row r="51" spans="1:26">
      <c r="A51" s="40">
        <v>39</v>
      </c>
      <c r="B51" s="41">
        <v>3919.82</v>
      </c>
      <c r="C51" s="41">
        <v>4.3239999999999998</v>
      </c>
      <c r="D51" s="36">
        <f t="shared" si="0"/>
        <v>4.3240000000000001E-2</v>
      </c>
      <c r="E51" s="42">
        <v>0.55200000000000005</v>
      </c>
      <c r="F51" s="42">
        <v>0.27</v>
      </c>
      <c r="G51" s="43">
        <v>9.1580996734414271</v>
      </c>
      <c r="H51" s="45">
        <v>24.831462027755506</v>
      </c>
      <c r="I51" s="41">
        <f t="shared" si="1"/>
        <v>0.11219056735864794</v>
      </c>
      <c r="J51" s="41">
        <f t="shared" si="2"/>
        <v>4.5194197081817801E-2</v>
      </c>
      <c r="K51" s="41">
        <f t="shared" si="3"/>
        <v>2.4824108979199817</v>
      </c>
      <c r="L51" s="149">
        <f t="shared" si="4"/>
        <v>6</v>
      </c>
      <c r="Q51" s="40" t="s">
        <v>93</v>
      </c>
      <c r="R51" s="41">
        <v>3933.38</v>
      </c>
      <c r="S51" s="41">
        <v>6.402999999999999E-2</v>
      </c>
      <c r="T51" s="41">
        <v>5.5E-2</v>
      </c>
      <c r="U51" s="41">
        <v>2.9101759136169341E-2</v>
      </c>
      <c r="V51" s="41">
        <v>6.8410312296334277E-2</v>
      </c>
      <c r="W51" s="41">
        <v>0.42540017958270221</v>
      </c>
      <c r="X51" s="146">
        <v>4</v>
      </c>
      <c r="Y51" s="128" t="s">
        <v>272</v>
      </c>
      <c r="Z51">
        <f t="shared" si="6"/>
        <v>6.0292327713073079E-2</v>
      </c>
    </row>
    <row r="52" spans="1:26">
      <c r="A52" s="40" t="s">
        <v>65</v>
      </c>
      <c r="B52" s="41">
        <v>3920.3</v>
      </c>
      <c r="C52" s="41">
        <v>5.3460000000000001</v>
      </c>
      <c r="D52" s="36">
        <f t="shared" si="0"/>
        <v>5.3460000000000001E-2</v>
      </c>
      <c r="E52" s="42">
        <v>4.2000000000000003E-2</v>
      </c>
      <c r="F52" s="42">
        <v>8.9999999999999993E-3</v>
      </c>
      <c r="G52" s="43">
        <v>34.625981287630594</v>
      </c>
      <c r="H52" s="45">
        <v>23.161807495344735</v>
      </c>
      <c r="I52" s="41">
        <f t="shared" si="1"/>
        <v>2.7831705228698246E-2</v>
      </c>
      <c r="J52" s="41">
        <f t="shared" si="2"/>
        <v>5.647938808713842E-2</v>
      </c>
      <c r="K52" s="41">
        <f t="shared" si="3"/>
        <v>0.49277632374059183</v>
      </c>
      <c r="L52" s="146">
        <f t="shared" si="4"/>
        <v>4</v>
      </c>
      <c r="Q52" s="40" t="s">
        <v>94</v>
      </c>
      <c r="R52" s="41">
        <v>3933.78</v>
      </c>
      <c r="S52" s="41">
        <v>5.1630000000000002E-2</v>
      </c>
      <c r="T52" s="41">
        <v>2.5999999999999999E-2</v>
      </c>
      <c r="U52" s="41">
        <v>2.2282568974614753E-2</v>
      </c>
      <c r="V52" s="41">
        <v>5.4440777333741051E-2</v>
      </c>
      <c r="W52" s="41">
        <v>0.40929924343318597</v>
      </c>
      <c r="X52" s="146">
        <v>4</v>
      </c>
      <c r="Y52" s="128" t="s">
        <v>272</v>
      </c>
      <c r="Z52">
        <f t="shared" si="6"/>
        <v>3.9050093098432305E-2</v>
      </c>
    </row>
    <row r="53" spans="1:26">
      <c r="A53" s="40" t="s">
        <v>66</v>
      </c>
      <c r="B53" s="41">
        <v>3920.7</v>
      </c>
      <c r="C53" s="41">
        <v>7.0140000000000002</v>
      </c>
      <c r="D53" s="36">
        <f t="shared" si="0"/>
        <v>7.0140000000000008E-2</v>
      </c>
      <c r="E53" s="42">
        <v>5.5E-2</v>
      </c>
      <c r="F53" s="42">
        <v>1.2999999999999999E-2</v>
      </c>
      <c r="G53" s="43">
        <v>24.879850465603486</v>
      </c>
      <c r="H53" s="45">
        <v>23.603923023215572</v>
      </c>
      <c r="I53" s="41">
        <f t="shared" si="1"/>
        <v>2.7805333732485699E-2</v>
      </c>
      <c r="J53" s="41">
        <f t="shared" si="2"/>
        <v>7.543070999935475E-2</v>
      </c>
      <c r="K53" s="41">
        <f t="shared" si="3"/>
        <v>0.36862086718689974</v>
      </c>
      <c r="L53" s="144">
        <f t="shared" si="4"/>
        <v>3</v>
      </c>
      <c r="Q53" s="40" t="s">
        <v>96</v>
      </c>
      <c r="R53" s="41">
        <v>3938.6</v>
      </c>
      <c r="S53" s="41">
        <v>8.3409999999999998E-2</v>
      </c>
      <c r="T53" s="41">
        <v>0.14000000000000001</v>
      </c>
      <c r="U53" s="41">
        <v>4.0680342930255034E-2</v>
      </c>
      <c r="V53" s="41">
        <v>9.1000338210104836E-2</v>
      </c>
      <c r="W53" s="41">
        <v>0.44703507404918436</v>
      </c>
      <c r="X53" s="146">
        <v>4</v>
      </c>
      <c r="Y53" s="128" t="s">
        <v>272</v>
      </c>
      <c r="Z53">
        <f t="shared" si="6"/>
        <v>0.11887432948746206</v>
      </c>
    </row>
    <row r="54" spans="1:26">
      <c r="A54" s="40" t="s">
        <v>67</v>
      </c>
      <c r="B54" s="41">
        <v>3920.96</v>
      </c>
      <c r="C54" s="41">
        <v>7.86</v>
      </c>
      <c r="D54" s="36">
        <f t="shared" si="0"/>
        <v>7.8600000000000003E-2</v>
      </c>
      <c r="E54" s="42">
        <v>8.1000000000000003E-2</v>
      </c>
      <c r="F54" s="42">
        <v>2.1000000000000001E-2</v>
      </c>
      <c r="G54" s="43">
        <v>26.543911905048041</v>
      </c>
      <c r="H54" s="45">
        <v>25.081178218216145</v>
      </c>
      <c r="I54" s="41">
        <f t="shared" si="1"/>
        <v>3.1875784678262617E-2</v>
      </c>
      <c r="J54" s="41">
        <f t="shared" si="2"/>
        <v>8.5304970696765792E-2</v>
      </c>
      <c r="K54" s="41">
        <f t="shared" si="3"/>
        <v>0.37366854965077834</v>
      </c>
      <c r="L54" s="144">
        <f t="shared" si="4"/>
        <v>3</v>
      </c>
      <c r="Q54" s="40" t="s">
        <v>98</v>
      </c>
      <c r="R54" s="41">
        <v>3939.59</v>
      </c>
      <c r="S54" s="41">
        <v>6.9960000000000008E-2</v>
      </c>
      <c r="T54" s="41">
        <v>8.2000000000000003E-2</v>
      </c>
      <c r="U54" s="41">
        <v>3.3994736080594168E-2</v>
      </c>
      <c r="V54" s="41">
        <v>7.5222571072211961E-2</v>
      </c>
      <c r="W54" s="41">
        <v>0.45192201750136929</v>
      </c>
      <c r="X54" s="146">
        <v>4</v>
      </c>
      <c r="Y54" s="128" t="s">
        <v>272</v>
      </c>
      <c r="Z54">
        <f t="shared" si="6"/>
        <v>7.4212071852167077E-2</v>
      </c>
    </row>
    <row r="55" spans="1:26">
      <c r="A55" s="40" t="s">
        <v>68</v>
      </c>
      <c r="B55" s="41">
        <v>3921.16</v>
      </c>
      <c r="C55" s="41">
        <v>6.3250000000000002</v>
      </c>
      <c r="D55" s="36">
        <f t="shared" si="0"/>
        <v>6.3250000000000001E-2</v>
      </c>
      <c r="E55" s="42">
        <v>5.3999999999999999E-2</v>
      </c>
      <c r="F55" s="42">
        <v>1.2999999999999999E-2</v>
      </c>
      <c r="G55" s="43">
        <v>28.561962854369316</v>
      </c>
      <c r="H55" s="45">
        <v>25.656630931649893</v>
      </c>
      <c r="I55" s="41">
        <f t="shared" si="1"/>
        <v>2.9013242172219796E-2</v>
      </c>
      <c r="J55" s="41">
        <f t="shared" si="2"/>
        <v>6.7520683213237259E-2</v>
      </c>
      <c r="K55" s="41">
        <f t="shared" si="3"/>
        <v>0.4296941439498323</v>
      </c>
      <c r="L55" s="146">
        <f t="shared" si="4"/>
        <v>4</v>
      </c>
      <c r="Q55" s="40" t="s">
        <v>99</v>
      </c>
      <c r="R55" s="41">
        <v>3940.32</v>
      </c>
      <c r="S55" s="41">
        <v>0.14707000000000001</v>
      </c>
      <c r="T55" s="41">
        <v>2.4550000000000001</v>
      </c>
      <c r="U55" s="41">
        <v>0.12829016097982449</v>
      </c>
      <c r="V55" s="41">
        <v>0.17242915596825062</v>
      </c>
      <c r="W55" s="41">
        <v>0.74401663836623166</v>
      </c>
      <c r="X55" s="146">
        <v>4</v>
      </c>
      <c r="Y55" s="128" t="s">
        <v>272</v>
      </c>
      <c r="Z55">
        <f t="shared" si="6"/>
        <v>1.1054558030688146</v>
      </c>
    </row>
    <row r="56" spans="1:26">
      <c r="A56" s="40" t="s">
        <v>69</v>
      </c>
      <c r="B56" s="41">
        <v>3921.88</v>
      </c>
      <c r="C56" s="41">
        <v>22.521999999999998</v>
      </c>
      <c r="D56" s="36">
        <f t="shared" si="0"/>
        <v>0.22521999999999998</v>
      </c>
      <c r="E56" s="42">
        <v>1.091</v>
      </c>
      <c r="F56" s="42">
        <v>0.51</v>
      </c>
      <c r="G56" s="43">
        <v>37.781632477794503</v>
      </c>
      <c r="H56" s="45">
        <v>21.089852729885074</v>
      </c>
      <c r="I56" s="41">
        <f t="shared" si="1"/>
        <v>6.9109626571551147E-2</v>
      </c>
      <c r="J56" s="41">
        <f t="shared" si="2"/>
        <v>0.29068896977206427</v>
      </c>
      <c r="K56" s="41">
        <f t="shared" si="3"/>
        <v>0.23774423441571091</v>
      </c>
      <c r="L56" s="144">
        <f t="shared" si="4"/>
        <v>3</v>
      </c>
      <c r="Q56" s="40" t="s">
        <v>101</v>
      </c>
      <c r="R56" s="41">
        <v>3940.89</v>
      </c>
      <c r="S56" s="41">
        <v>6.4280000000000004E-2</v>
      </c>
      <c r="T56" s="41">
        <v>0.16300000000000001</v>
      </c>
      <c r="U56" s="41">
        <v>5.0001785904633132E-2</v>
      </c>
      <c r="V56" s="41">
        <v>6.8695763689992737E-2</v>
      </c>
      <c r="W56" s="41">
        <v>0.72787291702992085</v>
      </c>
      <c r="X56" s="146">
        <v>4</v>
      </c>
      <c r="Y56" s="129" t="s">
        <v>273</v>
      </c>
      <c r="Z56">
        <f t="shared" si="6"/>
        <v>6.0822641355394072E-2</v>
      </c>
    </row>
    <row r="57" spans="1:26">
      <c r="A57" s="40" t="s">
        <v>70</v>
      </c>
      <c r="B57" s="41">
        <v>3922.09</v>
      </c>
      <c r="C57" s="41">
        <v>20.972999999999999</v>
      </c>
      <c r="D57" s="36">
        <f t="shared" si="0"/>
        <v>0.20973</v>
      </c>
      <c r="E57" s="42">
        <v>1.3879999999999999</v>
      </c>
      <c r="F57" s="42">
        <v>0.69299999999999995</v>
      </c>
      <c r="G57" s="43">
        <v>41.801636611718365</v>
      </c>
      <c r="H57" s="45">
        <v>17.266645029673477</v>
      </c>
      <c r="I57" s="41">
        <f t="shared" si="1"/>
        <v>8.0778187213444555E-2</v>
      </c>
      <c r="J57" s="41">
        <f t="shared" si="2"/>
        <v>0.26539030964100874</v>
      </c>
      <c r="K57" s="41">
        <f t="shared" si="3"/>
        <v>0.30437504414804195</v>
      </c>
      <c r="L57" s="144">
        <f t="shared" si="4"/>
        <v>3</v>
      </c>
      <c r="Q57" s="40" t="s">
        <v>102</v>
      </c>
      <c r="R57" s="41">
        <v>3941.18</v>
      </c>
      <c r="S57" s="41">
        <v>7.6850000000000002E-2</v>
      </c>
      <c r="T57" s="41">
        <v>0.29299999999999998</v>
      </c>
      <c r="U57" s="41">
        <v>6.1311440842139985E-2</v>
      </c>
      <c r="V57" s="41">
        <v>8.3247576233548171E-2</v>
      </c>
      <c r="W57" s="41">
        <v>0.73649520642057942</v>
      </c>
      <c r="X57" s="146">
        <v>4</v>
      </c>
      <c r="Y57" s="129" t="s">
        <v>273</v>
      </c>
      <c r="Z57">
        <f t="shared" si="6"/>
        <v>9.4469463089271344E-2</v>
      </c>
    </row>
    <row r="58" spans="1:26">
      <c r="A58" s="40" t="s">
        <v>71</v>
      </c>
      <c r="B58" s="41">
        <v>3922.35</v>
      </c>
      <c r="C58" s="41">
        <v>16.02</v>
      </c>
      <c r="D58" s="36">
        <f t="shared" si="0"/>
        <v>0.16020000000000001</v>
      </c>
      <c r="E58" s="42">
        <v>0.42799999999999999</v>
      </c>
      <c r="F58" s="42">
        <v>0.16400000000000001</v>
      </c>
      <c r="G58" s="43">
        <v>50.184309594441245</v>
      </c>
      <c r="H58" s="45">
        <v>17.717627869551851</v>
      </c>
      <c r="I58" s="41">
        <f t="shared" si="1"/>
        <v>5.1323974048293086E-2</v>
      </c>
      <c r="J58" s="41">
        <f t="shared" si="2"/>
        <v>0.19075970469159326</v>
      </c>
      <c r="K58" s="41">
        <f t="shared" si="3"/>
        <v>0.26905039579123924</v>
      </c>
      <c r="L58" s="144">
        <f t="shared" si="4"/>
        <v>3</v>
      </c>
      <c r="Q58" s="40" t="s">
        <v>110</v>
      </c>
      <c r="R58" s="41">
        <v>3952.58</v>
      </c>
      <c r="S58" s="41">
        <v>4.0670000000000005E-2</v>
      </c>
      <c r="T58" s="41">
        <v>2.7E-2</v>
      </c>
      <c r="U58" s="41">
        <v>2.5584353314031062E-2</v>
      </c>
      <c r="V58" s="41">
        <v>4.2394170931796156E-2</v>
      </c>
      <c r="W58" s="41">
        <v>0.60348752556551299</v>
      </c>
      <c r="X58" s="146">
        <v>4</v>
      </c>
      <c r="Y58" s="129" t="s">
        <v>273</v>
      </c>
      <c r="Z58">
        <f t="shared" si="6"/>
        <v>2.6600431045266534E-2</v>
      </c>
    </row>
    <row r="59" spans="1:26">
      <c r="A59" s="40" t="s">
        <v>72</v>
      </c>
      <c r="B59" s="41">
        <v>3923.32</v>
      </c>
      <c r="C59" s="41">
        <v>19.832000000000001</v>
      </c>
      <c r="D59" s="36">
        <f t="shared" si="0"/>
        <v>0.19832</v>
      </c>
      <c r="E59" s="42">
        <v>3.4390000000000001</v>
      </c>
      <c r="F59" s="42">
        <v>2.411</v>
      </c>
      <c r="G59" s="43">
        <v>35.887518540525122</v>
      </c>
      <c r="H59" s="45">
        <v>18.047299802273841</v>
      </c>
      <c r="I59" s="41">
        <f t="shared" si="1"/>
        <v>0.13075625671002541</v>
      </c>
      <c r="J59" s="41">
        <f t="shared" si="2"/>
        <v>0.2473805009480092</v>
      </c>
      <c r="K59" s="41">
        <f t="shared" si="3"/>
        <v>0.52856331121063516</v>
      </c>
      <c r="L59" s="146">
        <f t="shared" si="4"/>
        <v>4</v>
      </c>
      <c r="Q59" s="40" t="s">
        <v>111</v>
      </c>
      <c r="R59" s="41">
        <v>3952.8</v>
      </c>
      <c r="S59" s="41">
        <v>6.5419999999999992E-2</v>
      </c>
      <c r="T59" s="41">
        <v>0.12</v>
      </c>
      <c r="U59" s="41">
        <v>4.2527024874728911E-2</v>
      </c>
      <c r="V59" s="41">
        <v>6.999935800038519E-2</v>
      </c>
      <c r="W59" s="41">
        <v>0.60753449873775833</v>
      </c>
      <c r="X59" s="146">
        <v>4</v>
      </c>
      <c r="Y59" s="129" t="s">
        <v>273</v>
      </c>
      <c r="Z59">
        <f t="shared" si="6"/>
        <v>6.3300622952006183E-2</v>
      </c>
    </row>
    <row r="60" spans="1:26">
      <c r="A60" s="40" t="s">
        <v>73</v>
      </c>
      <c r="B60" s="41">
        <v>3924.09</v>
      </c>
      <c r="C60" s="41">
        <v>10.977</v>
      </c>
      <c r="D60" s="36">
        <f t="shared" si="0"/>
        <v>0.10977000000000001</v>
      </c>
      <c r="E60" s="42">
        <v>0.127</v>
      </c>
      <c r="F60" s="42">
        <v>3.5000000000000003E-2</v>
      </c>
      <c r="G60" s="43">
        <v>33.136716859829143</v>
      </c>
      <c r="H60" s="45">
        <v>22.327143635449154</v>
      </c>
      <c r="I60" s="41">
        <f t="shared" si="1"/>
        <v>3.3774558173458528E-2</v>
      </c>
      <c r="J60" s="41">
        <f t="shared" si="2"/>
        <v>0.12330521325949476</v>
      </c>
      <c r="K60" s="41">
        <f t="shared" si="3"/>
        <v>0.27391022066828807</v>
      </c>
      <c r="L60" s="144">
        <f t="shared" si="4"/>
        <v>3</v>
      </c>
      <c r="Q60" s="40" t="s">
        <v>112</v>
      </c>
      <c r="R60" s="41">
        <v>3953.08</v>
      </c>
      <c r="S60" s="41">
        <v>5.4800000000000001E-2</v>
      </c>
      <c r="T60" s="41">
        <v>3.5000000000000003E-2</v>
      </c>
      <c r="U60" s="41">
        <v>2.509420208140099E-2</v>
      </c>
      <c r="V60" s="41">
        <v>5.7977147693609815E-2</v>
      </c>
      <c r="W60" s="41">
        <v>0.43282919356460248</v>
      </c>
      <c r="X60" s="146">
        <v>4</v>
      </c>
      <c r="Y60" s="129" t="s">
        <v>273</v>
      </c>
      <c r="Z60">
        <f t="shared" si="6"/>
        <v>4.3636204768088202E-2</v>
      </c>
    </row>
    <row r="61" spans="1:26">
      <c r="A61" s="40" t="s">
        <v>74</v>
      </c>
      <c r="B61" s="41">
        <v>3924.31</v>
      </c>
      <c r="C61" s="41">
        <v>6.6070000000000002</v>
      </c>
      <c r="D61" s="36">
        <f t="shared" si="0"/>
        <v>6.6070000000000004E-2</v>
      </c>
      <c r="E61" s="42">
        <v>5.3999999999999999E-2</v>
      </c>
      <c r="F61" s="42">
        <v>1.2999999999999999E-2</v>
      </c>
      <c r="G61" s="43">
        <v>69.309624308876081</v>
      </c>
      <c r="H61" s="45">
        <v>11.292666666666465</v>
      </c>
      <c r="I61" s="41">
        <f t="shared" si="1"/>
        <v>2.8387318767504808E-2</v>
      </c>
      <c r="J61" s="41">
        <f t="shared" si="2"/>
        <v>7.074406004732689E-2</v>
      </c>
      <c r="K61" s="41">
        <f t="shared" si="3"/>
        <v>0.40126787674490333</v>
      </c>
      <c r="L61" s="146">
        <f t="shared" si="4"/>
        <v>4</v>
      </c>
      <c r="Q61" s="40" t="s">
        <v>113</v>
      </c>
      <c r="R61" s="41">
        <v>3953.46</v>
      </c>
      <c r="S61" s="41">
        <v>4.0999999999999995E-2</v>
      </c>
      <c r="T61" s="41">
        <v>2.1000000000000001E-2</v>
      </c>
      <c r="U61" s="41">
        <v>2.2472291882205172E-2</v>
      </c>
      <c r="V61" s="41">
        <v>4.2752867570385815E-2</v>
      </c>
      <c r="W61" s="41">
        <v>0.52563238817157953</v>
      </c>
      <c r="X61" s="146">
        <v>4</v>
      </c>
      <c r="Y61" s="129" t="s">
        <v>273</v>
      </c>
      <c r="Z61">
        <f t="shared" si="6"/>
        <v>2.6909704681237975E-2</v>
      </c>
    </row>
    <row r="62" spans="1:26">
      <c r="A62" s="40" t="s">
        <v>75</v>
      </c>
      <c r="B62" s="41">
        <v>3924.65</v>
      </c>
      <c r="C62" s="41">
        <v>4.6059999999999999</v>
      </c>
      <c r="D62" s="36">
        <f t="shared" si="0"/>
        <v>4.6059999999999997E-2</v>
      </c>
      <c r="E62" s="42">
        <v>2.8000000000000001E-2</v>
      </c>
      <c r="F62" s="42">
        <v>5.0000000000000001E-3</v>
      </c>
      <c r="G62" s="43">
        <v>90.126241409877679</v>
      </c>
      <c r="H62" s="45">
        <v>8.1807507882290942</v>
      </c>
      <c r="I62" s="41">
        <f t="shared" si="1"/>
        <v>2.4481988913383143E-2</v>
      </c>
      <c r="J62" s="41">
        <f t="shared" si="2"/>
        <v>4.828395915885695E-2</v>
      </c>
      <c r="K62" s="41">
        <f t="shared" si="3"/>
        <v>0.5070418693884654</v>
      </c>
      <c r="L62" s="146">
        <f t="shared" si="4"/>
        <v>4</v>
      </c>
      <c r="Q62" s="40" t="s">
        <v>114</v>
      </c>
      <c r="R62" s="41">
        <v>3953.83</v>
      </c>
      <c r="S62" s="41">
        <v>3.8849999999999996E-2</v>
      </c>
      <c r="T62" s="41">
        <v>2.3E-2</v>
      </c>
      <c r="U62" s="41">
        <v>2.4160062560114014E-2</v>
      </c>
      <c r="V62" s="41">
        <v>4.0420329813244546E-2</v>
      </c>
      <c r="W62" s="41">
        <v>0.59772056961785291</v>
      </c>
      <c r="X62" s="146">
        <v>4</v>
      </c>
      <c r="Y62" s="129" t="s">
        <v>273</v>
      </c>
      <c r="Z62">
        <f t="shared" si="6"/>
        <v>2.4957506542289603E-2</v>
      </c>
    </row>
    <row r="63" spans="1:26">
      <c r="A63" s="40" t="s">
        <v>76</v>
      </c>
      <c r="B63" s="41">
        <v>3925.18</v>
      </c>
      <c r="C63" s="41">
        <v>18.09</v>
      </c>
      <c r="D63" s="36">
        <f t="shared" si="0"/>
        <v>0.18090000000000001</v>
      </c>
      <c r="E63" s="42">
        <v>1.341</v>
      </c>
      <c r="F63" s="42">
        <v>0.68400000000000005</v>
      </c>
      <c r="G63" s="43">
        <v>35.83813204712073</v>
      </c>
      <c r="H63" s="45">
        <v>20.884461505190142</v>
      </c>
      <c r="I63" s="41">
        <f t="shared" si="1"/>
        <v>8.5491857573939664E-2</v>
      </c>
      <c r="J63" s="41">
        <f t="shared" si="2"/>
        <v>0.22085215480405326</v>
      </c>
      <c r="K63" s="41">
        <f t="shared" si="3"/>
        <v>0.38709994769935857</v>
      </c>
      <c r="L63" s="146">
        <f t="shared" si="4"/>
        <v>4</v>
      </c>
      <c r="Q63" s="40" t="s">
        <v>26</v>
      </c>
      <c r="R63" s="41">
        <v>3908.98</v>
      </c>
      <c r="S63" s="41">
        <v>7.1360000000000007E-2</v>
      </c>
      <c r="T63" s="41">
        <v>0.32500000000000001</v>
      </c>
      <c r="U63" s="41">
        <v>6.7010661925242854E-2</v>
      </c>
      <c r="V63" s="41">
        <v>7.6843556168159896E-2</v>
      </c>
      <c r="W63" s="41">
        <v>0.87204009375360869</v>
      </c>
      <c r="X63" s="148">
        <v>5</v>
      </c>
      <c r="Y63" s="129" t="s">
        <v>273</v>
      </c>
      <c r="Z63">
        <f xml:space="preserve"> 0.0159*EXP(40.942*S63)</f>
        <v>0.29528477486515781</v>
      </c>
    </row>
    <row r="64" spans="1:26">
      <c r="A64" s="40" t="s">
        <v>77</v>
      </c>
      <c r="B64" s="41">
        <v>3925.52</v>
      </c>
      <c r="C64" s="41">
        <v>18.594999999999999</v>
      </c>
      <c r="D64" s="36">
        <f t="shared" si="0"/>
        <v>0.18594999999999998</v>
      </c>
      <c r="E64" s="42">
        <v>2.29</v>
      </c>
      <c r="F64" s="42">
        <v>1.304</v>
      </c>
      <c r="G64" s="43">
        <v>28.787341779077131</v>
      </c>
      <c r="H64" s="45">
        <v>16.34624889222162</v>
      </c>
      <c r="I64" s="41">
        <f t="shared" si="1"/>
        <v>0.11019180520280619</v>
      </c>
      <c r="J64" s="41">
        <f t="shared" si="2"/>
        <v>0.22842577237270434</v>
      </c>
      <c r="K64" s="41">
        <f t="shared" si="3"/>
        <v>0.48239655297308093</v>
      </c>
      <c r="L64" s="146">
        <f t="shared" si="4"/>
        <v>4</v>
      </c>
      <c r="Q64" s="40" t="s">
        <v>27</v>
      </c>
      <c r="R64" s="41">
        <v>3909.29</v>
      </c>
      <c r="S64" s="41">
        <v>7.5810000000000002E-2</v>
      </c>
      <c r="T64" s="41">
        <v>0.628</v>
      </c>
      <c r="U64" s="41">
        <v>9.0374565354707892E-2</v>
      </c>
      <c r="V64" s="41">
        <v>8.20285871952737E-2</v>
      </c>
      <c r="W64" s="41">
        <v>1.1017447507606843</v>
      </c>
      <c r="X64" s="148">
        <v>5</v>
      </c>
      <c r="Y64" s="129" t="s">
        <v>273</v>
      </c>
      <c r="Z64">
        <f t="shared" ref="Z64:Z89" si="7" xml:space="preserve"> 0.0159*EXP(40.942*S64)</f>
        <v>0.35429579000380435</v>
      </c>
    </row>
    <row r="65" spans="1:26">
      <c r="A65" s="40" t="s">
        <v>78</v>
      </c>
      <c r="B65" s="41">
        <v>3925.86</v>
      </c>
      <c r="C65" s="41">
        <v>7.633</v>
      </c>
      <c r="D65" s="36">
        <f t="shared" si="0"/>
        <v>7.6329999999999995E-2</v>
      </c>
      <c r="E65" s="42">
        <v>0.44</v>
      </c>
      <c r="F65" s="42">
        <v>0.19</v>
      </c>
      <c r="G65" s="43">
        <v>31.696116211217724</v>
      </c>
      <c r="H65" s="45">
        <v>27.687603391232606</v>
      </c>
      <c r="I65" s="41">
        <f t="shared" si="1"/>
        <v>7.538906466028357E-2</v>
      </c>
      <c r="J65" s="41">
        <f t="shared" si="2"/>
        <v>8.2637738586291642E-2</v>
      </c>
      <c r="K65" s="41">
        <f t="shared" si="3"/>
        <v>0.912283733194866</v>
      </c>
      <c r="L65" s="148">
        <f t="shared" si="4"/>
        <v>5</v>
      </c>
      <c r="Q65" s="40" t="s">
        <v>29</v>
      </c>
      <c r="R65" s="41">
        <v>3909.52</v>
      </c>
      <c r="S65" s="41">
        <v>8.516E-2</v>
      </c>
      <c r="T65" s="41">
        <v>1.216</v>
      </c>
      <c r="U65" s="41">
        <v>0.11865296881235196</v>
      </c>
      <c r="V65" s="41">
        <v>9.3087315814787283E-2</v>
      </c>
      <c r="W65" s="41">
        <v>1.2746416391297801</v>
      </c>
      <c r="X65" s="148">
        <v>5</v>
      </c>
      <c r="Y65" s="129" t="s">
        <v>273</v>
      </c>
      <c r="Z65">
        <f t="shared" si="7"/>
        <v>0.51953793459279662</v>
      </c>
    </row>
    <row r="66" spans="1:26">
      <c r="A66" s="40" t="s">
        <v>79</v>
      </c>
      <c r="B66" s="41">
        <v>3926.39</v>
      </c>
      <c r="C66" s="41">
        <v>10.641999999999999</v>
      </c>
      <c r="D66" s="36">
        <f t="shared" si="0"/>
        <v>0.10642</v>
      </c>
      <c r="E66" s="42">
        <v>0.27400000000000002</v>
      </c>
      <c r="F66" s="42">
        <v>9.9000000000000005E-2</v>
      </c>
      <c r="G66" s="43">
        <v>22.214986531216024</v>
      </c>
      <c r="H66" s="45">
        <v>32.190082796013826</v>
      </c>
      <c r="I66" s="41">
        <f t="shared" si="1"/>
        <v>5.0384076440922639E-2</v>
      </c>
      <c r="J66" s="41">
        <f t="shared" si="2"/>
        <v>0.11909398151256742</v>
      </c>
      <c r="K66" s="41">
        <f t="shared" si="3"/>
        <v>0.42306148304904767</v>
      </c>
      <c r="L66" s="146">
        <f t="shared" si="4"/>
        <v>4</v>
      </c>
      <c r="Q66" s="40" t="s">
        <v>30</v>
      </c>
      <c r="R66" s="41">
        <v>3909.58</v>
      </c>
      <c r="S66" s="41">
        <v>0.10599</v>
      </c>
      <c r="T66" s="41">
        <v>1.663</v>
      </c>
      <c r="U66" s="41">
        <v>0.1243779305598087</v>
      </c>
      <c r="V66" s="41">
        <v>0.11855572085323431</v>
      </c>
      <c r="W66" s="41">
        <v>1.0491094791940236</v>
      </c>
      <c r="X66" s="148">
        <v>5</v>
      </c>
      <c r="Y66" s="129" t="s">
        <v>273</v>
      </c>
      <c r="Z66">
        <f t="shared" si="7"/>
        <v>1.2189702076931179</v>
      </c>
    </row>
    <row r="67" spans="1:26">
      <c r="A67" s="40" t="s">
        <v>80</v>
      </c>
      <c r="B67" s="41">
        <v>3927.42</v>
      </c>
      <c r="C67" s="41">
        <v>4.6989999999999998</v>
      </c>
      <c r="D67" s="36">
        <f t="shared" si="0"/>
        <v>4.6989999999999997E-2</v>
      </c>
      <c r="E67" s="42">
        <v>3.5000000000000003E-2</v>
      </c>
      <c r="F67" s="42">
        <v>8.0000000000000002E-3</v>
      </c>
      <c r="G67" s="43">
        <v>51.769305198277969</v>
      </c>
      <c r="H67" s="45">
        <v>23.006094329623913</v>
      </c>
      <c r="I67" s="41">
        <f t="shared" si="1"/>
        <v>2.7099479392751466E-2</v>
      </c>
      <c r="J67" s="41">
        <f t="shared" si="2"/>
        <v>4.930693277090481E-2</v>
      </c>
      <c r="K67" s="41">
        <f t="shared" si="3"/>
        <v>0.54960789223422168</v>
      </c>
      <c r="L67" s="146">
        <f t="shared" si="4"/>
        <v>4</v>
      </c>
      <c r="Q67" s="40" t="s">
        <v>32</v>
      </c>
      <c r="R67" s="41">
        <v>3909.74</v>
      </c>
      <c r="S67" s="41">
        <v>0.14179</v>
      </c>
      <c r="T67" s="41">
        <v>2.2629999999999999</v>
      </c>
      <c r="U67" s="41">
        <v>0.12544377758891934</v>
      </c>
      <c r="V67" s="41">
        <v>0.16521597278055486</v>
      </c>
      <c r="W67" s="41">
        <v>0.75927148857173621</v>
      </c>
      <c r="X67" s="148">
        <v>5</v>
      </c>
      <c r="Y67" s="129" t="s">
        <v>273</v>
      </c>
      <c r="Z67">
        <f t="shared" si="7"/>
        <v>5.2789647596387894</v>
      </c>
    </row>
    <row r="68" spans="1:26">
      <c r="A68" s="40" t="s">
        <v>81</v>
      </c>
      <c r="B68" s="41">
        <v>3927.83</v>
      </c>
      <c r="C68" s="41">
        <v>7.1260000000000003</v>
      </c>
      <c r="D68" s="36">
        <f t="shared" ref="D68:D102" si="8">C68/100</f>
        <v>7.1260000000000004E-2</v>
      </c>
      <c r="E68" s="42">
        <v>0.72099999999999997</v>
      </c>
      <c r="F68" s="42">
        <v>0.35599999999999998</v>
      </c>
      <c r="G68" s="43">
        <v>47.095093138020225</v>
      </c>
      <c r="H68" s="45">
        <v>25.908546673632856</v>
      </c>
      <c r="I68" s="41">
        <f t="shared" ref="I68:I102" si="9">0.0314*(E68/D68)^0.5</f>
        <v>9.9879042760286793E-2</v>
      </c>
      <c r="J68" s="41">
        <f t="shared" ref="J68:J102" si="10">D68/(1-D68)</f>
        <v>7.6727609449361509E-2</v>
      </c>
      <c r="K68" s="41">
        <f t="shared" ref="K68:K102" si="11">I68/J68</f>
        <v>1.3017353658881385</v>
      </c>
      <c r="L68" s="148">
        <f t="shared" ref="L68:L102" si="12">IF(AND(K68&lt;$N$12,K68=$N$12),$O$12,IF(AND(K68&lt;$N$11,K68&gt;$N$12),$O$11,IF(AND(K68&lt;$N$10,K68&gt;$N$11),$O$10,IF(AND(K68&lt;$N$9,K68&gt;$N$10),$O$9,IF(AND(K68&lt;$N$8,K68&gt;$N$10),$O$8,IF(AND(K68&lt;$N$7,K68&gt;$N$8),$O$7,IF(AND(K68&lt;$N$6,K68&gt;$N$7),$O$6,IF(AND(K68&lt;$N$5,K68&gt;$N$6),$O$5,IF(AND(K68&lt;$N$4,K68&gt;$N$5),$O$4,IF(AND(K68&lt;$N$3,K68&gt;$N$4),$O$3,0))))))))))</f>
        <v>5</v>
      </c>
      <c r="Q68" s="40" t="s">
        <v>34</v>
      </c>
      <c r="R68" s="41">
        <v>3909.95</v>
      </c>
      <c r="S68" s="41">
        <v>0.14893999999999999</v>
      </c>
      <c r="T68" s="41">
        <v>2.742</v>
      </c>
      <c r="U68" s="41">
        <v>0.13472794902975777</v>
      </c>
      <c r="V68" s="41">
        <v>0.17500528752379382</v>
      </c>
      <c r="W68" s="41">
        <v>0.76985073386105585</v>
      </c>
      <c r="X68" s="148">
        <v>5</v>
      </c>
      <c r="Y68" s="129" t="s">
        <v>273</v>
      </c>
      <c r="Z68">
        <f t="shared" si="7"/>
        <v>7.0742774439059808</v>
      </c>
    </row>
    <row r="69" spans="1:26">
      <c r="A69" s="40" t="s">
        <v>82</v>
      </c>
      <c r="B69" s="41">
        <v>3928.29</v>
      </c>
      <c r="C69" s="41">
        <v>11.006</v>
      </c>
      <c r="D69" s="36">
        <f t="shared" si="8"/>
        <v>0.11006000000000001</v>
      </c>
      <c r="E69" s="42">
        <v>9.6000000000000002E-2</v>
      </c>
      <c r="F69" s="42">
        <v>2.4E-2</v>
      </c>
      <c r="G69" s="43">
        <v>30.223730432548745</v>
      </c>
      <c r="H69" s="45">
        <v>32.781708328483383</v>
      </c>
      <c r="I69" s="41">
        <f t="shared" si="9"/>
        <v>2.932584334906236E-2</v>
      </c>
      <c r="J69" s="41">
        <f t="shared" si="10"/>
        <v>0.12367125873654405</v>
      </c>
      <c r="K69" s="41">
        <f t="shared" si="11"/>
        <v>0.2371273944218113</v>
      </c>
      <c r="L69" s="144">
        <f t="shared" si="12"/>
        <v>3</v>
      </c>
      <c r="Q69" s="40" t="s">
        <v>38</v>
      </c>
      <c r="R69" s="41">
        <v>3911.11</v>
      </c>
      <c r="S69" s="41">
        <v>9.391999999999999E-2</v>
      </c>
      <c r="T69" s="41">
        <v>1.395</v>
      </c>
      <c r="U69" s="41">
        <v>0.12101458336379171</v>
      </c>
      <c r="V69" s="41">
        <v>0.10365530637471304</v>
      </c>
      <c r="W69" s="41">
        <v>1.1674711849900383</v>
      </c>
      <c r="X69" s="148">
        <v>5</v>
      </c>
      <c r="Y69" s="129" t="s">
        <v>273</v>
      </c>
      <c r="Z69">
        <f t="shared" si="7"/>
        <v>0.74366580658822823</v>
      </c>
    </row>
    <row r="70" spans="1:26">
      <c r="A70" s="40" t="s">
        <v>83</v>
      </c>
      <c r="B70" s="41">
        <v>3928.79</v>
      </c>
      <c r="C70" s="41">
        <v>13.954000000000001</v>
      </c>
      <c r="D70" s="36">
        <f t="shared" si="8"/>
        <v>0.13954</v>
      </c>
      <c r="E70" s="42">
        <v>2.7189999999999999</v>
      </c>
      <c r="F70" s="42">
        <v>1.849</v>
      </c>
      <c r="G70" s="43">
        <v>28.994230750290633</v>
      </c>
      <c r="H70" s="45">
        <v>13.244989568536763</v>
      </c>
      <c r="I70" s="41">
        <f t="shared" si="9"/>
        <v>0.13860691343218343</v>
      </c>
      <c r="J70" s="41">
        <f t="shared" si="10"/>
        <v>0.16216907235664643</v>
      </c>
      <c r="K70" s="41">
        <f t="shared" si="11"/>
        <v>0.8547062113505558</v>
      </c>
      <c r="L70" s="148">
        <f t="shared" si="12"/>
        <v>5</v>
      </c>
      <c r="Q70" s="40" t="s">
        <v>39</v>
      </c>
      <c r="R70" s="41">
        <v>3911.41</v>
      </c>
      <c r="S70" s="41">
        <v>0.12794</v>
      </c>
      <c r="T70" s="41">
        <v>3.3719999999999999</v>
      </c>
      <c r="U70" s="41">
        <v>0.1612019376987649</v>
      </c>
      <c r="V70" s="41">
        <v>0.14671008875536085</v>
      </c>
      <c r="W70" s="41">
        <v>1.0987788165513908</v>
      </c>
      <c r="X70" s="148">
        <v>5</v>
      </c>
      <c r="Y70" s="129" t="s">
        <v>273</v>
      </c>
      <c r="Z70">
        <f t="shared" si="7"/>
        <v>2.9942186425773643</v>
      </c>
    </row>
    <row r="71" spans="1:26">
      <c r="A71" s="40" t="s">
        <v>84</v>
      </c>
      <c r="B71" s="41">
        <v>3929.5</v>
      </c>
      <c r="C71" s="41">
        <v>15.275</v>
      </c>
      <c r="D71" s="36">
        <f t="shared" si="8"/>
        <v>0.15275</v>
      </c>
      <c r="E71" s="42">
        <v>1.002</v>
      </c>
      <c r="F71" s="42">
        <v>0.48899999999999999</v>
      </c>
      <c r="G71" s="43">
        <v>33.013880125625178</v>
      </c>
      <c r="H71" s="45">
        <v>16.959150563940845</v>
      </c>
      <c r="I71" s="41">
        <f t="shared" si="9"/>
        <v>8.0421635215916651E-2</v>
      </c>
      <c r="J71" s="41">
        <f t="shared" si="10"/>
        <v>0.18028917084685747</v>
      </c>
      <c r="K71" s="41">
        <f t="shared" si="11"/>
        <v>0.44607024835800579</v>
      </c>
      <c r="L71" s="146">
        <f t="shared" si="12"/>
        <v>4</v>
      </c>
      <c r="Q71" s="40" t="s">
        <v>43</v>
      </c>
      <c r="R71" s="41">
        <v>3912.73</v>
      </c>
      <c r="S71" s="41">
        <v>0.12365</v>
      </c>
      <c r="T71" s="41">
        <v>2.218</v>
      </c>
      <c r="U71" s="41">
        <v>0.13298827678799677</v>
      </c>
      <c r="V71" s="41">
        <v>0.14109659382666742</v>
      </c>
      <c r="W71" s="41">
        <v>0.94253357349907785</v>
      </c>
      <c r="X71" s="148">
        <v>5</v>
      </c>
      <c r="Y71" s="129" t="s">
        <v>273</v>
      </c>
      <c r="Z71">
        <f t="shared" si="7"/>
        <v>2.5119067604053589</v>
      </c>
    </row>
    <row r="72" spans="1:26">
      <c r="A72" s="40" t="s">
        <v>85</v>
      </c>
      <c r="B72" s="41">
        <v>3929.81</v>
      </c>
      <c r="C72" s="41">
        <v>10.073</v>
      </c>
      <c r="D72" s="36">
        <f t="shared" si="8"/>
        <v>0.10073</v>
      </c>
      <c r="E72" s="42">
        <v>0.19400000000000001</v>
      </c>
      <c r="F72" s="42">
        <v>6.2E-2</v>
      </c>
      <c r="G72" s="43">
        <v>24.606441264184909</v>
      </c>
      <c r="H72" s="45">
        <v>24.403433473871704</v>
      </c>
      <c r="I72" s="41">
        <f t="shared" si="9"/>
        <v>4.3576374641355248E-2</v>
      </c>
      <c r="J72" s="41">
        <f t="shared" si="10"/>
        <v>0.11201307727378874</v>
      </c>
      <c r="K72" s="41">
        <f t="shared" si="11"/>
        <v>0.38902934998244348</v>
      </c>
      <c r="L72" s="146">
        <f t="shared" si="12"/>
        <v>4</v>
      </c>
      <c r="Q72" s="40" t="s">
        <v>44</v>
      </c>
      <c r="R72" s="41">
        <v>3912.84</v>
      </c>
      <c r="S72" s="41">
        <v>0.10935</v>
      </c>
      <c r="T72" s="41">
        <v>1.46</v>
      </c>
      <c r="U72" s="41">
        <v>0.11473520139017049</v>
      </c>
      <c r="V72" s="41">
        <v>0.12277550103856735</v>
      </c>
      <c r="W72" s="41">
        <v>0.93451218215048315</v>
      </c>
      <c r="X72" s="148">
        <v>5</v>
      </c>
      <c r="Y72" s="129" t="s">
        <v>273</v>
      </c>
      <c r="Z72">
        <f t="shared" si="7"/>
        <v>1.3987395787918919</v>
      </c>
    </row>
    <row r="73" spans="1:26">
      <c r="A73" s="40" t="s">
        <v>86</v>
      </c>
      <c r="B73" s="41">
        <v>3930.31</v>
      </c>
      <c r="C73" s="41">
        <v>11.117000000000001</v>
      </c>
      <c r="D73" s="36">
        <f t="shared" si="8"/>
        <v>0.11117</v>
      </c>
      <c r="E73" s="42">
        <v>0.26600000000000001</v>
      </c>
      <c r="F73" s="42">
        <v>9.0999999999999998E-2</v>
      </c>
      <c r="G73" s="43">
        <v>30.141216740422809</v>
      </c>
      <c r="H73" s="45">
        <v>20.164868873696523</v>
      </c>
      <c r="I73" s="41">
        <f t="shared" si="9"/>
        <v>4.8570957339902562E-2</v>
      </c>
      <c r="J73" s="41">
        <f t="shared" si="10"/>
        <v>0.12507453618802247</v>
      </c>
      <c r="K73" s="41">
        <f t="shared" si="11"/>
        <v>0.38833609797990093</v>
      </c>
      <c r="L73" s="146">
        <f t="shared" si="12"/>
        <v>4</v>
      </c>
      <c r="Q73" s="40" t="s">
        <v>56</v>
      </c>
      <c r="R73" s="41">
        <v>3916.91</v>
      </c>
      <c r="S73" s="41">
        <v>2.9360000000000001E-2</v>
      </c>
      <c r="T73" s="41">
        <v>2.1000000000000001E-2</v>
      </c>
      <c r="U73" s="41">
        <v>2.6555914995597608E-2</v>
      </c>
      <c r="V73" s="41">
        <v>3.024808373856425E-2</v>
      </c>
      <c r="W73" s="41">
        <v>0.87793710256562874</v>
      </c>
      <c r="X73" s="148">
        <v>5</v>
      </c>
      <c r="Y73" s="129" t="s">
        <v>273</v>
      </c>
      <c r="Z73">
        <f t="shared" si="7"/>
        <v>5.2898565919585007E-2</v>
      </c>
    </row>
    <row r="74" spans="1:26">
      <c r="A74" s="40" t="s">
        <v>87</v>
      </c>
      <c r="B74" s="41">
        <v>3930.62</v>
      </c>
      <c r="C74" s="41">
        <v>10.529</v>
      </c>
      <c r="D74" s="36">
        <f t="shared" si="8"/>
        <v>0.10528999999999999</v>
      </c>
      <c r="E74" s="42">
        <v>0.155</v>
      </c>
      <c r="F74" s="42">
        <v>4.7E-2</v>
      </c>
      <c r="G74" s="43">
        <v>23.995725013834662</v>
      </c>
      <c r="H74" s="45">
        <v>35.217078468007379</v>
      </c>
      <c r="I74" s="41">
        <f t="shared" si="9"/>
        <v>3.8097978669811669E-2</v>
      </c>
      <c r="J74" s="41">
        <f t="shared" si="10"/>
        <v>0.11768058924120664</v>
      </c>
      <c r="K74" s="41">
        <f t="shared" si="11"/>
        <v>0.32374054986862189</v>
      </c>
      <c r="L74" s="144">
        <f t="shared" si="12"/>
        <v>3</v>
      </c>
      <c r="Q74" s="40" t="s">
        <v>59</v>
      </c>
      <c r="R74" s="41">
        <v>3918.22</v>
      </c>
      <c r="S74" s="41">
        <v>6.1239999999999996E-2</v>
      </c>
      <c r="T74" s="41">
        <v>0.42799999999999999</v>
      </c>
      <c r="U74" s="41">
        <v>8.3010674279970859E-2</v>
      </c>
      <c r="V74" s="41">
        <v>6.5234990838979073E-2</v>
      </c>
      <c r="W74" s="41">
        <v>1.2724869462290243</v>
      </c>
      <c r="X74" s="148">
        <v>5</v>
      </c>
      <c r="Y74" s="129" t="s">
        <v>273</v>
      </c>
      <c r="Z74">
        <f t="shared" si="7"/>
        <v>0.19511852398493262</v>
      </c>
    </row>
    <row r="75" spans="1:26">
      <c r="A75" s="40">
        <v>63</v>
      </c>
      <c r="B75" s="41">
        <v>3930.94</v>
      </c>
      <c r="C75" s="41">
        <v>9.2129999999999992</v>
      </c>
      <c r="D75" s="36">
        <f t="shared" si="8"/>
        <v>9.212999999999999E-2</v>
      </c>
      <c r="E75" s="42">
        <v>7.2999999999999995E-2</v>
      </c>
      <c r="F75" s="42">
        <v>1.7999999999999999E-2</v>
      </c>
      <c r="G75" s="43">
        <v>40.702021930049298</v>
      </c>
      <c r="H75" s="45">
        <v>18.927253877639277</v>
      </c>
      <c r="I75" s="41">
        <f t="shared" si="9"/>
        <v>2.7950561865683534E-2</v>
      </c>
      <c r="J75" s="41">
        <f t="shared" si="10"/>
        <v>0.10147928668201393</v>
      </c>
      <c r="K75" s="41">
        <f t="shared" si="11"/>
        <v>0.27543120157384254</v>
      </c>
      <c r="L75" s="144">
        <f t="shared" si="12"/>
        <v>3</v>
      </c>
      <c r="Q75" s="40" t="s">
        <v>60</v>
      </c>
      <c r="R75" s="41">
        <v>3918.57</v>
      </c>
      <c r="S75" s="41">
        <v>6.0309999999999996E-2</v>
      </c>
      <c r="T75" s="41">
        <v>0.191</v>
      </c>
      <c r="U75" s="41">
        <v>5.5879391404025668E-2</v>
      </c>
      <c r="V75" s="41">
        <v>6.4180740456959207E-2</v>
      </c>
      <c r="W75" s="41">
        <v>0.87065669554715441</v>
      </c>
      <c r="X75" s="148">
        <v>5</v>
      </c>
      <c r="Y75" s="129" t="s">
        <v>273</v>
      </c>
      <c r="Z75">
        <f t="shared" si="7"/>
        <v>0.18782884124289922</v>
      </c>
    </row>
    <row r="76" spans="1:26">
      <c r="A76" s="40" t="s">
        <v>88</v>
      </c>
      <c r="B76" s="41">
        <v>3931.12</v>
      </c>
      <c r="C76" s="41">
        <v>8.4979999999999993</v>
      </c>
      <c r="D76" s="36">
        <f t="shared" si="8"/>
        <v>8.498E-2</v>
      </c>
      <c r="E76" s="42">
        <v>6.5000000000000002E-2</v>
      </c>
      <c r="F76" s="42">
        <v>1.4999999999999999E-2</v>
      </c>
      <c r="G76" s="43">
        <v>52.498472703619434</v>
      </c>
      <c r="H76" s="45">
        <v>9.5204633374410452</v>
      </c>
      <c r="I76" s="41">
        <f t="shared" si="9"/>
        <v>2.7461734433284708E-2</v>
      </c>
      <c r="J76" s="41">
        <f t="shared" si="10"/>
        <v>9.2872286944547661E-2</v>
      </c>
      <c r="K76" s="41">
        <f t="shared" si="11"/>
        <v>0.29569353072657301</v>
      </c>
      <c r="L76" s="144">
        <f t="shared" si="12"/>
        <v>3</v>
      </c>
      <c r="Q76" s="40" t="s">
        <v>63</v>
      </c>
      <c r="R76" s="41">
        <v>3919.34</v>
      </c>
      <c r="S76" s="41">
        <v>1.5629999999999998E-2</v>
      </c>
      <c r="T76" s="41">
        <v>3.0000000000000001E-3</v>
      </c>
      <c r="U76" s="41">
        <v>1.3756589766223359E-2</v>
      </c>
      <c r="V76" s="41">
        <v>1.5878175889147372E-2</v>
      </c>
      <c r="W76" s="41">
        <v>0.86638351044000572</v>
      </c>
      <c r="X76" s="148">
        <v>5</v>
      </c>
      <c r="Y76" s="129" t="s">
        <v>273</v>
      </c>
      <c r="Z76">
        <f t="shared" si="7"/>
        <v>3.0151738078593893E-2</v>
      </c>
    </row>
    <row r="77" spans="1:26">
      <c r="A77" s="40" t="s">
        <v>89</v>
      </c>
      <c r="B77" s="41">
        <v>3931.74</v>
      </c>
      <c r="C77" s="41">
        <v>6.5739999999999998</v>
      </c>
      <c r="D77" s="36">
        <f t="shared" si="8"/>
        <v>6.5739999999999993E-2</v>
      </c>
      <c r="E77" s="42">
        <v>3.6999999999999998E-2</v>
      </c>
      <c r="F77" s="42">
        <v>8.0000000000000002E-3</v>
      </c>
      <c r="G77" s="43">
        <v>68.300626739019094</v>
      </c>
      <c r="H77" s="45">
        <v>18.433955008652063</v>
      </c>
      <c r="I77" s="41">
        <f t="shared" si="9"/>
        <v>2.3556765583287724E-2</v>
      </c>
      <c r="J77" s="41">
        <f t="shared" si="10"/>
        <v>7.0365851047888159E-2</v>
      </c>
      <c r="K77" s="41">
        <f t="shared" si="11"/>
        <v>0.33477553717435948</v>
      </c>
      <c r="L77" s="144">
        <f t="shared" si="12"/>
        <v>3</v>
      </c>
      <c r="Q77" s="40" t="s">
        <v>78</v>
      </c>
      <c r="R77" s="41">
        <v>3925.86</v>
      </c>
      <c r="S77" s="41">
        <v>7.6329999999999995E-2</v>
      </c>
      <c r="T77" s="41">
        <v>0.44</v>
      </c>
      <c r="U77" s="41">
        <v>7.538906466028357E-2</v>
      </c>
      <c r="V77" s="41">
        <v>8.2637738586291642E-2</v>
      </c>
      <c r="W77" s="41">
        <v>0.912283733194866</v>
      </c>
      <c r="X77" s="148">
        <v>5</v>
      </c>
      <c r="Y77" s="129" t="s">
        <v>273</v>
      </c>
      <c r="Z77">
        <f t="shared" si="7"/>
        <v>0.36191955711819879</v>
      </c>
    </row>
    <row r="78" spans="1:26">
      <c r="A78" s="40" t="s">
        <v>90</v>
      </c>
      <c r="B78" s="41">
        <v>3932.25</v>
      </c>
      <c r="C78" s="41">
        <v>9.5679999999999996</v>
      </c>
      <c r="D78" s="36">
        <f t="shared" si="8"/>
        <v>9.5680000000000001E-2</v>
      </c>
      <c r="E78" s="42">
        <v>0.224</v>
      </c>
      <c r="F78" s="42">
        <v>6.9000000000000006E-2</v>
      </c>
      <c r="G78" s="43">
        <v>21.74489957764607</v>
      </c>
      <c r="H78" s="45">
        <v>25.168091629647606</v>
      </c>
      <c r="I78" s="41">
        <f t="shared" si="9"/>
        <v>4.8044433168978357E-2</v>
      </c>
      <c r="J78" s="41">
        <f t="shared" si="10"/>
        <v>0.10580325548478414</v>
      </c>
      <c r="K78" s="41">
        <f t="shared" si="11"/>
        <v>0.4540922011221834</v>
      </c>
      <c r="L78" s="146">
        <f t="shared" si="12"/>
        <v>4</v>
      </c>
      <c r="Q78" s="40" t="s">
        <v>81</v>
      </c>
      <c r="R78" s="41">
        <v>3927.83</v>
      </c>
      <c r="S78" s="41">
        <v>7.1260000000000004E-2</v>
      </c>
      <c r="T78" s="41">
        <v>0.72099999999999997</v>
      </c>
      <c r="U78" s="41">
        <v>9.9879042760286793E-2</v>
      </c>
      <c r="V78" s="41">
        <v>7.6727609449361509E-2</v>
      </c>
      <c r="W78" s="41">
        <v>1.3017353658881385</v>
      </c>
      <c r="X78" s="148">
        <v>5</v>
      </c>
      <c r="Y78" s="129" t="s">
        <v>273</v>
      </c>
      <c r="Z78">
        <f t="shared" si="7"/>
        <v>0.2940782914174741</v>
      </c>
    </row>
    <row r="79" spans="1:26">
      <c r="A79" s="40" t="s">
        <v>91</v>
      </c>
      <c r="B79" s="41">
        <v>3932.55</v>
      </c>
      <c r="C79" s="41">
        <v>11.920999999999999</v>
      </c>
      <c r="D79" s="36">
        <f t="shared" si="8"/>
        <v>0.11921</v>
      </c>
      <c r="E79" s="42">
        <v>3.548</v>
      </c>
      <c r="F79" s="42">
        <v>2.5190000000000001</v>
      </c>
      <c r="G79" s="43">
        <v>27.29058967290992</v>
      </c>
      <c r="H79" s="45">
        <v>17.26540422955684</v>
      </c>
      <c r="I79" s="41">
        <f t="shared" si="9"/>
        <v>0.17130305557968112</v>
      </c>
      <c r="J79" s="41">
        <f t="shared" si="10"/>
        <v>0.13534440672578027</v>
      </c>
      <c r="K79" s="41">
        <f t="shared" si="11"/>
        <v>1.2656825629060258</v>
      </c>
      <c r="L79" s="148">
        <f t="shared" si="12"/>
        <v>5</v>
      </c>
      <c r="Q79" s="40" t="s">
        <v>83</v>
      </c>
      <c r="R79" s="41">
        <v>3928.79</v>
      </c>
      <c r="S79" s="41">
        <v>0.13954</v>
      </c>
      <c r="T79" s="41">
        <v>2.7189999999999999</v>
      </c>
      <c r="U79" s="41">
        <v>0.13860691343218343</v>
      </c>
      <c r="V79" s="41">
        <v>0.16216907235664643</v>
      </c>
      <c r="W79" s="41">
        <v>0.8547062113505558</v>
      </c>
      <c r="X79" s="148">
        <v>5</v>
      </c>
      <c r="Y79" s="129" t="s">
        <v>273</v>
      </c>
      <c r="Z79">
        <f t="shared" si="7"/>
        <v>4.8143955868842117</v>
      </c>
    </row>
    <row r="80" spans="1:26">
      <c r="A80" s="40" t="s">
        <v>92</v>
      </c>
      <c r="B80" s="41">
        <v>3932.83</v>
      </c>
      <c r="C80" s="41">
        <v>14.973000000000001</v>
      </c>
      <c r="D80" s="36">
        <f t="shared" si="8"/>
        <v>0.14973</v>
      </c>
      <c r="E80" s="42">
        <v>1.07</v>
      </c>
      <c r="F80" s="42">
        <v>0.52700000000000002</v>
      </c>
      <c r="G80" s="43">
        <v>40.259594984082327</v>
      </c>
      <c r="H80" s="45">
        <v>14.363093297169863</v>
      </c>
      <c r="I80" s="41">
        <f t="shared" si="9"/>
        <v>8.3939644318595547E-2</v>
      </c>
      <c r="J80" s="41">
        <f t="shared" si="10"/>
        <v>0.1760970044809296</v>
      </c>
      <c r="K80" s="41">
        <f t="shared" si="11"/>
        <v>0.47666707656964019</v>
      </c>
      <c r="L80" s="146">
        <f t="shared" si="12"/>
        <v>4</v>
      </c>
      <c r="Q80" s="40" t="s">
        <v>91</v>
      </c>
      <c r="R80" s="41">
        <v>3932.55</v>
      </c>
      <c r="S80" s="41">
        <v>0.11921</v>
      </c>
      <c r="T80" s="41">
        <v>3.548</v>
      </c>
      <c r="U80" s="41">
        <v>0.17130305557968112</v>
      </c>
      <c r="V80" s="41">
        <v>0.13534440672578027</v>
      </c>
      <c r="W80" s="41">
        <v>1.2656825629060258</v>
      </c>
      <c r="X80" s="148">
        <v>5</v>
      </c>
      <c r="Y80" s="129" t="s">
        <v>273</v>
      </c>
      <c r="Z80">
        <f t="shared" si="7"/>
        <v>2.0943843634157311</v>
      </c>
    </row>
    <row r="81" spans="1:26">
      <c r="A81" s="40" t="s">
        <v>93</v>
      </c>
      <c r="B81" s="41">
        <v>3933.38</v>
      </c>
      <c r="C81" s="41">
        <v>6.4029999999999996</v>
      </c>
      <c r="D81" s="36">
        <f t="shared" si="8"/>
        <v>6.402999999999999E-2</v>
      </c>
      <c r="E81" s="42">
        <v>5.5E-2</v>
      </c>
      <c r="F81" s="42">
        <v>1.2999999999999999E-2</v>
      </c>
      <c r="G81" s="43">
        <v>61.403406360177804</v>
      </c>
      <c r="H81" s="45">
        <v>1.9296832893186739</v>
      </c>
      <c r="I81" s="41">
        <f t="shared" si="9"/>
        <v>2.9101759136169341E-2</v>
      </c>
      <c r="J81" s="41">
        <f t="shared" si="10"/>
        <v>6.8410312296334277E-2</v>
      </c>
      <c r="K81" s="41">
        <f t="shared" si="11"/>
        <v>0.42540017958270221</v>
      </c>
      <c r="L81" s="146">
        <f t="shared" si="12"/>
        <v>4</v>
      </c>
      <c r="Q81" s="40" t="s">
        <v>95</v>
      </c>
      <c r="R81" s="41">
        <v>3938.17</v>
      </c>
      <c r="S81" s="41">
        <v>0.13227</v>
      </c>
      <c r="T81" s="41">
        <v>2.9729999999999999</v>
      </c>
      <c r="U81" s="41">
        <v>0.1488663108245977</v>
      </c>
      <c r="V81" s="41">
        <v>0.15243220817535408</v>
      </c>
      <c r="W81" s="41">
        <v>0.9766066673609145</v>
      </c>
      <c r="X81" s="148">
        <v>5</v>
      </c>
      <c r="Y81" s="129" t="s">
        <v>273</v>
      </c>
      <c r="Z81">
        <f t="shared" si="7"/>
        <v>3.5749892539167805</v>
      </c>
    </row>
    <row r="82" spans="1:26">
      <c r="A82" s="40" t="s">
        <v>94</v>
      </c>
      <c r="B82" s="41">
        <v>3933.78</v>
      </c>
      <c r="C82" s="41">
        <v>5.1630000000000003</v>
      </c>
      <c r="D82" s="36">
        <f t="shared" si="8"/>
        <v>5.1630000000000002E-2</v>
      </c>
      <c r="E82" s="42">
        <v>2.5999999999999999E-2</v>
      </c>
      <c r="F82" s="42">
        <v>5.0000000000000001E-3</v>
      </c>
      <c r="G82" s="43">
        <v>58.378044518199637</v>
      </c>
      <c r="H82" s="45">
        <v>16.118128558781102</v>
      </c>
      <c r="I82" s="41">
        <f t="shared" si="9"/>
        <v>2.2282568974614753E-2</v>
      </c>
      <c r="J82" s="41">
        <f t="shared" si="10"/>
        <v>5.4440777333741051E-2</v>
      </c>
      <c r="K82" s="41">
        <f t="shared" si="11"/>
        <v>0.40929924343318597</v>
      </c>
      <c r="L82" s="146">
        <f t="shared" si="12"/>
        <v>4</v>
      </c>
      <c r="Q82" s="40" t="s">
        <v>97</v>
      </c>
      <c r="R82" s="41">
        <v>3939.11</v>
      </c>
      <c r="S82" s="41">
        <v>0.13625000000000001</v>
      </c>
      <c r="T82" s="41">
        <v>2.15</v>
      </c>
      <c r="U82" s="41">
        <v>0.12473278594623088</v>
      </c>
      <c r="V82" s="41">
        <v>0.15774240231548481</v>
      </c>
      <c r="W82" s="41">
        <v>0.79073720264995906</v>
      </c>
      <c r="X82" s="148">
        <v>5</v>
      </c>
      <c r="Y82" s="129" t="s">
        <v>273</v>
      </c>
      <c r="Z82">
        <f t="shared" si="7"/>
        <v>4.2076795932336317</v>
      </c>
    </row>
    <row r="83" spans="1:26">
      <c r="A83" s="40" t="s">
        <v>95</v>
      </c>
      <c r="B83" s="41">
        <v>3938.17</v>
      </c>
      <c r="C83" s="41">
        <v>13.227</v>
      </c>
      <c r="D83" s="36">
        <f t="shared" si="8"/>
        <v>0.13227</v>
      </c>
      <c r="E83" s="42">
        <v>2.9729999999999999</v>
      </c>
      <c r="F83" s="42">
        <v>2.0579999999999998</v>
      </c>
      <c r="G83" s="43">
        <v>31.184897241925963</v>
      </c>
      <c r="H83" s="45">
        <v>17.206059106334585</v>
      </c>
      <c r="I83" s="41">
        <f t="shared" si="9"/>
        <v>0.1488663108245977</v>
      </c>
      <c r="J83" s="41">
        <f t="shared" si="10"/>
        <v>0.15243220817535408</v>
      </c>
      <c r="K83" s="41">
        <f t="shared" si="11"/>
        <v>0.9766066673609145</v>
      </c>
      <c r="L83" s="148">
        <f t="shared" si="12"/>
        <v>5</v>
      </c>
      <c r="Q83" s="40" t="s">
        <v>100</v>
      </c>
      <c r="R83" s="41">
        <v>3940.56</v>
      </c>
      <c r="S83" s="41">
        <v>9.8610000000000003E-2</v>
      </c>
      <c r="T83" s="41">
        <v>1.006</v>
      </c>
      <c r="U83" s="41">
        <v>0.10029243115652992</v>
      </c>
      <c r="V83" s="41">
        <v>0.1093977079843353</v>
      </c>
      <c r="W83" s="41">
        <v>0.91676903478536154</v>
      </c>
      <c r="X83" s="148">
        <v>5</v>
      </c>
      <c r="Y83" s="129" t="s">
        <v>273</v>
      </c>
      <c r="Z83">
        <f t="shared" si="7"/>
        <v>0.90109413384475323</v>
      </c>
    </row>
    <row r="84" spans="1:26">
      <c r="A84" s="40" t="s">
        <v>96</v>
      </c>
      <c r="B84" s="41">
        <v>3938.6</v>
      </c>
      <c r="C84" s="41">
        <v>8.3409999999999993</v>
      </c>
      <c r="D84" s="36">
        <f t="shared" si="8"/>
        <v>8.3409999999999998E-2</v>
      </c>
      <c r="E84" s="42">
        <v>0.14000000000000001</v>
      </c>
      <c r="F84" s="42">
        <v>4.1000000000000002E-2</v>
      </c>
      <c r="G84" s="43">
        <v>24.13901318300201</v>
      </c>
      <c r="H84" s="45">
        <v>16.173622426307261</v>
      </c>
      <c r="I84" s="41">
        <f t="shared" si="9"/>
        <v>4.0680342930255034E-2</v>
      </c>
      <c r="J84" s="41">
        <f t="shared" si="10"/>
        <v>9.1000338210104836E-2</v>
      </c>
      <c r="K84" s="41">
        <f t="shared" si="11"/>
        <v>0.44703507404918436</v>
      </c>
      <c r="L84" s="146">
        <f t="shared" si="12"/>
        <v>4</v>
      </c>
      <c r="Q84" s="40" t="s">
        <v>103</v>
      </c>
      <c r="R84" s="41">
        <v>3941.5</v>
      </c>
      <c r="S84" s="41">
        <v>9.6930000000000002E-2</v>
      </c>
      <c r="T84" s="41">
        <v>0.77200000000000002</v>
      </c>
      <c r="U84" s="41">
        <v>8.8615397897062784E-2</v>
      </c>
      <c r="V84" s="41">
        <v>0.10733387223581782</v>
      </c>
      <c r="W84" s="41">
        <v>0.82560515195399242</v>
      </c>
      <c r="X84" s="148">
        <v>5</v>
      </c>
      <c r="Y84" s="129" t="s">
        <v>273</v>
      </c>
      <c r="Z84">
        <f t="shared" si="7"/>
        <v>0.84119808660667184</v>
      </c>
    </row>
    <row r="85" spans="1:26">
      <c r="A85" s="40" t="s">
        <v>97</v>
      </c>
      <c r="B85" s="41">
        <v>3939.11</v>
      </c>
      <c r="C85" s="41">
        <v>13.625</v>
      </c>
      <c r="D85" s="36">
        <f t="shared" si="8"/>
        <v>0.13625000000000001</v>
      </c>
      <c r="E85" s="42">
        <v>2.15</v>
      </c>
      <c r="F85" s="42">
        <v>1.4239999999999999</v>
      </c>
      <c r="G85" s="43">
        <v>26.125243470336756</v>
      </c>
      <c r="H85" s="45">
        <v>14.887699821098908</v>
      </c>
      <c r="I85" s="41">
        <f t="shared" si="9"/>
        <v>0.12473278594623088</v>
      </c>
      <c r="J85" s="41">
        <f t="shared" si="10"/>
        <v>0.15774240231548481</v>
      </c>
      <c r="K85" s="41">
        <f t="shared" si="11"/>
        <v>0.79073720264995906</v>
      </c>
      <c r="L85" s="148">
        <f t="shared" si="12"/>
        <v>5</v>
      </c>
      <c r="Q85" s="40" t="s">
        <v>104</v>
      </c>
      <c r="R85" s="41">
        <v>3941.81</v>
      </c>
      <c r="S85" s="41">
        <v>6.479E-2</v>
      </c>
      <c r="T85" s="41">
        <v>0.308</v>
      </c>
      <c r="U85" s="41">
        <v>6.8462226086208416E-2</v>
      </c>
      <c r="V85" s="41">
        <v>6.9278557757081305E-2</v>
      </c>
      <c r="W85" s="41">
        <v>0.98821667630935273</v>
      </c>
      <c r="X85" s="148">
        <v>5</v>
      </c>
      <c r="Y85" s="129" t="s">
        <v>273</v>
      </c>
      <c r="Z85">
        <f t="shared" si="7"/>
        <v>0.2256423647995611</v>
      </c>
    </row>
    <row r="86" spans="1:26">
      <c r="A86" s="40" t="s">
        <v>98</v>
      </c>
      <c r="B86" s="41">
        <v>3939.59</v>
      </c>
      <c r="C86" s="41">
        <v>6.9960000000000004</v>
      </c>
      <c r="D86" s="36">
        <f t="shared" si="8"/>
        <v>6.9960000000000008E-2</v>
      </c>
      <c r="E86" s="42">
        <v>8.2000000000000003E-2</v>
      </c>
      <c r="F86" s="42">
        <v>2.1000000000000001E-2</v>
      </c>
      <c r="G86" s="43">
        <v>32.701349198259152</v>
      </c>
      <c r="H86" s="45">
        <v>19.773436102665258</v>
      </c>
      <c r="I86" s="41">
        <f t="shared" si="9"/>
        <v>3.3994736080594168E-2</v>
      </c>
      <c r="J86" s="41">
        <f t="shared" si="10"/>
        <v>7.5222571072211961E-2</v>
      </c>
      <c r="K86" s="41">
        <f t="shared" si="11"/>
        <v>0.45192201750136929</v>
      </c>
      <c r="L86" s="146">
        <f t="shared" si="12"/>
        <v>4</v>
      </c>
      <c r="Q86" s="40" t="s">
        <v>106</v>
      </c>
      <c r="R86" s="41">
        <v>3942.59</v>
      </c>
      <c r="S86" s="41">
        <v>4.0739999999999998E-2</v>
      </c>
      <c r="T86" s="41">
        <v>8.2000000000000003E-2</v>
      </c>
      <c r="U86" s="41">
        <v>4.4547779559941686E-2</v>
      </c>
      <c r="V86" s="41">
        <v>4.2470237474720098E-2</v>
      </c>
      <c r="W86" s="41">
        <v>1.0489175999182538</v>
      </c>
      <c r="X86" s="148">
        <v>5</v>
      </c>
      <c r="Y86" s="130" t="s">
        <v>274</v>
      </c>
      <c r="Z86">
        <f t="shared" si="7"/>
        <v>8.4292777840995592E-2</v>
      </c>
    </row>
    <row r="87" spans="1:26">
      <c r="A87" s="40" t="s">
        <v>99</v>
      </c>
      <c r="B87" s="41">
        <v>3940.32</v>
      </c>
      <c r="C87" s="41">
        <v>14.707000000000001</v>
      </c>
      <c r="D87" s="36">
        <f t="shared" si="8"/>
        <v>0.14707000000000001</v>
      </c>
      <c r="E87" s="42">
        <v>2.4550000000000001</v>
      </c>
      <c r="F87" s="42">
        <v>1.6479999999999999</v>
      </c>
      <c r="G87" s="43">
        <v>27.463497819107292</v>
      </c>
      <c r="H87" s="45">
        <v>18.196975218659016</v>
      </c>
      <c r="I87" s="41">
        <f t="shared" si="9"/>
        <v>0.12829016097982449</v>
      </c>
      <c r="J87" s="41">
        <f t="shared" si="10"/>
        <v>0.17242915596825062</v>
      </c>
      <c r="K87" s="41">
        <f t="shared" si="11"/>
        <v>0.74401663836623166</v>
      </c>
      <c r="L87" s="146">
        <f t="shared" si="12"/>
        <v>4</v>
      </c>
      <c r="Q87" s="40" t="s">
        <v>107</v>
      </c>
      <c r="R87" s="41">
        <v>3943.14</v>
      </c>
      <c r="S87" s="41">
        <v>6.5570000000000003E-2</v>
      </c>
      <c r="T87" s="41">
        <v>0.318</v>
      </c>
      <c r="U87" s="41">
        <v>6.9149750303656957E-2</v>
      </c>
      <c r="V87" s="41">
        <v>7.0171120362145914E-2</v>
      </c>
      <c r="W87" s="41">
        <v>0.98544458100116161</v>
      </c>
      <c r="X87" s="148">
        <v>5</v>
      </c>
      <c r="Y87" s="130" t="s">
        <v>274</v>
      </c>
      <c r="Z87">
        <f t="shared" si="7"/>
        <v>0.23296449249471082</v>
      </c>
    </row>
    <row r="88" spans="1:26">
      <c r="A88" s="40" t="s">
        <v>100</v>
      </c>
      <c r="B88" s="41">
        <v>3940.56</v>
      </c>
      <c r="C88" s="41">
        <v>9.8610000000000007</v>
      </c>
      <c r="D88" s="36">
        <f t="shared" si="8"/>
        <v>9.8610000000000003E-2</v>
      </c>
      <c r="E88" s="42">
        <v>1.006</v>
      </c>
      <c r="F88" s="42">
        <v>0.51800000000000002</v>
      </c>
      <c r="G88" s="43">
        <v>21.544631429907255</v>
      </c>
      <c r="H88" s="45">
        <v>21.547661052565875</v>
      </c>
      <c r="I88" s="41">
        <f t="shared" si="9"/>
        <v>0.10029243115652992</v>
      </c>
      <c r="J88" s="41">
        <f t="shared" si="10"/>
        <v>0.1093977079843353</v>
      </c>
      <c r="K88" s="41">
        <f t="shared" si="11"/>
        <v>0.91676903478536154</v>
      </c>
      <c r="L88" s="148">
        <f t="shared" si="12"/>
        <v>5</v>
      </c>
      <c r="Q88" s="40" t="s">
        <v>108</v>
      </c>
      <c r="R88" s="41">
        <v>3943.59</v>
      </c>
      <c r="S88" s="41">
        <v>9.3219999999999997E-2</v>
      </c>
      <c r="T88" s="41">
        <v>0.91900000000000004</v>
      </c>
      <c r="U88" s="41">
        <v>9.8589997242714167E-2</v>
      </c>
      <c r="V88" s="41">
        <v>0.10280332605483138</v>
      </c>
      <c r="W88" s="41">
        <v>0.95901563719961769</v>
      </c>
      <c r="X88" s="148">
        <v>5</v>
      </c>
      <c r="Y88" s="130" t="s">
        <v>274</v>
      </c>
      <c r="Z88">
        <f t="shared" si="7"/>
        <v>0.7226553030645968</v>
      </c>
    </row>
    <row r="89" spans="1:26">
      <c r="A89" s="40" t="s">
        <v>101</v>
      </c>
      <c r="B89" s="41">
        <v>3940.89</v>
      </c>
      <c r="C89" s="41">
        <v>6.4279999999999999</v>
      </c>
      <c r="D89" s="36">
        <f t="shared" si="8"/>
        <v>6.4280000000000004E-2</v>
      </c>
      <c r="E89" s="42">
        <v>0.16300000000000001</v>
      </c>
      <c r="F89" s="42">
        <v>5.1999999999999998E-2</v>
      </c>
      <c r="G89" s="43">
        <v>28.03901113310182</v>
      </c>
      <c r="H89" s="45">
        <v>20.929821940726363</v>
      </c>
      <c r="I89" s="41">
        <f t="shared" si="9"/>
        <v>5.0001785904633132E-2</v>
      </c>
      <c r="J89" s="41">
        <f t="shared" si="10"/>
        <v>6.8695763689992737E-2</v>
      </c>
      <c r="K89" s="41">
        <f t="shared" si="11"/>
        <v>0.72787291702992085</v>
      </c>
      <c r="L89" s="146">
        <f t="shared" si="12"/>
        <v>4</v>
      </c>
      <c r="Q89" s="40" t="s">
        <v>109</v>
      </c>
      <c r="R89" s="41">
        <v>3952.26</v>
      </c>
      <c r="S89" s="41">
        <v>6.5079999999999999E-2</v>
      </c>
      <c r="T89" s="41">
        <v>0.42099999999999999</v>
      </c>
      <c r="U89" s="41">
        <v>7.9863239741932851E-2</v>
      </c>
      <c r="V89" s="41">
        <v>6.9610234030719212E-2</v>
      </c>
      <c r="W89" s="41">
        <v>1.1472916425864759</v>
      </c>
      <c r="X89" s="148">
        <v>5</v>
      </c>
      <c r="Y89" s="130" t="s">
        <v>274</v>
      </c>
      <c r="Z89">
        <f t="shared" si="7"/>
        <v>0.22833742501931673</v>
      </c>
    </row>
    <row r="90" spans="1:26">
      <c r="A90" s="40" t="s">
        <v>102</v>
      </c>
      <c r="B90" s="41">
        <v>3941.18</v>
      </c>
      <c r="C90" s="41">
        <v>7.6849999999999996</v>
      </c>
      <c r="D90" s="36">
        <f t="shared" si="8"/>
        <v>7.6850000000000002E-2</v>
      </c>
      <c r="E90" s="42">
        <v>0.29299999999999998</v>
      </c>
      <c r="F90" s="42">
        <v>0.112</v>
      </c>
      <c r="G90" s="43">
        <v>31.377367980411691</v>
      </c>
      <c r="H90" s="45">
        <v>13.421862509992005</v>
      </c>
      <c r="I90" s="41">
        <f t="shared" si="9"/>
        <v>6.1311440842139985E-2</v>
      </c>
      <c r="J90" s="41">
        <f t="shared" si="10"/>
        <v>8.3247576233548171E-2</v>
      </c>
      <c r="K90" s="41">
        <f t="shared" si="11"/>
        <v>0.73649520642057942</v>
      </c>
      <c r="L90" s="146">
        <f t="shared" si="12"/>
        <v>4</v>
      </c>
      <c r="Q90" s="40" t="s">
        <v>24</v>
      </c>
      <c r="R90" s="41">
        <v>3908.68</v>
      </c>
      <c r="S90" s="41">
        <v>8.0739999999999992E-2</v>
      </c>
      <c r="T90" s="41">
        <v>2.64</v>
      </c>
      <c r="U90" s="41">
        <v>0.17955075637390508</v>
      </c>
      <c r="V90" s="41">
        <v>8.7831516654700514E-2</v>
      </c>
      <c r="W90" s="41">
        <v>2.0442634171944016</v>
      </c>
      <c r="X90" s="149">
        <v>6</v>
      </c>
      <c r="Y90" s="130" t="s">
        <v>274</v>
      </c>
      <c r="Z90">
        <f xml:space="preserve"> 0.0287*EXP(54.238*S90)</f>
        <v>2.2894645374500047</v>
      </c>
    </row>
    <row r="91" spans="1:26">
      <c r="A91" s="40" t="s">
        <v>103</v>
      </c>
      <c r="B91" s="41">
        <v>3941.5</v>
      </c>
      <c r="C91" s="41">
        <v>9.6929999999999996</v>
      </c>
      <c r="D91" s="36">
        <f t="shared" si="8"/>
        <v>9.6930000000000002E-2</v>
      </c>
      <c r="E91" s="42">
        <v>0.77200000000000002</v>
      </c>
      <c r="F91" s="42">
        <v>0.376</v>
      </c>
      <c r="G91" s="43">
        <v>23.002558737461687</v>
      </c>
      <c r="H91" s="45">
        <v>21.277909690920769</v>
      </c>
      <c r="I91" s="41">
        <f t="shared" si="9"/>
        <v>8.8615397897062784E-2</v>
      </c>
      <c r="J91" s="41">
        <f t="shared" si="10"/>
        <v>0.10733387223581782</v>
      </c>
      <c r="K91" s="41">
        <f t="shared" si="11"/>
        <v>0.82560515195399242</v>
      </c>
      <c r="L91" s="148">
        <f t="shared" si="12"/>
        <v>5</v>
      </c>
      <c r="Q91" s="40" t="s">
        <v>28</v>
      </c>
      <c r="R91" s="41">
        <v>3909.33</v>
      </c>
      <c r="S91" s="41">
        <v>8.6869999999999989E-2</v>
      </c>
      <c r="T91" s="41">
        <v>2.4980000000000002</v>
      </c>
      <c r="U91" s="41">
        <v>0.16838017414062861</v>
      </c>
      <c r="V91" s="41">
        <v>9.5134318224130182E-2</v>
      </c>
      <c r="W91" s="41">
        <v>1.7699204375852677</v>
      </c>
      <c r="X91" s="149">
        <v>6</v>
      </c>
      <c r="Y91" s="130" t="s">
        <v>274</v>
      </c>
      <c r="Z91">
        <f t="shared" ref="Z91:Z99" si="13" xml:space="preserve"> 0.0287*EXP(54.238*S91)</f>
        <v>3.1924763591745067</v>
      </c>
    </row>
    <row r="92" spans="1:26">
      <c r="A92" s="40" t="s">
        <v>104</v>
      </c>
      <c r="B92" s="41">
        <v>3941.81</v>
      </c>
      <c r="C92" s="41">
        <v>6.4790000000000001</v>
      </c>
      <c r="D92" s="36">
        <f t="shared" si="8"/>
        <v>6.479E-2</v>
      </c>
      <c r="E92" s="42">
        <v>0.308</v>
      </c>
      <c r="F92" s="42">
        <v>0.122</v>
      </c>
      <c r="G92" s="43">
        <v>19.252711031266131</v>
      </c>
      <c r="H92" s="45">
        <v>15.649716504669255</v>
      </c>
      <c r="I92" s="41">
        <f t="shared" si="9"/>
        <v>6.8462226086208416E-2</v>
      </c>
      <c r="J92" s="41">
        <f t="shared" si="10"/>
        <v>6.9278557757081305E-2</v>
      </c>
      <c r="K92" s="41">
        <f t="shared" si="11"/>
        <v>0.98821667630935273</v>
      </c>
      <c r="L92" s="148">
        <f t="shared" si="12"/>
        <v>5</v>
      </c>
      <c r="Q92" s="40" t="s">
        <v>37</v>
      </c>
      <c r="R92" s="41">
        <v>3911.05</v>
      </c>
      <c r="S92" s="41">
        <v>7.7630000000000005E-2</v>
      </c>
      <c r="T92" s="41">
        <v>1.5940000000000001</v>
      </c>
      <c r="U92" s="41">
        <v>0.14228496570136973</v>
      </c>
      <c r="V92" s="41">
        <v>8.416362197382829E-2</v>
      </c>
      <c r="W92" s="41">
        <v>1.6905755998193017</v>
      </c>
      <c r="X92" s="149">
        <v>6</v>
      </c>
      <c r="Y92" s="130" t="s">
        <v>274</v>
      </c>
      <c r="Z92">
        <f t="shared" si="13"/>
        <v>1.9340916481504551</v>
      </c>
    </row>
    <row r="93" spans="1:26">
      <c r="A93" s="40" t="s">
        <v>105</v>
      </c>
      <c r="B93" s="41">
        <v>3942.23</v>
      </c>
      <c r="C93" s="41">
        <v>3.0430000000000001</v>
      </c>
      <c r="D93" s="36">
        <f t="shared" si="8"/>
        <v>3.0430000000000002E-2</v>
      </c>
      <c r="E93" s="42">
        <v>0.318</v>
      </c>
      <c r="F93" s="42">
        <v>0.13500000000000001</v>
      </c>
      <c r="G93" s="43">
        <v>15.979446560251386</v>
      </c>
      <c r="H93" s="45">
        <v>19.728349215247167</v>
      </c>
      <c r="I93" s="41">
        <f t="shared" si="9"/>
        <v>0.10150612102716239</v>
      </c>
      <c r="J93" s="41">
        <f t="shared" si="10"/>
        <v>3.1385046979588889E-2</v>
      </c>
      <c r="K93" s="41">
        <f t="shared" si="11"/>
        <v>3.2342191838417955</v>
      </c>
      <c r="L93" s="150">
        <f t="shared" si="12"/>
        <v>7</v>
      </c>
      <c r="Q93" s="40" t="s">
        <v>41</v>
      </c>
      <c r="R93" s="41">
        <v>3911.86</v>
      </c>
      <c r="S93" s="41">
        <v>0.11182</v>
      </c>
      <c r="T93" s="41">
        <v>8.0220000000000002</v>
      </c>
      <c r="U93" s="41">
        <v>0.26595688210156315</v>
      </c>
      <c r="V93" s="41">
        <v>0.12589790357810354</v>
      </c>
      <c r="W93" s="41">
        <v>2.1124806255139186</v>
      </c>
      <c r="X93" s="149">
        <v>6</v>
      </c>
      <c r="Y93" s="130" t="s">
        <v>274</v>
      </c>
      <c r="Z93">
        <f t="shared" si="13"/>
        <v>12.354680804579431</v>
      </c>
    </row>
    <row r="94" spans="1:26">
      <c r="A94" s="40" t="s">
        <v>106</v>
      </c>
      <c r="B94" s="41">
        <v>3942.59</v>
      </c>
      <c r="C94" s="41">
        <v>4.0739999999999998</v>
      </c>
      <c r="D94" s="36">
        <f t="shared" si="8"/>
        <v>4.0739999999999998E-2</v>
      </c>
      <c r="E94" s="42">
        <v>8.2000000000000003E-2</v>
      </c>
      <c r="F94" s="42">
        <v>2.1999999999999999E-2</v>
      </c>
      <c r="G94" s="43">
        <v>27.902298946756606</v>
      </c>
      <c r="H94" s="45">
        <v>24.544184913016785</v>
      </c>
      <c r="I94" s="41">
        <f t="shared" si="9"/>
        <v>4.4547779559941686E-2</v>
      </c>
      <c r="J94" s="41">
        <f t="shared" si="10"/>
        <v>4.2470237474720098E-2</v>
      </c>
      <c r="K94" s="41">
        <f t="shared" si="11"/>
        <v>1.0489175999182538</v>
      </c>
      <c r="L94" s="148">
        <f t="shared" si="12"/>
        <v>5</v>
      </c>
      <c r="Q94" s="40" t="s">
        <v>45</v>
      </c>
      <c r="R94" s="41">
        <v>3913.16</v>
      </c>
      <c r="S94" s="41">
        <v>5.1980000000000005E-2</v>
      </c>
      <c r="T94" s="41">
        <v>0.38200000000000001</v>
      </c>
      <c r="U94" s="41">
        <v>8.512226907557191E-2</v>
      </c>
      <c r="V94" s="41">
        <v>5.4830066876226248E-2</v>
      </c>
      <c r="W94" s="41">
        <v>1.5524742887461267</v>
      </c>
      <c r="X94" s="149">
        <v>6</v>
      </c>
      <c r="Y94" s="130" t="s">
        <v>274</v>
      </c>
      <c r="Z94">
        <f t="shared" si="13"/>
        <v>0.48115447036769421</v>
      </c>
    </row>
    <row r="95" spans="1:26">
      <c r="A95" s="40" t="s">
        <v>107</v>
      </c>
      <c r="B95" s="41">
        <v>3943.14</v>
      </c>
      <c r="C95" s="41">
        <v>6.5570000000000004</v>
      </c>
      <c r="D95" s="36">
        <f t="shared" si="8"/>
        <v>6.5570000000000003E-2</v>
      </c>
      <c r="E95" s="42">
        <v>0.318</v>
      </c>
      <c r="F95" s="42">
        <v>0.127</v>
      </c>
      <c r="G95" s="43">
        <v>26.290177800908808</v>
      </c>
      <c r="H95" s="45">
        <v>19.125162911934048</v>
      </c>
      <c r="I95" s="41">
        <f t="shared" si="9"/>
        <v>6.9149750303656957E-2</v>
      </c>
      <c r="J95" s="41">
        <f t="shared" si="10"/>
        <v>7.0171120362145914E-2</v>
      </c>
      <c r="K95" s="41">
        <f t="shared" si="11"/>
        <v>0.98544458100116161</v>
      </c>
      <c r="L95" s="148">
        <f t="shared" si="12"/>
        <v>5</v>
      </c>
      <c r="Q95" s="40" t="s">
        <v>46</v>
      </c>
      <c r="R95" s="41">
        <v>3913.32</v>
      </c>
      <c r="S95" s="41">
        <v>6.7549999999999999E-2</v>
      </c>
      <c r="T95" s="41">
        <v>3.16</v>
      </c>
      <c r="U95" s="41">
        <v>0.21476351961176404</v>
      </c>
      <c r="V95" s="41">
        <v>7.2443562657515143E-2</v>
      </c>
      <c r="W95" s="41">
        <v>2.9645631955882958</v>
      </c>
      <c r="X95" s="149">
        <v>6</v>
      </c>
      <c r="Y95" s="130" t="s">
        <v>274</v>
      </c>
      <c r="Z95">
        <f t="shared" si="13"/>
        <v>1.1195409595898984</v>
      </c>
    </row>
    <row r="96" spans="1:26">
      <c r="A96" s="40" t="s">
        <v>108</v>
      </c>
      <c r="B96" s="41">
        <v>3943.59</v>
      </c>
      <c r="C96" s="41">
        <v>9.3219999999999992</v>
      </c>
      <c r="D96" s="36">
        <f t="shared" si="8"/>
        <v>9.3219999999999997E-2</v>
      </c>
      <c r="E96" s="42">
        <v>0.91900000000000004</v>
      </c>
      <c r="F96" s="42">
        <v>0.46500000000000002</v>
      </c>
      <c r="G96" s="43">
        <v>17.801367528917694</v>
      </c>
      <c r="H96" s="45">
        <v>21.795945064865613</v>
      </c>
      <c r="I96" s="41">
        <f t="shared" si="9"/>
        <v>9.8589997242714167E-2</v>
      </c>
      <c r="J96" s="41">
        <f t="shared" si="10"/>
        <v>0.10280332605483138</v>
      </c>
      <c r="K96" s="41">
        <f t="shared" si="11"/>
        <v>0.95901563719961769</v>
      </c>
      <c r="L96" s="148">
        <f t="shared" si="12"/>
        <v>5</v>
      </c>
      <c r="Q96" s="40" t="s">
        <v>55</v>
      </c>
      <c r="R96" s="41">
        <v>3916.68</v>
      </c>
      <c r="S96" s="41">
        <v>2.231E-2</v>
      </c>
      <c r="T96" s="41">
        <v>7.0999999999999994E-2</v>
      </c>
      <c r="U96" s="41">
        <v>5.6015605816813696E-2</v>
      </c>
      <c r="V96" s="41">
        <v>2.2819093986846548E-2</v>
      </c>
      <c r="W96" s="41">
        <v>2.454769056523558</v>
      </c>
      <c r="X96" s="149">
        <v>6</v>
      </c>
      <c r="Y96" s="130" t="s">
        <v>274</v>
      </c>
      <c r="Z96">
        <f t="shared" si="13"/>
        <v>9.6249800723983175E-2</v>
      </c>
    </row>
    <row r="97" spans="1:26">
      <c r="A97" s="40" t="s">
        <v>109</v>
      </c>
      <c r="B97" s="41">
        <v>3952.26</v>
      </c>
      <c r="C97" s="41">
        <v>6.508</v>
      </c>
      <c r="D97" s="36">
        <f t="shared" si="8"/>
        <v>6.5079999999999999E-2</v>
      </c>
      <c r="E97" s="42">
        <v>0.42099999999999999</v>
      </c>
      <c r="F97" s="42">
        <v>0.18099999999999999</v>
      </c>
      <c r="G97" s="43">
        <v>96.113357536839388</v>
      </c>
      <c r="H97" s="45">
        <v>0</v>
      </c>
      <c r="I97" s="41">
        <f t="shared" si="9"/>
        <v>7.9863239741932851E-2</v>
      </c>
      <c r="J97" s="41">
        <f t="shared" si="10"/>
        <v>6.9610234030719212E-2</v>
      </c>
      <c r="K97" s="41">
        <f t="shared" si="11"/>
        <v>1.1472916425864759</v>
      </c>
      <c r="L97" s="148">
        <f t="shared" si="12"/>
        <v>5</v>
      </c>
      <c r="Q97" s="40" t="s">
        <v>62</v>
      </c>
      <c r="R97" s="41">
        <v>3919.07</v>
      </c>
      <c r="S97" s="41">
        <v>1.8149999999999999E-2</v>
      </c>
      <c r="T97" s="41">
        <v>0.04</v>
      </c>
      <c r="U97" s="41">
        <v>4.6614532074782902E-2</v>
      </c>
      <c r="V97" s="41">
        <v>1.8485512043591178E-2</v>
      </c>
      <c r="W97" s="41">
        <v>2.5216792461501707</v>
      </c>
      <c r="X97" s="149">
        <v>6</v>
      </c>
      <c r="Y97" s="130" t="s">
        <v>274</v>
      </c>
      <c r="Z97">
        <f t="shared" si="13"/>
        <v>7.6808616107877398E-2</v>
      </c>
    </row>
    <row r="98" spans="1:26">
      <c r="A98" s="40" t="s">
        <v>110</v>
      </c>
      <c r="B98" s="41">
        <v>3952.58</v>
      </c>
      <c r="C98" s="41">
        <v>4.0670000000000002</v>
      </c>
      <c r="D98" s="36">
        <f t="shared" si="8"/>
        <v>4.0670000000000005E-2</v>
      </c>
      <c r="E98" s="42">
        <v>2.7E-2</v>
      </c>
      <c r="F98" s="42">
        <v>5.0000000000000001E-3</v>
      </c>
      <c r="G98" s="43">
        <v>47.112491038479753</v>
      </c>
      <c r="H98" s="45">
        <v>36.031383100091524</v>
      </c>
      <c r="I98" s="41">
        <f t="shared" si="9"/>
        <v>2.5584353314031062E-2</v>
      </c>
      <c r="J98" s="41">
        <f t="shared" si="10"/>
        <v>4.2394170931796156E-2</v>
      </c>
      <c r="K98" s="41">
        <f t="shared" si="11"/>
        <v>0.60348752556551299</v>
      </c>
      <c r="L98" s="146">
        <f t="shared" si="12"/>
        <v>4</v>
      </c>
      <c r="Q98" s="40" t="s">
        <v>64</v>
      </c>
      <c r="R98" s="41">
        <v>3919.54</v>
      </c>
      <c r="S98" s="41">
        <v>2.7099999999999999E-2</v>
      </c>
      <c r="T98" s="41">
        <v>0.16300000000000001</v>
      </c>
      <c r="U98" s="41">
        <v>7.7008524951002341E-2</v>
      </c>
      <c r="V98" s="41">
        <v>2.7854866892794736E-2</v>
      </c>
      <c r="W98" s="41">
        <v>2.7646344621708554</v>
      </c>
      <c r="X98" s="149">
        <v>6</v>
      </c>
      <c r="Y98" s="130" t="s">
        <v>274</v>
      </c>
      <c r="Z98">
        <f t="shared" si="13"/>
        <v>0.12480430153454466</v>
      </c>
    </row>
    <row r="99" spans="1:26">
      <c r="A99" s="40" t="s">
        <v>111</v>
      </c>
      <c r="B99" s="41">
        <v>3952.8</v>
      </c>
      <c r="C99" s="41">
        <v>6.5419999999999998</v>
      </c>
      <c r="D99" s="36">
        <f t="shared" si="8"/>
        <v>6.5419999999999992E-2</v>
      </c>
      <c r="E99" s="42">
        <v>0.12</v>
      </c>
      <c r="F99" s="42">
        <v>3.5000000000000003E-2</v>
      </c>
      <c r="G99" s="43">
        <v>61.91295310320627</v>
      </c>
      <c r="H99" s="45">
        <v>22.74711962643131</v>
      </c>
      <c r="I99" s="41">
        <f t="shared" si="9"/>
        <v>4.2527024874728911E-2</v>
      </c>
      <c r="J99" s="41">
        <f t="shared" si="10"/>
        <v>6.999935800038519E-2</v>
      </c>
      <c r="K99" s="41">
        <f t="shared" si="11"/>
        <v>0.60753449873775833</v>
      </c>
      <c r="L99" s="146">
        <f t="shared" si="12"/>
        <v>4</v>
      </c>
      <c r="Q99" s="40">
        <v>39</v>
      </c>
      <c r="R99" s="41">
        <v>3919.82</v>
      </c>
      <c r="S99" s="41">
        <v>4.3240000000000001E-2</v>
      </c>
      <c r="T99" s="41">
        <v>0.55200000000000005</v>
      </c>
      <c r="U99" s="41">
        <v>0.11219056735864794</v>
      </c>
      <c r="V99" s="41">
        <v>4.5194197081817801E-2</v>
      </c>
      <c r="W99" s="41">
        <v>2.4824108979199817</v>
      </c>
      <c r="X99" s="149">
        <v>6</v>
      </c>
      <c r="Y99" s="130" t="s">
        <v>274</v>
      </c>
      <c r="Z99">
        <f t="shared" si="13"/>
        <v>0.29951013082175393</v>
      </c>
    </row>
    <row r="100" spans="1:26">
      <c r="A100" s="40" t="s">
        <v>112</v>
      </c>
      <c r="B100" s="41">
        <v>3953.08</v>
      </c>
      <c r="C100" s="41">
        <v>5.48</v>
      </c>
      <c r="D100" s="36">
        <f t="shared" si="8"/>
        <v>5.4800000000000001E-2</v>
      </c>
      <c r="E100" s="42">
        <v>3.5000000000000003E-2</v>
      </c>
      <c r="F100" s="42">
        <v>7.0000000000000001E-3</v>
      </c>
      <c r="G100" s="43">
        <v>49.7891471945468</v>
      </c>
      <c r="H100" s="45">
        <v>36.262467322118233</v>
      </c>
      <c r="I100" s="41">
        <f t="shared" si="9"/>
        <v>2.509420208140099E-2</v>
      </c>
      <c r="J100" s="41">
        <f t="shared" si="10"/>
        <v>5.7977147693609815E-2</v>
      </c>
      <c r="K100" s="41">
        <f t="shared" si="11"/>
        <v>0.43282919356460248</v>
      </c>
      <c r="L100" s="146">
        <f t="shared" si="12"/>
        <v>4</v>
      </c>
      <c r="Q100" s="40" t="s">
        <v>40</v>
      </c>
      <c r="R100" s="41">
        <v>3911.72</v>
      </c>
      <c r="S100" s="41">
        <v>9.8650000000000002E-2</v>
      </c>
      <c r="T100" s="41">
        <v>21.283999999999999</v>
      </c>
      <c r="U100" s="41">
        <v>0.46121957196448393</v>
      </c>
      <c r="V100" s="41">
        <v>0.10944694070006103</v>
      </c>
      <c r="W100" s="41">
        <v>4.214092865587304</v>
      </c>
      <c r="X100" s="150">
        <v>7</v>
      </c>
      <c r="Y100" s="130" t="s">
        <v>274</v>
      </c>
    </row>
    <row r="101" spans="1:26">
      <c r="A101" s="40" t="s">
        <v>113</v>
      </c>
      <c r="B101" s="41">
        <v>3953.46</v>
      </c>
      <c r="C101" s="41">
        <v>4.0999999999999996</v>
      </c>
      <c r="D101" s="36">
        <f t="shared" si="8"/>
        <v>4.0999999999999995E-2</v>
      </c>
      <c r="E101" s="42">
        <v>2.1000000000000001E-2</v>
      </c>
      <c r="F101" s="42">
        <v>4.0000000000000001E-3</v>
      </c>
      <c r="G101" s="43">
        <v>71.688214927982287</v>
      </c>
      <c r="H101" s="45">
        <v>11.410213554400956</v>
      </c>
      <c r="I101" s="41">
        <f t="shared" si="9"/>
        <v>2.2472291882205172E-2</v>
      </c>
      <c r="J101" s="41">
        <f t="shared" si="10"/>
        <v>4.2752867570385815E-2</v>
      </c>
      <c r="K101" s="41">
        <f t="shared" si="11"/>
        <v>0.52563238817157953</v>
      </c>
      <c r="L101" s="146">
        <f t="shared" si="12"/>
        <v>4</v>
      </c>
      <c r="Q101" s="40" t="s">
        <v>105</v>
      </c>
      <c r="R101" s="41">
        <v>3942.23</v>
      </c>
      <c r="S101" s="41">
        <v>3.0430000000000002E-2</v>
      </c>
      <c r="T101" s="41">
        <v>0.318</v>
      </c>
      <c r="U101" s="41">
        <v>0.10150612102716239</v>
      </c>
      <c r="V101" s="41">
        <v>3.1385046979588889E-2</v>
      </c>
      <c r="W101" s="41">
        <v>3.2342191838417955</v>
      </c>
      <c r="X101" s="150">
        <v>7</v>
      </c>
      <c r="Y101" s="131" t="s">
        <v>276</v>
      </c>
    </row>
    <row r="102" spans="1:26">
      <c r="A102" s="46" t="s">
        <v>114</v>
      </c>
      <c r="B102" s="47">
        <v>3953.83</v>
      </c>
      <c r="C102" s="47">
        <v>3.8849999999999998</v>
      </c>
      <c r="D102" s="48">
        <f t="shared" si="8"/>
        <v>3.8849999999999996E-2</v>
      </c>
      <c r="E102" s="48">
        <v>2.3E-2</v>
      </c>
      <c r="F102" s="48">
        <v>4.0000000000000001E-3</v>
      </c>
      <c r="G102" s="49">
        <v>93.147465979513967</v>
      </c>
      <c r="H102" s="50">
        <v>1.0308695294504857</v>
      </c>
      <c r="I102" s="47">
        <f t="shared" si="9"/>
        <v>2.4160062560114014E-2</v>
      </c>
      <c r="J102" s="47">
        <f t="shared" si="10"/>
        <v>4.0420329813244546E-2</v>
      </c>
      <c r="K102" s="47">
        <f t="shared" si="11"/>
        <v>0.59772056961785291</v>
      </c>
      <c r="L102" s="146">
        <f t="shared" si="12"/>
        <v>4</v>
      </c>
      <c r="Q102" s="46">
        <v>4</v>
      </c>
      <c r="R102" s="47">
        <v>3908.39</v>
      </c>
      <c r="S102" s="47">
        <v>6.0720000000000003E-2</v>
      </c>
      <c r="T102" s="47">
        <v>30.890999999999998</v>
      </c>
      <c r="U102" s="47">
        <v>0.70823885706456857</v>
      </c>
      <c r="V102" s="47">
        <v>6.4645260199301599E-2</v>
      </c>
      <c r="W102" s="47">
        <v>10.9557739404415</v>
      </c>
      <c r="X102" s="151">
        <v>8</v>
      </c>
      <c r="Y102" s="132" t="s">
        <v>276</v>
      </c>
    </row>
    <row r="103" spans="1:26">
      <c r="A103" s="5"/>
      <c r="B103" s="30"/>
      <c r="C103" s="30"/>
      <c r="D103" s="30"/>
      <c r="E103" s="30"/>
      <c r="F103" s="11"/>
      <c r="G103" s="32"/>
      <c r="H103" s="33"/>
      <c r="Q103" s="5"/>
      <c r="R103" s="30"/>
      <c r="S103" s="30"/>
      <c r="T103" s="30"/>
    </row>
    <row r="104" spans="1:26">
      <c r="A104" s="5"/>
      <c r="B104" s="30"/>
      <c r="C104" s="30"/>
      <c r="D104" s="30"/>
      <c r="E104" s="30"/>
      <c r="F104" s="11"/>
      <c r="G104" s="32"/>
      <c r="H104" s="33"/>
      <c r="Q104" s="5"/>
      <c r="R104" s="30"/>
      <c r="S104" s="30"/>
      <c r="T104" s="30"/>
    </row>
    <row r="105" spans="1:26">
      <c r="A105" s="5"/>
      <c r="B105" s="30"/>
      <c r="C105" s="30"/>
      <c r="D105" s="30"/>
      <c r="E105" s="30"/>
      <c r="F105" s="11"/>
      <c r="G105" s="32"/>
      <c r="H105" s="33"/>
      <c r="Q105" s="5"/>
      <c r="R105" s="30"/>
      <c r="S105" s="30"/>
      <c r="T105" s="30"/>
    </row>
    <row r="106" spans="1:26">
      <c r="A106" s="5"/>
      <c r="B106" s="30"/>
      <c r="C106" s="30"/>
      <c r="D106" s="30"/>
      <c r="E106" s="30"/>
      <c r="F106" s="11"/>
      <c r="G106" s="32"/>
      <c r="H106" s="33"/>
      <c r="Q106" s="5"/>
      <c r="R106" s="30"/>
      <c r="S106" s="30"/>
      <c r="T106" s="30"/>
    </row>
    <row r="107" spans="1:26">
      <c r="A107" s="5"/>
      <c r="B107" s="30"/>
      <c r="C107" s="30"/>
      <c r="D107" s="30"/>
      <c r="E107" s="30"/>
      <c r="F107" s="11"/>
      <c r="G107" s="32"/>
      <c r="H107" s="33"/>
      <c r="Q107" s="5"/>
      <c r="R107" s="30"/>
      <c r="S107" s="30"/>
      <c r="T107" s="30"/>
    </row>
    <row r="108" spans="1:26">
      <c r="A108" s="5"/>
      <c r="B108" s="30"/>
      <c r="C108" s="30"/>
      <c r="D108" s="30"/>
      <c r="E108" s="30"/>
      <c r="F108" s="11"/>
      <c r="G108" s="32"/>
      <c r="H108" s="33"/>
      <c r="Q108" s="5"/>
      <c r="R108" s="30"/>
      <c r="S108" s="30"/>
      <c r="T108" s="30"/>
    </row>
    <row r="109" spans="1:26">
      <c r="A109" s="5"/>
      <c r="B109" s="30"/>
      <c r="C109" s="30"/>
      <c r="D109" s="30"/>
      <c r="E109" s="30"/>
      <c r="F109" s="11"/>
      <c r="G109" s="32"/>
      <c r="H109" s="33"/>
      <c r="Q109" s="5"/>
      <c r="R109" s="30"/>
      <c r="S109" s="30"/>
      <c r="T109" s="30"/>
    </row>
    <row r="110" spans="1:26">
      <c r="A110" s="5"/>
      <c r="B110" s="30"/>
      <c r="C110" s="30"/>
      <c r="D110" s="30"/>
      <c r="E110" s="30"/>
      <c r="F110" s="11"/>
      <c r="G110" s="32"/>
      <c r="H110" s="33"/>
      <c r="Q110" s="5"/>
      <c r="R110" s="30"/>
      <c r="S110" s="30"/>
      <c r="T110" s="30"/>
    </row>
    <row r="111" spans="1:26">
      <c r="A111" s="5"/>
      <c r="B111" s="30"/>
      <c r="C111" s="30"/>
      <c r="D111" s="30"/>
      <c r="E111" s="30"/>
      <c r="F111" s="11"/>
      <c r="G111" s="32"/>
      <c r="H111" s="33"/>
      <c r="Q111" s="5"/>
      <c r="R111" s="30"/>
      <c r="S111" s="30"/>
      <c r="T111" s="30"/>
    </row>
    <row r="112" spans="1:26">
      <c r="A112" s="5"/>
      <c r="B112" s="30"/>
      <c r="C112" s="30"/>
      <c r="D112" s="30"/>
      <c r="E112" s="30"/>
      <c r="F112" s="11"/>
      <c r="G112" s="32"/>
      <c r="H112" s="33"/>
      <c r="Q112" s="5"/>
      <c r="R112" s="30"/>
      <c r="S112" s="30"/>
      <c r="T112" s="30"/>
    </row>
    <row r="113" spans="1:20">
      <c r="A113" s="5"/>
      <c r="B113" s="30"/>
      <c r="C113" s="30"/>
      <c r="D113" s="30"/>
      <c r="E113" s="30"/>
      <c r="F113" s="11"/>
      <c r="G113" s="32"/>
      <c r="H113" s="33"/>
      <c r="Q113" s="5"/>
      <c r="R113" s="30"/>
      <c r="S113" s="30"/>
      <c r="T113" s="30"/>
    </row>
    <row r="114" spans="1:20">
      <c r="A114" s="5"/>
      <c r="B114" s="30"/>
      <c r="C114" s="30"/>
      <c r="D114" s="30"/>
      <c r="E114" s="30"/>
      <c r="F114" s="11"/>
      <c r="G114" s="32"/>
      <c r="H114" s="33"/>
      <c r="Q114" s="5"/>
      <c r="R114" s="30"/>
      <c r="S114" s="30"/>
      <c r="T114" s="30"/>
    </row>
    <row r="115" spans="1:20">
      <c r="A115" s="5"/>
      <c r="B115" s="30"/>
      <c r="C115" s="30"/>
      <c r="D115" s="30"/>
      <c r="E115" s="30"/>
      <c r="F115" s="11"/>
      <c r="G115" s="32"/>
      <c r="H115" s="33"/>
      <c r="Q115" s="5"/>
      <c r="R115" s="30"/>
      <c r="S115" s="30"/>
      <c r="T115" s="30"/>
    </row>
    <row r="116" spans="1:20">
      <c r="A116" s="5"/>
      <c r="B116" s="30"/>
      <c r="C116" s="30"/>
      <c r="D116" s="30"/>
      <c r="E116" s="30"/>
      <c r="F116" s="11"/>
      <c r="G116" s="32"/>
      <c r="H116" s="33"/>
      <c r="Q116" s="5"/>
      <c r="R116" s="30"/>
      <c r="S116" s="30"/>
      <c r="T116" s="30"/>
    </row>
    <row r="117" spans="1:20">
      <c r="A117" s="5"/>
      <c r="B117" s="30"/>
      <c r="C117" s="30"/>
      <c r="D117" s="30"/>
      <c r="E117" s="30"/>
      <c r="F117" s="11"/>
      <c r="G117" s="32"/>
      <c r="H117" s="33"/>
      <c r="Q117" s="5"/>
      <c r="R117" s="30"/>
      <c r="S117" s="30"/>
      <c r="T117" s="30"/>
    </row>
    <row r="118" spans="1:20">
      <c r="A118" s="5"/>
      <c r="B118" s="30"/>
      <c r="C118" s="30"/>
      <c r="D118" s="30"/>
      <c r="E118" s="30"/>
      <c r="F118" s="11"/>
      <c r="G118" s="32"/>
      <c r="H118" s="33"/>
      <c r="Q118" s="5"/>
      <c r="R118" s="30"/>
      <c r="S118" s="30"/>
      <c r="T118" s="30"/>
    </row>
    <row r="119" spans="1:20">
      <c r="A119" s="5"/>
      <c r="B119" s="30"/>
      <c r="C119" s="30"/>
      <c r="D119" s="30"/>
      <c r="E119" s="30"/>
      <c r="F119" s="11"/>
      <c r="G119" s="32"/>
      <c r="H119" s="33"/>
      <c r="Q119" s="5"/>
      <c r="R119" s="30"/>
      <c r="S119" s="30"/>
      <c r="T119" s="30"/>
    </row>
    <row r="120" spans="1:20">
      <c r="A120" s="5"/>
      <c r="B120" s="30"/>
      <c r="C120" s="30"/>
      <c r="D120" s="30"/>
      <c r="E120" s="30"/>
      <c r="F120" s="11"/>
      <c r="G120" s="32"/>
      <c r="H120" s="33"/>
      <c r="Q120" s="5"/>
      <c r="R120" s="30"/>
      <c r="S120" s="30"/>
      <c r="T120" s="30"/>
    </row>
    <row r="121" spans="1:20">
      <c r="A121" s="5"/>
      <c r="B121" s="30"/>
      <c r="C121" s="30"/>
      <c r="D121" s="30"/>
      <c r="E121" s="30"/>
      <c r="F121" s="11"/>
      <c r="G121" s="32"/>
      <c r="H121" s="33"/>
      <c r="Q121" s="5"/>
      <c r="R121" s="30"/>
      <c r="S121" s="30"/>
      <c r="T121" s="30"/>
    </row>
    <row r="122" spans="1:20">
      <c r="A122" s="5"/>
      <c r="B122" s="30"/>
      <c r="C122" s="30"/>
      <c r="D122" s="30"/>
      <c r="E122" s="30"/>
      <c r="F122" s="11"/>
      <c r="G122" s="32"/>
      <c r="H122" s="33"/>
      <c r="Q122" s="5"/>
      <c r="R122" s="30"/>
      <c r="S122" s="30"/>
      <c r="T122" s="30"/>
    </row>
    <row r="123" spans="1:20">
      <c r="A123" s="5"/>
      <c r="B123" s="30"/>
      <c r="C123" s="30"/>
      <c r="D123" s="30"/>
      <c r="E123" s="30"/>
      <c r="F123" s="11"/>
      <c r="G123" s="32"/>
      <c r="H123" s="33"/>
      <c r="Q123" s="5"/>
      <c r="R123" s="30"/>
      <c r="S123" s="30"/>
      <c r="T123" s="30"/>
    </row>
    <row r="124" spans="1:20">
      <c r="A124" s="5"/>
      <c r="B124" s="30"/>
      <c r="C124" s="30"/>
      <c r="D124" s="30"/>
      <c r="E124" s="30"/>
      <c r="F124" s="11"/>
      <c r="G124" s="32"/>
      <c r="H124" s="33"/>
      <c r="Q124" s="5"/>
      <c r="R124" s="30"/>
      <c r="S124" s="30"/>
      <c r="T124" s="30"/>
    </row>
    <row r="125" spans="1:20">
      <c r="A125" s="5"/>
      <c r="B125" s="30"/>
      <c r="C125" s="30"/>
      <c r="D125" s="30"/>
      <c r="E125" s="30"/>
      <c r="F125" s="11"/>
      <c r="G125" s="32"/>
      <c r="H125" s="33"/>
      <c r="Q125" s="5"/>
      <c r="R125" s="30"/>
      <c r="S125" s="30"/>
      <c r="T125" s="30"/>
    </row>
    <row r="126" spans="1:20">
      <c r="A126" s="5"/>
      <c r="B126" s="30"/>
      <c r="C126" s="30"/>
      <c r="D126" s="30"/>
      <c r="E126" s="30"/>
      <c r="F126" s="11"/>
      <c r="G126" s="32"/>
      <c r="H126" s="33"/>
      <c r="Q126" s="5"/>
      <c r="R126" s="30"/>
      <c r="S126" s="30"/>
      <c r="T126" s="30"/>
    </row>
    <row r="127" spans="1:20">
      <c r="A127" s="5"/>
      <c r="B127" s="30"/>
      <c r="C127" s="30"/>
      <c r="D127" s="30"/>
      <c r="E127" s="30"/>
      <c r="F127" s="11"/>
      <c r="G127" s="32"/>
      <c r="H127" s="33"/>
      <c r="Q127" s="5"/>
      <c r="R127" s="30"/>
      <c r="S127" s="30"/>
      <c r="T127" s="30"/>
    </row>
    <row r="128" spans="1:20">
      <c r="A128" s="5"/>
      <c r="B128" s="30"/>
      <c r="C128" s="30"/>
      <c r="D128" s="30"/>
      <c r="E128" s="30"/>
      <c r="F128" s="11"/>
      <c r="G128" s="32"/>
      <c r="H128" s="33"/>
      <c r="Q128" s="5"/>
      <c r="R128" s="30"/>
      <c r="S128" s="30"/>
      <c r="T128" s="30"/>
    </row>
    <row r="129" spans="1:20">
      <c r="A129" s="5"/>
      <c r="B129" s="30"/>
      <c r="C129" s="30"/>
      <c r="D129" s="30"/>
      <c r="E129" s="30"/>
      <c r="F129" s="11"/>
      <c r="G129" s="32"/>
      <c r="H129" s="33"/>
      <c r="Q129" s="5"/>
      <c r="R129" s="30"/>
      <c r="S129" s="30"/>
      <c r="T129" s="30"/>
    </row>
    <row r="130" spans="1:20">
      <c r="A130" s="5"/>
      <c r="B130" s="30"/>
      <c r="C130" s="30"/>
      <c r="D130" s="30"/>
      <c r="E130" s="30"/>
      <c r="F130" s="11"/>
      <c r="G130" s="32"/>
      <c r="H130" s="33"/>
      <c r="Q130" s="5"/>
      <c r="R130" s="30"/>
      <c r="S130" s="30"/>
      <c r="T130" s="30"/>
    </row>
    <row r="131" spans="1:20">
      <c r="A131" s="5"/>
      <c r="B131" s="30"/>
      <c r="C131" s="30"/>
      <c r="D131" s="30"/>
      <c r="E131" s="30"/>
      <c r="F131" s="11"/>
      <c r="G131" s="32"/>
      <c r="H131" s="33"/>
      <c r="Q131" s="5"/>
      <c r="R131" s="30"/>
      <c r="S131" s="30"/>
      <c r="T131" s="30"/>
    </row>
    <row r="132" spans="1:20">
      <c r="A132" s="5"/>
      <c r="B132" s="30"/>
      <c r="C132" s="30"/>
      <c r="D132" s="30"/>
      <c r="E132" s="30"/>
      <c r="F132" s="11"/>
      <c r="G132" s="32"/>
      <c r="H132" s="33"/>
      <c r="Q132" s="5"/>
      <c r="R132" s="30"/>
      <c r="S132" s="30"/>
      <c r="T132" s="30"/>
    </row>
    <row r="133" spans="1:20">
      <c r="A133" s="5"/>
      <c r="B133" s="30"/>
      <c r="C133" s="30"/>
      <c r="D133" s="30"/>
      <c r="E133" s="30"/>
      <c r="F133" s="11"/>
      <c r="G133" s="32"/>
      <c r="H133" s="33"/>
      <c r="Q133" s="5"/>
      <c r="R133" s="30"/>
      <c r="S133" s="30"/>
      <c r="T133" s="30"/>
    </row>
    <row r="134" spans="1:20">
      <c r="A134" s="5"/>
      <c r="B134" s="30"/>
      <c r="C134" s="30"/>
      <c r="D134" s="30"/>
      <c r="E134" s="30"/>
      <c r="F134" s="11"/>
      <c r="G134" s="32"/>
      <c r="H134" s="33"/>
      <c r="Q134" s="5"/>
      <c r="R134" s="30"/>
      <c r="S134" s="30"/>
      <c r="T134" s="30"/>
    </row>
    <row r="135" spans="1:20">
      <c r="A135" s="5"/>
      <c r="B135" s="30"/>
      <c r="C135" s="30"/>
      <c r="D135" s="30"/>
      <c r="E135" s="30"/>
      <c r="F135" s="11"/>
      <c r="G135" s="32"/>
      <c r="H135" s="33"/>
      <c r="Q135" s="5"/>
      <c r="R135" s="30"/>
      <c r="S135" s="30"/>
      <c r="T135" s="30"/>
    </row>
    <row r="136" spans="1:20">
      <c r="A136" s="5"/>
      <c r="B136" s="30"/>
      <c r="C136" s="30"/>
      <c r="D136" s="30"/>
      <c r="E136" s="30"/>
      <c r="F136" s="11"/>
      <c r="G136" s="32"/>
      <c r="H136" s="33"/>
      <c r="Q136" s="5"/>
      <c r="R136" s="30"/>
      <c r="S136" s="30"/>
      <c r="T136" s="30"/>
    </row>
    <row r="137" spans="1:20">
      <c r="A137" s="5"/>
      <c r="B137" s="30"/>
      <c r="C137" s="30"/>
      <c r="D137" s="30"/>
      <c r="E137" s="30"/>
      <c r="F137" s="11"/>
      <c r="G137" s="32"/>
      <c r="H137" s="33"/>
      <c r="Q137" s="5"/>
      <c r="R137" s="30"/>
      <c r="S137" s="30"/>
      <c r="T137" s="30"/>
    </row>
    <row r="138" spans="1:20">
      <c r="A138" s="5"/>
      <c r="B138" s="30"/>
      <c r="C138" s="30"/>
      <c r="D138" s="30"/>
      <c r="E138" s="30"/>
      <c r="F138" s="11"/>
      <c r="G138" s="32"/>
      <c r="H138" s="33"/>
      <c r="Q138" s="5"/>
      <c r="R138" s="30"/>
      <c r="S138" s="30"/>
      <c r="T138" s="30"/>
    </row>
    <row r="139" spans="1:20">
      <c r="A139" s="5"/>
      <c r="B139" s="30"/>
      <c r="C139" s="30"/>
      <c r="D139" s="30"/>
      <c r="E139" s="30"/>
      <c r="F139" s="11"/>
      <c r="G139" s="32"/>
      <c r="H139" s="33"/>
      <c r="Q139" s="5"/>
      <c r="R139" s="30"/>
      <c r="S139" s="30"/>
      <c r="T139" s="30"/>
    </row>
    <row r="140" spans="1:20">
      <c r="A140" s="5"/>
      <c r="B140" s="30"/>
      <c r="C140" s="30"/>
      <c r="D140" s="30"/>
      <c r="E140" s="30"/>
      <c r="F140" s="11"/>
      <c r="G140" s="32"/>
      <c r="H140" s="33"/>
      <c r="Q140" s="5"/>
      <c r="R140" s="30"/>
      <c r="S140" s="30"/>
      <c r="T140" s="30"/>
    </row>
    <row r="141" spans="1:20">
      <c r="A141" s="5"/>
      <c r="B141" s="30"/>
      <c r="C141" s="30"/>
      <c r="D141" s="30"/>
      <c r="E141" s="30"/>
      <c r="F141" s="11"/>
      <c r="G141" s="32"/>
      <c r="H141" s="33"/>
      <c r="Q141" s="5"/>
      <c r="R141" s="30"/>
      <c r="S141" s="30"/>
      <c r="T141" s="30"/>
    </row>
    <row r="142" spans="1:20">
      <c r="A142" s="5"/>
      <c r="B142" s="30"/>
      <c r="C142" s="30"/>
      <c r="D142" s="30"/>
      <c r="E142" s="30"/>
      <c r="F142" s="11"/>
      <c r="G142" s="32"/>
      <c r="H142" s="33"/>
      <c r="Q142" s="5"/>
      <c r="R142" s="30"/>
      <c r="S142" s="30"/>
      <c r="T142" s="30"/>
    </row>
    <row r="143" spans="1:20">
      <c r="A143" s="5"/>
      <c r="B143" s="30"/>
      <c r="C143" s="30"/>
      <c r="D143" s="30"/>
      <c r="E143" s="30"/>
      <c r="F143" s="11"/>
      <c r="G143" s="32"/>
      <c r="H143" s="33"/>
      <c r="Q143" s="5"/>
      <c r="R143" s="30"/>
      <c r="S143" s="30"/>
      <c r="T143" s="30"/>
    </row>
    <row r="144" spans="1:20">
      <c r="A144" s="5"/>
      <c r="B144" s="30"/>
      <c r="C144" s="30"/>
      <c r="D144" s="30"/>
      <c r="E144" s="30"/>
      <c r="F144" s="11"/>
      <c r="G144" s="32"/>
      <c r="H144" s="33"/>
      <c r="Q144" s="5"/>
      <c r="R144" s="30"/>
      <c r="S144" s="30"/>
      <c r="T144" s="30"/>
    </row>
    <row r="145" spans="1:20">
      <c r="A145" s="5"/>
      <c r="B145" s="30"/>
      <c r="C145" s="30"/>
      <c r="D145" s="30"/>
      <c r="E145" s="30"/>
      <c r="F145" s="11"/>
      <c r="G145" s="32"/>
      <c r="H145" s="33"/>
      <c r="Q145" s="5"/>
      <c r="R145" s="30"/>
      <c r="S145" s="30"/>
      <c r="T145" s="30"/>
    </row>
    <row r="146" spans="1:20">
      <c r="A146" s="5"/>
      <c r="B146" s="30"/>
      <c r="C146" s="30"/>
      <c r="D146" s="30"/>
      <c r="E146" s="30"/>
      <c r="F146" s="11"/>
      <c r="G146" s="32"/>
      <c r="H146" s="33"/>
      <c r="Q146" s="5"/>
      <c r="R146" s="30"/>
      <c r="S146" s="30"/>
      <c r="T146" s="30"/>
    </row>
    <row r="147" spans="1:20">
      <c r="A147" s="5"/>
      <c r="B147" s="30"/>
      <c r="C147" s="30"/>
      <c r="D147" s="30"/>
      <c r="E147" s="30"/>
      <c r="F147" s="11"/>
      <c r="G147" s="32"/>
      <c r="H147" s="33"/>
      <c r="Q147" s="5"/>
      <c r="R147" s="30"/>
      <c r="S147" s="30"/>
      <c r="T147" s="30"/>
    </row>
    <row r="148" spans="1:20">
      <c r="A148" s="5"/>
      <c r="B148" s="30"/>
      <c r="C148" s="30"/>
      <c r="D148" s="30"/>
      <c r="E148" s="30"/>
      <c r="F148" s="11"/>
      <c r="G148" s="32"/>
      <c r="H148" s="33"/>
      <c r="Q148" s="5"/>
      <c r="R148" s="30"/>
      <c r="S148" s="30"/>
      <c r="T148" s="30"/>
    </row>
    <row r="149" spans="1:20">
      <c r="A149" s="5"/>
      <c r="B149" s="30"/>
      <c r="C149" s="30"/>
      <c r="D149" s="30"/>
      <c r="E149" s="30"/>
      <c r="F149" s="11"/>
      <c r="G149" s="32"/>
      <c r="H149" s="33"/>
      <c r="Q149" s="5"/>
      <c r="R149" s="30"/>
      <c r="S149" s="30"/>
      <c r="T149" s="30"/>
    </row>
    <row r="150" spans="1:20">
      <c r="A150" s="5"/>
      <c r="B150" s="30"/>
      <c r="C150" s="30"/>
      <c r="D150" s="30"/>
      <c r="E150" s="30"/>
      <c r="F150" s="11"/>
      <c r="G150" s="32"/>
      <c r="H150" s="33"/>
      <c r="Q150" s="5"/>
      <c r="R150" s="30"/>
      <c r="S150" s="30"/>
      <c r="T150" s="30"/>
    </row>
    <row r="151" spans="1:20">
      <c r="A151" s="5"/>
      <c r="B151" s="30"/>
      <c r="C151" s="30"/>
      <c r="D151" s="30"/>
      <c r="E151" s="30"/>
      <c r="F151" s="11"/>
      <c r="G151" s="32"/>
      <c r="H151" s="33"/>
      <c r="Q151" s="5"/>
      <c r="R151" s="30"/>
      <c r="S151" s="30"/>
      <c r="T151" s="30"/>
    </row>
    <row r="152" spans="1:20">
      <c r="A152" s="5"/>
      <c r="B152" s="30"/>
      <c r="C152" s="30"/>
      <c r="D152" s="30"/>
      <c r="E152" s="30"/>
      <c r="F152" s="11"/>
      <c r="G152" s="32"/>
      <c r="H152" s="33"/>
      <c r="Q152" s="5"/>
      <c r="R152" s="30"/>
      <c r="S152" s="30"/>
      <c r="T152" s="30"/>
    </row>
    <row r="153" spans="1:20">
      <c r="A153" s="5"/>
      <c r="B153" s="30"/>
      <c r="C153" s="30"/>
      <c r="D153" s="30"/>
      <c r="E153" s="30"/>
      <c r="F153" s="11"/>
      <c r="G153" s="32"/>
      <c r="H153" s="33"/>
      <c r="Q153" s="5"/>
      <c r="R153" s="30"/>
      <c r="S153" s="30"/>
      <c r="T153" s="30"/>
    </row>
    <row r="154" spans="1:20">
      <c r="A154" s="5"/>
      <c r="B154" s="30"/>
      <c r="C154" s="30"/>
      <c r="D154" s="30"/>
      <c r="E154" s="30"/>
      <c r="F154" s="11"/>
      <c r="G154" s="32"/>
      <c r="H154" s="33"/>
      <c r="Q154" s="5"/>
      <c r="R154" s="30"/>
      <c r="S154" s="30"/>
      <c r="T154" s="30"/>
    </row>
    <row r="155" spans="1:20">
      <c r="A155" s="5"/>
      <c r="B155" s="30"/>
      <c r="C155" s="30"/>
      <c r="D155" s="30"/>
      <c r="E155" s="30"/>
      <c r="F155" s="11"/>
      <c r="G155" s="32"/>
      <c r="H155" s="33"/>
      <c r="Q155" s="5"/>
      <c r="R155" s="30"/>
      <c r="S155" s="30"/>
      <c r="T155" s="30"/>
    </row>
    <row r="156" spans="1:20">
      <c r="A156" s="5"/>
      <c r="B156" s="30"/>
      <c r="C156" s="30"/>
      <c r="D156" s="30"/>
      <c r="E156" s="30"/>
      <c r="F156" s="11"/>
      <c r="G156" s="32"/>
      <c r="H156" s="33"/>
      <c r="Q156" s="5"/>
      <c r="R156" s="30"/>
      <c r="S156" s="30"/>
      <c r="T156" s="30"/>
    </row>
    <row r="157" spans="1:20">
      <c r="A157" s="5"/>
      <c r="B157" s="30"/>
      <c r="C157" s="30"/>
      <c r="D157" s="30"/>
      <c r="E157" s="30"/>
      <c r="F157" s="11"/>
      <c r="G157" s="32"/>
      <c r="H157" s="33"/>
      <c r="Q157" s="5"/>
      <c r="R157" s="30"/>
      <c r="S157" s="30"/>
      <c r="T157" s="30"/>
    </row>
    <row r="158" spans="1:20">
      <c r="A158" s="5"/>
      <c r="B158" s="30"/>
      <c r="C158" s="30"/>
      <c r="D158" s="30"/>
      <c r="E158" s="30"/>
      <c r="F158" s="11"/>
      <c r="G158" s="32"/>
      <c r="H158" s="33"/>
      <c r="Q158" s="5"/>
      <c r="R158" s="30"/>
      <c r="S158" s="30"/>
      <c r="T158" s="30"/>
    </row>
    <row r="159" spans="1:20">
      <c r="A159" s="5"/>
      <c r="B159" s="30"/>
      <c r="C159" s="30"/>
      <c r="D159" s="30"/>
      <c r="E159" s="30"/>
      <c r="F159" s="11"/>
      <c r="G159" s="32"/>
      <c r="H159" s="33"/>
      <c r="Q159" s="5"/>
      <c r="R159" s="30"/>
      <c r="S159" s="30"/>
      <c r="T159" s="30"/>
    </row>
    <row r="160" spans="1:20">
      <c r="A160" s="5"/>
      <c r="B160" s="30"/>
      <c r="C160" s="30"/>
      <c r="D160" s="30"/>
      <c r="E160" s="30"/>
      <c r="F160" s="11"/>
      <c r="G160" s="32"/>
      <c r="H160" s="33"/>
      <c r="Q160" s="5"/>
      <c r="R160" s="30"/>
      <c r="S160" s="30"/>
      <c r="T160" s="30"/>
    </row>
    <row r="161" spans="1:20">
      <c r="A161" s="5"/>
      <c r="B161" s="30"/>
      <c r="C161" s="30"/>
      <c r="D161" s="30"/>
      <c r="E161" s="30"/>
      <c r="F161" s="11"/>
      <c r="G161" s="32"/>
      <c r="H161" s="33"/>
      <c r="Q161" s="5"/>
      <c r="R161" s="30"/>
      <c r="S161" s="30"/>
      <c r="T161" s="30"/>
    </row>
    <row r="162" spans="1:20">
      <c r="A162" s="5"/>
      <c r="B162" s="30"/>
      <c r="C162" s="30"/>
      <c r="D162" s="30"/>
      <c r="E162" s="30"/>
      <c r="F162" s="11"/>
      <c r="G162" s="32"/>
      <c r="H162" s="33"/>
      <c r="Q162" s="5"/>
      <c r="R162" s="30"/>
      <c r="S162" s="30"/>
      <c r="T162" s="30"/>
    </row>
    <row r="163" spans="1:20">
      <c r="A163" s="5"/>
      <c r="B163" s="30"/>
      <c r="C163" s="30"/>
      <c r="D163" s="30"/>
      <c r="E163" s="30"/>
      <c r="F163" s="11"/>
      <c r="G163" s="32"/>
      <c r="H163" s="33"/>
      <c r="Q163" s="5"/>
      <c r="R163" s="30"/>
      <c r="S163" s="30"/>
      <c r="T163" s="30"/>
    </row>
    <row r="164" spans="1:20">
      <c r="A164" s="5"/>
      <c r="B164" s="30"/>
      <c r="C164" s="30"/>
      <c r="D164" s="30"/>
      <c r="E164" s="30"/>
      <c r="F164" s="11"/>
      <c r="G164" s="32"/>
      <c r="H164" s="33"/>
      <c r="Q164" s="5"/>
      <c r="R164" s="30"/>
      <c r="S164" s="30"/>
      <c r="T164" s="30"/>
    </row>
    <row r="165" spans="1:20">
      <c r="A165" s="5"/>
      <c r="B165" s="30"/>
      <c r="C165" s="30"/>
      <c r="D165" s="30"/>
      <c r="E165" s="30"/>
      <c r="F165" s="11"/>
      <c r="G165" s="32"/>
      <c r="H165" s="33"/>
      <c r="Q165" s="5"/>
      <c r="R165" s="30"/>
      <c r="S165" s="30"/>
      <c r="T165" s="30"/>
    </row>
    <row r="166" spans="1:20">
      <c r="A166" s="5"/>
      <c r="B166" s="30"/>
      <c r="C166" s="30"/>
      <c r="D166" s="30"/>
      <c r="E166" s="30"/>
      <c r="F166" s="11"/>
      <c r="G166" s="32"/>
      <c r="H166" s="33"/>
      <c r="Q166" s="5"/>
      <c r="R166" s="30"/>
      <c r="S166" s="30"/>
      <c r="T166" s="30"/>
    </row>
    <row r="167" spans="1:20">
      <c r="A167" s="5"/>
      <c r="B167" s="30"/>
      <c r="C167" s="30"/>
      <c r="D167" s="30"/>
      <c r="E167" s="30"/>
      <c r="F167" s="11"/>
      <c r="G167" s="32"/>
      <c r="H167" s="33"/>
      <c r="Q167" s="5"/>
      <c r="R167" s="30"/>
      <c r="S167" s="30"/>
      <c r="T167" s="30"/>
    </row>
    <row r="168" spans="1:20">
      <c r="A168" s="5"/>
      <c r="B168" s="30"/>
      <c r="C168" s="30"/>
      <c r="D168" s="30"/>
      <c r="E168" s="30"/>
      <c r="F168" s="11"/>
      <c r="G168" s="32"/>
      <c r="H168" s="33"/>
      <c r="Q168" s="5"/>
      <c r="R168" s="30"/>
      <c r="S168" s="30"/>
      <c r="T168" s="30"/>
    </row>
    <row r="169" spans="1:20">
      <c r="A169" s="5"/>
      <c r="B169" s="30"/>
      <c r="C169" s="30"/>
      <c r="D169" s="30"/>
      <c r="E169" s="30"/>
      <c r="F169" s="11"/>
      <c r="G169" s="32"/>
      <c r="H169" s="33"/>
      <c r="Q169" s="5"/>
      <c r="R169" s="30"/>
      <c r="S169" s="30"/>
      <c r="T169" s="30"/>
    </row>
    <row r="170" spans="1:20" ht="15.75">
      <c r="A170" s="21"/>
      <c r="B170" s="30"/>
      <c r="C170" s="30"/>
      <c r="D170" s="30"/>
      <c r="E170" s="30"/>
      <c r="F170" s="11"/>
      <c r="G170" s="32"/>
      <c r="H170" s="33"/>
      <c r="Q170" s="21"/>
      <c r="R170" s="30"/>
      <c r="S170" s="30"/>
      <c r="T170" s="30"/>
    </row>
    <row r="171" spans="1:20" ht="15.75">
      <c r="A171" s="21"/>
      <c r="B171" s="30"/>
      <c r="C171" s="30"/>
      <c r="D171" s="30"/>
      <c r="E171" s="30"/>
      <c r="F171" s="11"/>
      <c r="G171" s="32"/>
      <c r="H171" s="33"/>
      <c r="Q171" s="21"/>
      <c r="R171" s="30"/>
      <c r="S171" s="30"/>
      <c r="T171" s="30"/>
    </row>
    <row r="172" spans="1:20" ht="15.75">
      <c r="A172" s="21"/>
      <c r="B172" s="30"/>
      <c r="C172" s="30"/>
      <c r="D172" s="30"/>
      <c r="E172" s="30"/>
      <c r="F172" s="11"/>
      <c r="G172" s="32"/>
      <c r="H172" s="33"/>
      <c r="Q172" s="21"/>
      <c r="R172" s="30"/>
      <c r="S172" s="30"/>
      <c r="T172" s="30"/>
    </row>
    <row r="173" spans="1:20" ht="15.75">
      <c r="A173" s="21"/>
      <c r="B173" s="30"/>
      <c r="C173" s="30"/>
      <c r="D173" s="30"/>
      <c r="E173" s="30"/>
      <c r="F173" s="11"/>
      <c r="G173" s="32"/>
      <c r="H173" s="33"/>
      <c r="Q173" s="21"/>
      <c r="R173" s="30"/>
      <c r="S173" s="30"/>
      <c r="T173" s="30"/>
    </row>
    <row r="174" spans="1:20" ht="15.75">
      <c r="A174" s="21"/>
      <c r="B174" s="30"/>
      <c r="C174" s="30"/>
      <c r="D174" s="30"/>
      <c r="E174" s="30"/>
      <c r="F174" s="11"/>
      <c r="G174" s="32"/>
      <c r="H174" s="33"/>
      <c r="Q174" s="21"/>
      <c r="R174" s="30"/>
      <c r="S174" s="30"/>
      <c r="T174" s="30"/>
    </row>
    <row r="175" spans="1:20" ht="15.75">
      <c r="A175" s="21"/>
      <c r="B175" s="30"/>
      <c r="C175" s="30"/>
      <c r="D175" s="30"/>
      <c r="E175" s="30"/>
      <c r="F175" s="11"/>
      <c r="G175" s="32"/>
      <c r="H175" s="33"/>
      <c r="Q175" s="21"/>
      <c r="R175" s="30"/>
      <c r="S175" s="30"/>
      <c r="T175" s="30"/>
    </row>
    <row r="176" spans="1:20" ht="15.75">
      <c r="A176" s="21"/>
      <c r="B176" s="30"/>
      <c r="C176" s="30"/>
      <c r="D176" s="30"/>
      <c r="E176" s="30"/>
      <c r="F176" s="11"/>
      <c r="G176" s="32"/>
      <c r="H176" s="33"/>
      <c r="Q176" s="21"/>
      <c r="R176" s="30"/>
      <c r="S176" s="30"/>
      <c r="T176" s="30"/>
    </row>
    <row r="177" spans="1:20" ht="15.75">
      <c r="A177" s="21"/>
      <c r="B177" s="30"/>
      <c r="C177" s="30"/>
      <c r="D177" s="30"/>
      <c r="E177" s="30"/>
      <c r="F177" s="11"/>
      <c r="G177" s="32"/>
      <c r="H177" s="33"/>
      <c r="Q177" s="21"/>
      <c r="R177" s="30"/>
      <c r="S177" s="30"/>
      <c r="T177" s="30"/>
    </row>
    <row r="178" spans="1:20" ht="15.75">
      <c r="A178" s="21"/>
      <c r="B178" s="30"/>
      <c r="C178" s="21"/>
      <c r="D178" s="21"/>
      <c r="E178" s="21"/>
      <c r="F178" s="11"/>
      <c r="G178" s="32"/>
      <c r="H178" s="33"/>
      <c r="Q178" s="21"/>
      <c r="R178" s="30"/>
      <c r="S178" s="30"/>
      <c r="T178" s="30"/>
    </row>
    <row r="179" spans="1:20" ht="15.75">
      <c r="A179" s="21"/>
      <c r="B179" s="21"/>
      <c r="C179" s="21"/>
      <c r="D179" s="21"/>
      <c r="E179" s="21"/>
      <c r="F179" s="11"/>
      <c r="G179" s="32"/>
      <c r="H179" s="33"/>
      <c r="Q179" s="21"/>
      <c r="R179" s="21"/>
      <c r="S179" s="21"/>
      <c r="T179" s="21"/>
    </row>
    <row r="180" spans="1:20" ht="15.75">
      <c r="A180" s="21"/>
      <c r="B180" s="21"/>
      <c r="C180" s="21"/>
      <c r="D180" s="21"/>
      <c r="E180" s="21"/>
      <c r="F180" s="11"/>
      <c r="G180" s="32"/>
      <c r="H180" s="33"/>
      <c r="Q180" s="21"/>
      <c r="R180" s="21"/>
      <c r="S180" s="21"/>
      <c r="T180" s="21"/>
    </row>
    <row r="181" spans="1:20" ht="15.75">
      <c r="A181" s="21"/>
      <c r="B181" s="21"/>
      <c r="C181" s="21"/>
      <c r="D181" s="21"/>
      <c r="E181" s="21"/>
      <c r="F181" s="11"/>
      <c r="G181" s="32"/>
      <c r="H181" s="33"/>
      <c r="Q181" s="21"/>
      <c r="R181" s="21"/>
      <c r="S181" s="21"/>
      <c r="T181" s="21"/>
    </row>
    <row r="182" spans="1:20" ht="15.75">
      <c r="A182" s="21"/>
      <c r="B182" s="21"/>
      <c r="C182" s="21"/>
      <c r="D182" s="21"/>
      <c r="E182" s="21"/>
      <c r="F182" s="11"/>
      <c r="G182" s="32"/>
      <c r="H182" s="33"/>
      <c r="Q182" s="21"/>
      <c r="R182" s="21"/>
      <c r="S182" s="21"/>
      <c r="T182" s="21"/>
    </row>
    <row r="183" spans="1:20" ht="15.75">
      <c r="A183" s="21"/>
      <c r="B183" s="21"/>
      <c r="C183" s="21"/>
      <c r="D183" s="21"/>
      <c r="E183" s="21"/>
      <c r="F183" s="11"/>
      <c r="G183" s="32"/>
      <c r="H183" s="33"/>
      <c r="Q183" s="21"/>
      <c r="R183" s="21"/>
      <c r="S183" s="21"/>
      <c r="T183" s="21"/>
    </row>
    <row r="184" spans="1:20" ht="15.75">
      <c r="A184" s="21"/>
      <c r="B184" s="21"/>
      <c r="C184" s="21"/>
      <c r="D184" s="21"/>
      <c r="E184" s="21"/>
      <c r="F184" s="11"/>
      <c r="G184" s="32"/>
      <c r="H184" s="33"/>
      <c r="Q184" s="21"/>
      <c r="R184" s="21"/>
      <c r="S184" s="21"/>
      <c r="T184" s="21"/>
    </row>
    <row r="185" spans="1:20" ht="15.75">
      <c r="A185" s="21"/>
      <c r="B185" s="21"/>
      <c r="C185" s="21"/>
      <c r="D185" s="21"/>
      <c r="E185" s="21"/>
      <c r="F185" s="11"/>
      <c r="G185" s="32"/>
      <c r="H185" s="33"/>
      <c r="Q185" s="21"/>
      <c r="R185" s="21"/>
      <c r="S185" s="21"/>
      <c r="T185" s="21"/>
    </row>
    <row r="186" spans="1:20" ht="15.75">
      <c r="A186" s="21"/>
      <c r="B186" s="21"/>
      <c r="C186" s="21"/>
      <c r="D186" s="21"/>
      <c r="E186" s="21"/>
      <c r="F186" s="11"/>
      <c r="G186" s="32"/>
      <c r="H186" s="33"/>
      <c r="Q186" s="21"/>
      <c r="R186" s="21"/>
      <c r="S186" s="21"/>
      <c r="T186" s="21"/>
    </row>
    <row r="187" spans="1:20" ht="15.75">
      <c r="A187" s="21"/>
      <c r="B187" s="21"/>
      <c r="C187" s="21"/>
      <c r="D187" s="21"/>
      <c r="E187" s="21"/>
      <c r="F187" s="11"/>
      <c r="G187" s="32"/>
      <c r="H187" s="33"/>
      <c r="Q187" s="21"/>
      <c r="R187" s="21"/>
      <c r="S187" s="21"/>
      <c r="T187" s="21"/>
    </row>
    <row r="188" spans="1:20" ht="15.75">
      <c r="A188" s="21"/>
      <c r="B188" s="21"/>
      <c r="C188" s="21"/>
      <c r="D188" s="21"/>
      <c r="E188" s="21"/>
      <c r="F188" s="11"/>
      <c r="G188" s="32"/>
      <c r="H188" s="33"/>
      <c r="Q188" s="21"/>
      <c r="R188" s="21"/>
      <c r="S188" s="21"/>
      <c r="T188" s="21"/>
    </row>
    <row r="189" spans="1:20" ht="15.75">
      <c r="A189" s="21"/>
      <c r="B189" s="21"/>
      <c r="C189" s="21"/>
      <c r="D189" s="21"/>
      <c r="E189" s="21"/>
      <c r="F189" s="11"/>
      <c r="G189" s="32"/>
      <c r="H189" s="33"/>
      <c r="Q189" s="21"/>
      <c r="R189" s="21"/>
      <c r="S189" s="21"/>
      <c r="T189" s="21"/>
    </row>
    <row r="190" spans="1:20" ht="15.75">
      <c r="A190" s="21"/>
      <c r="B190" s="21"/>
      <c r="C190" s="21"/>
      <c r="D190" s="21"/>
      <c r="E190" s="21"/>
      <c r="F190" s="11"/>
      <c r="G190" s="32"/>
      <c r="H190" s="33"/>
      <c r="Q190" s="21"/>
      <c r="R190" s="21"/>
      <c r="S190" s="21"/>
      <c r="T190" s="21"/>
    </row>
    <row r="191" spans="1:20" ht="15.75">
      <c r="A191" s="21"/>
      <c r="B191" s="21"/>
      <c r="C191" s="21"/>
      <c r="D191" s="21"/>
      <c r="E191" s="21"/>
      <c r="F191" s="11"/>
      <c r="G191" s="32"/>
      <c r="H191" s="33"/>
      <c r="Q191" s="21"/>
      <c r="R191" s="21"/>
      <c r="S191" s="21"/>
      <c r="T191" s="21"/>
    </row>
    <row r="192" spans="1:20" ht="15.75">
      <c r="A192" s="21"/>
      <c r="B192" s="21"/>
      <c r="C192" s="21"/>
      <c r="D192" s="21"/>
      <c r="E192" s="21"/>
      <c r="F192" s="11"/>
      <c r="G192" s="32"/>
      <c r="H192" s="33"/>
      <c r="Q192" s="21"/>
      <c r="R192" s="21"/>
      <c r="S192" s="21"/>
      <c r="T192" s="21"/>
    </row>
    <row r="193" spans="1:20" ht="15.75">
      <c r="A193" s="21"/>
      <c r="B193" s="21"/>
      <c r="C193" s="21"/>
      <c r="D193" s="21"/>
      <c r="E193" s="21"/>
      <c r="F193" s="11"/>
      <c r="G193" s="32"/>
      <c r="H193" s="33"/>
      <c r="Q193" s="21"/>
      <c r="R193" s="21"/>
      <c r="S193" s="21"/>
      <c r="T193" s="21"/>
    </row>
    <row r="194" spans="1:20" ht="15.75">
      <c r="A194" s="21"/>
      <c r="B194" s="21"/>
      <c r="C194" s="21"/>
      <c r="D194" s="21"/>
      <c r="E194" s="21"/>
      <c r="F194" s="11"/>
      <c r="G194" s="32"/>
      <c r="H194" s="33"/>
      <c r="Q194" s="21"/>
      <c r="R194" s="21"/>
      <c r="S194" s="21"/>
      <c r="T194" s="21"/>
    </row>
    <row r="195" spans="1:20" ht="15.75">
      <c r="A195" s="21"/>
      <c r="B195" s="21"/>
      <c r="C195" s="21"/>
      <c r="D195" s="21"/>
      <c r="E195" s="21"/>
      <c r="F195" s="11"/>
      <c r="G195" s="32"/>
      <c r="H195" s="33"/>
      <c r="Q195" s="21"/>
      <c r="R195" s="21"/>
      <c r="S195" s="21"/>
      <c r="T195" s="21"/>
    </row>
    <row r="196" spans="1:20" ht="15.75">
      <c r="A196" s="21"/>
      <c r="B196" s="21"/>
      <c r="C196" s="21"/>
      <c r="D196" s="21"/>
      <c r="E196" s="21"/>
      <c r="F196" s="11"/>
      <c r="G196" s="32"/>
      <c r="H196" s="33"/>
      <c r="Q196" s="21"/>
      <c r="R196" s="21"/>
      <c r="S196" s="21"/>
      <c r="T196" s="21"/>
    </row>
    <row r="197" spans="1:20" ht="15.75">
      <c r="A197" s="21"/>
      <c r="B197" s="21"/>
      <c r="C197" s="21"/>
      <c r="D197" s="21"/>
      <c r="E197" s="21"/>
      <c r="F197" s="11"/>
      <c r="G197" s="32"/>
      <c r="H197" s="33"/>
      <c r="Q197" s="21"/>
      <c r="R197" s="21"/>
      <c r="S197" s="21"/>
      <c r="T197" s="21"/>
    </row>
    <row r="198" spans="1:20" ht="15.75">
      <c r="A198" s="21"/>
      <c r="B198" s="21"/>
      <c r="C198" s="21"/>
      <c r="D198" s="21"/>
      <c r="E198" s="21"/>
      <c r="F198" s="11"/>
      <c r="G198" s="32"/>
      <c r="H198" s="33"/>
      <c r="Q198" s="21"/>
      <c r="R198" s="21"/>
      <c r="S198" s="21"/>
      <c r="T198" s="21"/>
    </row>
    <row r="199" spans="1:20" ht="15.75">
      <c r="A199" s="21"/>
      <c r="B199" s="21"/>
      <c r="C199" s="21"/>
      <c r="D199" s="21"/>
      <c r="E199" s="21"/>
      <c r="F199" s="11"/>
      <c r="G199" s="32"/>
      <c r="H199" s="33"/>
      <c r="Q199" s="21"/>
      <c r="R199" s="21"/>
      <c r="S199" s="21"/>
      <c r="T199" s="21"/>
    </row>
    <row r="200" spans="1:20" ht="15.75">
      <c r="A200" s="21"/>
      <c r="B200" s="21"/>
      <c r="C200" s="21"/>
      <c r="D200" s="21"/>
      <c r="E200" s="21"/>
      <c r="F200" s="11"/>
      <c r="G200" s="32"/>
      <c r="H200" s="33"/>
      <c r="Q200" s="21"/>
      <c r="R200" s="21"/>
      <c r="S200" s="21"/>
      <c r="T200" s="21"/>
    </row>
    <row r="201" spans="1:20" ht="15.75">
      <c r="A201" s="21"/>
      <c r="B201" s="21"/>
      <c r="C201" s="21"/>
      <c r="D201" s="21"/>
      <c r="E201" s="21"/>
      <c r="F201" s="11"/>
      <c r="G201" s="32"/>
      <c r="H201" s="33"/>
      <c r="Q201" s="21"/>
      <c r="R201" s="21"/>
      <c r="S201" s="21"/>
      <c r="T201" s="21"/>
    </row>
    <row r="202" spans="1:20" ht="15.75">
      <c r="A202" s="21"/>
      <c r="B202" s="21"/>
      <c r="C202" s="21"/>
      <c r="D202" s="21"/>
      <c r="E202" s="21"/>
      <c r="F202" s="11"/>
      <c r="G202" s="32"/>
      <c r="H202" s="33"/>
      <c r="Q202" s="21"/>
      <c r="R202" s="21"/>
      <c r="S202" s="21"/>
      <c r="T202" s="21"/>
    </row>
    <row r="203" spans="1:20" ht="15.75">
      <c r="A203" s="21"/>
      <c r="B203" s="21"/>
      <c r="C203" s="21"/>
      <c r="D203" s="21"/>
      <c r="E203" s="21"/>
      <c r="F203" s="11"/>
      <c r="G203" s="32"/>
      <c r="H203" s="33"/>
      <c r="Q203" s="21"/>
      <c r="R203" s="21"/>
      <c r="S203" s="21"/>
      <c r="T203" s="21"/>
    </row>
    <row r="204" spans="1:20" ht="15.75">
      <c r="A204" s="21"/>
      <c r="B204" s="21"/>
      <c r="C204" s="21"/>
      <c r="D204" s="21"/>
      <c r="E204" s="21"/>
      <c r="F204" s="11"/>
      <c r="G204" s="32"/>
      <c r="H204" s="33"/>
      <c r="Q204" s="21"/>
      <c r="R204" s="21"/>
      <c r="S204" s="21"/>
      <c r="T204" s="21"/>
    </row>
    <row r="205" spans="1:20" ht="15.75">
      <c r="A205" s="21"/>
      <c r="B205" s="21"/>
      <c r="C205" s="21"/>
      <c r="D205" s="21"/>
      <c r="E205" s="21"/>
      <c r="F205" s="11"/>
      <c r="G205" s="32"/>
      <c r="H205" s="33"/>
      <c r="Q205" s="21"/>
      <c r="R205" s="21"/>
      <c r="S205" s="21"/>
      <c r="T205" s="21"/>
    </row>
    <row r="206" spans="1:20" ht="15.75">
      <c r="A206" s="21"/>
      <c r="B206" s="21"/>
      <c r="C206" s="21"/>
      <c r="D206" s="21"/>
      <c r="E206" s="21"/>
      <c r="F206" s="11"/>
      <c r="G206" s="32"/>
      <c r="H206" s="33"/>
      <c r="Q206" s="21"/>
      <c r="R206" s="21"/>
      <c r="S206" s="21"/>
      <c r="T206" s="21"/>
    </row>
    <row r="207" spans="1:20" ht="15.75">
      <c r="A207" s="21"/>
      <c r="B207" s="21"/>
      <c r="C207" s="21"/>
      <c r="D207" s="21"/>
      <c r="E207" s="21"/>
      <c r="F207" s="11"/>
      <c r="G207" s="32"/>
      <c r="H207" s="33"/>
      <c r="Q207" s="21"/>
      <c r="R207" s="21"/>
      <c r="S207" s="21"/>
      <c r="T207" s="21"/>
    </row>
    <row r="208" spans="1:20" ht="15.75">
      <c r="A208" s="21"/>
      <c r="B208" s="21"/>
      <c r="C208" s="21"/>
      <c r="D208" s="21"/>
      <c r="E208" s="21"/>
      <c r="F208" s="11"/>
      <c r="G208" s="32"/>
      <c r="H208" s="33"/>
      <c r="Q208" s="21"/>
      <c r="R208" s="21"/>
      <c r="S208" s="21"/>
      <c r="T208" s="21"/>
    </row>
    <row r="209" spans="1:20" ht="15.75">
      <c r="A209" s="21"/>
      <c r="B209" s="21"/>
      <c r="C209" s="21"/>
      <c r="D209" s="21"/>
      <c r="E209" s="21"/>
      <c r="F209" s="11"/>
      <c r="G209" s="32"/>
      <c r="H209" s="33"/>
      <c r="Q209" s="21"/>
      <c r="R209" s="21"/>
      <c r="S209" s="21"/>
      <c r="T209" s="21"/>
    </row>
    <row r="210" spans="1:20" ht="15.75">
      <c r="A210" s="21"/>
      <c r="B210" s="21"/>
      <c r="C210" s="21"/>
      <c r="D210" s="21"/>
      <c r="E210" s="21"/>
      <c r="F210" s="11"/>
      <c r="G210" s="32"/>
      <c r="H210" s="33"/>
      <c r="Q210" s="21"/>
      <c r="R210" s="21"/>
      <c r="S210" s="21"/>
      <c r="T210" s="21"/>
    </row>
    <row r="211" spans="1:20" ht="15.75">
      <c r="A211" s="21"/>
      <c r="B211" s="21"/>
      <c r="C211" s="21"/>
      <c r="D211" s="21"/>
      <c r="E211" s="21"/>
      <c r="F211" s="11"/>
      <c r="G211" s="32"/>
      <c r="H211" s="33"/>
      <c r="Q211" s="21"/>
      <c r="R211" s="21"/>
      <c r="S211" s="21"/>
      <c r="T211" s="21"/>
    </row>
    <row r="212" spans="1:20" ht="15.75">
      <c r="A212" s="21"/>
      <c r="B212" s="21"/>
      <c r="C212" s="21"/>
      <c r="D212" s="21"/>
      <c r="E212" s="21"/>
      <c r="F212" s="11"/>
      <c r="G212" s="32"/>
      <c r="H212" s="33"/>
      <c r="Q212" s="21"/>
      <c r="R212" s="21"/>
      <c r="S212" s="21"/>
      <c r="T212" s="21"/>
    </row>
    <row r="213" spans="1:20" ht="15.75">
      <c r="A213" s="21"/>
      <c r="B213" s="21"/>
      <c r="C213" s="21"/>
      <c r="D213" s="21"/>
      <c r="E213" s="21"/>
      <c r="F213" s="11"/>
      <c r="G213" s="32"/>
      <c r="H213" s="33"/>
      <c r="Q213" s="21"/>
      <c r="R213" s="21"/>
      <c r="S213" s="21"/>
      <c r="T213" s="21"/>
    </row>
    <row r="214" spans="1:20" ht="15.75">
      <c r="A214" s="21"/>
      <c r="B214" s="21"/>
      <c r="C214" s="21"/>
      <c r="D214" s="21"/>
      <c r="E214" s="21"/>
      <c r="F214" s="11"/>
      <c r="G214" s="32"/>
      <c r="H214" s="33"/>
      <c r="Q214" s="21"/>
      <c r="R214" s="21"/>
      <c r="S214" s="21"/>
      <c r="T214" s="21"/>
    </row>
    <row r="215" spans="1:20" ht="15.75">
      <c r="A215" s="21"/>
      <c r="B215" s="21"/>
      <c r="C215" s="21"/>
      <c r="D215" s="21"/>
      <c r="E215" s="21"/>
      <c r="F215" s="11"/>
      <c r="G215" s="32"/>
      <c r="H215" s="33"/>
      <c r="Q215" s="21"/>
      <c r="R215" s="21"/>
      <c r="S215" s="21"/>
      <c r="T215" s="21"/>
    </row>
    <row r="216" spans="1:20" ht="15.75">
      <c r="A216" s="21"/>
      <c r="B216" s="21"/>
      <c r="C216" s="21"/>
      <c r="D216" s="21"/>
      <c r="E216" s="21"/>
      <c r="F216" s="11"/>
      <c r="G216" s="32"/>
      <c r="H216" s="33"/>
      <c r="Q216" s="21"/>
      <c r="R216" s="21"/>
      <c r="S216" s="21"/>
      <c r="T216" s="21"/>
    </row>
    <row r="217" spans="1:20" ht="15.75">
      <c r="A217" s="21"/>
      <c r="B217" s="21"/>
      <c r="C217" s="21"/>
      <c r="D217" s="21"/>
      <c r="E217" s="21"/>
      <c r="F217" s="11"/>
      <c r="G217" s="32"/>
      <c r="H217" s="33"/>
      <c r="Q217" s="21"/>
      <c r="R217" s="21"/>
      <c r="S217" s="21"/>
      <c r="T217" s="21"/>
    </row>
    <row r="218" spans="1:20" ht="15.75">
      <c r="A218" s="21"/>
      <c r="B218" s="21"/>
      <c r="C218" s="21"/>
      <c r="D218" s="21"/>
      <c r="E218" s="21"/>
      <c r="F218" s="11"/>
      <c r="G218" s="32"/>
      <c r="H218" s="33"/>
      <c r="Q218" s="21"/>
      <c r="R218" s="21"/>
      <c r="S218" s="21"/>
      <c r="T218" s="21"/>
    </row>
    <row r="219" spans="1:20" ht="15.75">
      <c r="A219" s="21"/>
      <c r="B219" s="21"/>
      <c r="C219" s="21"/>
      <c r="D219" s="21"/>
      <c r="E219" s="21"/>
      <c r="F219" s="11"/>
      <c r="G219" s="32"/>
      <c r="H219" s="33"/>
      <c r="Q219" s="21"/>
      <c r="R219" s="21"/>
      <c r="S219" s="21"/>
      <c r="T219" s="21"/>
    </row>
    <row r="220" spans="1:20" ht="15.75">
      <c r="A220" s="21"/>
      <c r="B220" s="21"/>
      <c r="C220" s="21"/>
      <c r="D220" s="21"/>
      <c r="E220" s="21"/>
      <c r="F220" s="11"/>
      <c r="G220" s="32"/>
      <c r="H220" s="33"/>
      <c r="Q220" s="21"/>
      <c r="R220" s="21"/>
      <c r="S220" s="21"/>
      <c r="T220" s="21"/>
    </row>
    <row r="221" spans="1:20" ht="15.75">
      <c r="A221" s="21"/>
      <c r="B221" s="21"/>
      <c r="C221" s="21"/>
      <c r="D221" s="21"/>
      <c r="E221" s="21"/>
      <c r="F221" s="11"/>
      <c r="G221" s="32"/>
      <c r="H221" s="33"/>
      <c r="Q221" s="21"/>
      <c r="R221" s="21"/>
      <c r="S221" s="21"/>
      <c r="T221" s="21"/>
    </row>
    <row r="222" spans="1:20" ht="15.75">
      <c r="A222" s="21"/>
      <c r="B222" s="21"/>
      <c r="C222" s="21"/>
      <c r="D222" s="21"/>
      <c r="E222" s="21"/>
      <c r="F222" s="11"/>
      <c r="G222" s="32"/>
      <c r="H222" s="33"/>
      <c r="Q222" s="21"/>
      <c r="R222" s="21"/>
      <c r="S222" s="21"/>
      <c r="T222" s="21"/>
    </row>
    <row r="223" spans="1:20" ht="15.75">
      <c r="A223" s="21"/>
      <c r="B223" s="21"/>
      <c r="C223" s="21"/>
      <c r="D223" s="21"/>
      <c r="E223" s="21"/>
      <c r="F223" s="11"/>
      <c r="G223" s="32"/>
      <c r="H223" s="33"/>
      <c r="Q223" s="21"/>
      <c r="R223" s="21"/>
      <c r="S223" s="21"/>
      <c r="T223" s="21"/>
    </row>
    <row r="224" spans="1:20" ht="15.75">
      <c r="A224" s="21"/>
      <c r="B224" s="21"/>
      <c r="C224" s="21"/>
      <c r="D224" s="21"/>
      <c r="E224" s="21"/>
      <c r="F224" s="11"/>
      <c r="G224" s="32"/>
      <c r="H224" s="33"/>
      <c r="Q224" s="21"/>
      <c r="R224" s="21"/>
      <c r="S224" s="21"/>
      <c r="T224" s="21"/>
    </row>
    <row r="225" spans="1:20" ht="15.75">
      <c r="A225" s="21"/>
      <c r="B225" s="21"/>
      <c r="C225" s="21"/>
      <c r="D225" s="21"/>
      <c r="E225" s="21"/>
      <c r="F225" s="11"/>
      <c r="G225" s="32"/>
      <c r="H225" s="33"/>
      <c r="Q225" s="21"/>
      <c r="R225" s="21"/>
      <c r="S225" s="21"/>
      <c r="T225" s="21"/>
    </row>
    <row r="226" spans="1:20" ht="15.75">
      <c r="A226" s="21"/>
      <c r="B226" s="21"/>
      <c r="C226" s="21"/>
      <c r="D226" s="21"/>
      <c r="E226" s="21"/>
      <c r="F226" s="11"/>
      <c r="G226" s="32"/>
      <c r="H226" s="33"/>
      <c r="Q226" s="21"/>
      <c r="R226" s="21"/>
      <c r="S226" s="21"/>
      <c r="T226" s="21"/>
    </row>
    <row r="227" spans="1:20" ht="15.75">
      <c r="A227" s="21"/>
      <c r="B227" s="21"/>
      <c r="C227" s="21"/>
      <c r="D227" s="21"/>
      <c r="E227" s="21"/>
      <c r="F227" s="11"/>
      <c r="G227" s="32"/>
      <c r="H227" s="33"/>
      <c r="Q227" s="21"/>
      <c r="R227" s="21"/>
      <c r="S227" s="21"/>
      <c r="T227" s="21"/>
    </row>
    <row r="228" spans="1:20" ht="15.75">
      <c r="A228" s="21"/>
      <c r="B228" s="21"/>
      <c r="C228" s="21"/>
      <c r="D228" s="21"/>
      <c r="E228" s="21"/>
      <c r="F228" s="11"/>
      <c r="G228" s="32"/>
      <c r="H228" s="33"/>
      <c r="Q228" s="21"/>
      <c r="R228" s="21"/>
      <c r="S228" s="21"/>
      <c r="T228" s="21"/>
    </row>
    <row r="229" spans="1:20" ht="15.75">
      <c r="A229" s="21"/>
      <c r="B229" s="21"/>
      <c r="C229" s="21"/>
      <c r="D229" s="21"/>
      <c r="E229" s="21"/>
      <c r="F229" s="11"/>
      <c r="G229" s="32"/>
      <c r="H229" s="33"/>
      <c r="Q229" s="21"/>
      <c r="R229" s="21"/>
      <c r="S229" s="21"/>
      <c r="T229" s="21"/>
    </row>
    <row r="230" spans="1:20" ht="15.75">
      <c r="A230" s="21"/>
      <c r="B230" s="21"/>
      <c r="C230" s="21"/>
      <c r="D230" s="21"/>
      <c r="E230" s="21"/>
      <c r="F230" s="11"/>
      <c r="G230" s="32"/>
      <c r="H230" s="33"/>
      <c r="Q230" s="21"/>
      <c r="R230" s="21"/>
      <c r="S230" s="21"/>
      <c r="T230" s="21"/>
    </row>
    <row r="231" spans="1:20" ht="15.75">
      <c r="A231" s="21"/>
      <c r="B231" s="21"/>
      <c r="C231" s="21"/>
      <c r="D231" s="21"/>
      <c r="E231" s="21"/>
      <c r="F231" s="11"/>
      <c r="G231" s="32"/>
      <c r="H231" s="33"/>
      <c r="Q231" s="21"/>
      <c r="R231" s="21"/>
      <c r="S231" s="21"/>
      <c r="T231" s="21"/>
    </row>
    <row r="232" spans="1:20" ht="15.75">
      <c r="A232" s="21"/>
      <c r="B232" s="21"/>
      <c r="C232" s="21"/>
      <c r="D232" s="21"/>
      <c r="E232" s="21"/>
      <c r="F232" s="11"/>
      <c r="G232" s="32"/>
      <c r="H232" s="33"/>
      <c r="Q232" s="21"/>
      <c r="R232" s="21"/>
      <c r="S232" s="21"/>
      <c r="T232" s="21"/>
    </row>
    <row r="233" spans="1:20" ht="15.75">
      <c r="A233" s="21"/>
      <c r="B233" s="21"/>
      <c r="C233" s="21"/>
      <c r="D233" s="21"/>
      <c r="E233" s="21"/>
      <c r="F233" s="11"/>
      <c r="G233" s="32"/>
      <c r="H233" s="33"/>
      <c r="Q233" s="21"/>
      <c r="R233" s="21"/>
      <c r="S233" s="21"/>
      <c r="T233" s="21"/>
    </row>
    <row r="234" spans="1:20" ht="15.75">
      <c r="A234" s="21"/>
      <c r="B234" s="21"/>
      <c r="C234" s="21"/>
      <c r="D234" s="21"/>
      <c r="E234" s="21"/>
      <c r="F234" s="11"/>
      <c r="G234" s="32"/>
      <c r="H234" s="33"/>
      <c r="Q234" s="21"/>
      <c r="R234" s="21"/>
      <c r="S234" s="21"/>
      <c r="T234" s="21"/>
    </row>
    <row r="235" spans="1:20" ht="15.75">
      <c r="A235" s="21"/>
      <c r="B235" s="21"/>
      <c r="C235" s="21"/>
      <c r="D235" s="21"/>
      <c r="E235" s="21"/>
      <c r="F235" s="11"/>
      <c r="G235" s="32"/>
      <c r="H235" s="33"/>
      <c r="Q235" s="21"/>
      <c r="R235" s="21"/>
      <c r="S235" s="21"/>
      <c r="T235" s="21"/>
    </row>
    <row r="236" spans="1:20" ht="15.75">
      <c r="A236" s="21"/>
      <c r="B236" s="21"/>
      <c r="C236" s="21"/>
      <c r="D236" s="21"/>
      <c r="E236" s="21"/>
      <c r="F236" s="11"/>
      <c r="G236" s="32"/>
      <c r="H236" s="33"/>
      <c r="Q236" s="21"/>
      <c r="R236" s="21"/>
      <c r="S236" s="21"/>
      <c r="T236" s="21"/>
    </row>
    <row r="237" spans="1:20" ht="15.75">
      <c r="A237" s="21"/>
      <c r="B237" s="21"/>
      <c r="C237" s="21"/>
      <c r="D237" s="21"/>
      <c r="E237" s="21"/>
      <c r="F237" s="11"/>
      <c r="G237" s="32"/>
      <c r="H237" s="33"/>
      <c r="Q237" s="21"/>
      <c r="R237" s="21"/>
      <c r="S237" s="21"/>
      <c r="T237" s="21"/>
    </row>
    <row r="238" spans="1:20" ht="15.75">
      <c r="A238" s="21"/>
      <c r="B238" s="21"/>
      <c r="C238" s="21"/>
      <c r="D238" s="21"/>
      <c r="E238" s="21"/>
      <c r="F238" s="11"/>
      <c r="G238" s="32"/>
      <c r="H238" s="33"/>
      <c r="Q238" s="21"/>
      <c r="R238" s="21"/>
      <c r="S238" s="21"/>
      <c r="T238" s="21"/>
    </row>
    <row r="239" spans="1:20" ht="15.75">
      <c r="A239" s="21"/>
      <c r="B239" s="21"/>
      <c r="C239" s="21"/>
      <c r="D239" s="21"/>
      <c r="E239" s="21"/>
      <c r="F239" s="11"/>
      <c r="G239" s="32"/>
      <c r="H239" s="33"/>
      <c r="Q239" s="21"/>
      <c r="R239" s="21"/>
      <c r="S239" s="21"/>
      <c r="T239" s="21"/>
    </row>
    <row r="240" spans="1:20" ht="15.75">
      <c r="A240" s="21"/>
      <c r="B240" s="21"/>
      <c r="C240" s="21"/>
      <c r="D240" s="21"/>
      <c r="E240" s="21"/>
      <c r="F240" s="11"/>
      <c r="G240" s="32"/>
      <c r="H240" s="33"/>
      <c r="Q240" s="21"/>
      <c r="R240" s="21"/>
      <c r="S240" s="21"/>
      <c r="T240" s="21"/>
    </row>
    <row r="241" spans="1:20" ht="15.75">
      <c r="A241" s="21"/>
      <c r="B241" s="21"/>
      <c r="C241" s="21"/>
      <c r="D241" s="21"/>
      <c r="E241" s="21"/>
      <c r="F241" s="11"/>
      <c r="G241" s="32"/>
      <c r="H241" s="33"/>
      <c r="Q241" s="21"/>
      <c r="R241" s="21"/>
      <c r="S241" s="21"/>
      <c r="T241" s="21"/>
    </row>
    <row r="242" spans="1:20" ht="15.75">
      <c r="A242" s="21"/>
      <c r="B242" s="21"/>
      <c r="C242" s="21"/>
      <c r="D242" s="21"/>
      <c r="E242" s="21"/>
      <c r="F242" s="11"/>
      <c r="G242" s="32"/>
      <c r="H242" s="33"/>
      <c r="Q242" s="21"/>
      <c r="R242" s="21"/>
      <c r="S242" s="21"/>
      <c r="T242" s="21"/>
    </row>
    <row r="243" spans="1:20" ht="15.75">
      <c r="A243" s="21"/>
      <c r="B243" s="21"/>
      <c r="C243" s="21"/>
      <c r="D243" s="21"/>
      <c r="E243" s="21"/>
      <c r="F243" s="11"/>
      <c r="G243" s="32"/>
      <c r="H243" s="33"/>
      <c r="Q243" s="21"/>
      <c r="R243" s="21"/>
      <c r="S243" s="21"/>
      <c r="T243" s="21"/>
    </row>
    <row r="244" spans="1:20" ht="15.75">
      <c r="A244" s="21"/>
      <c r="B244" s="21"/>
      <c r="C244" s="21"/>
      <c r="D244" s="21"/>
      <c r="E244" s="21"/>
      <c r="F244" s="21"/>
      <c r="G244" s="32"/>
      <c r="H244" s="33"/>
      <c r="Q244" s="21"/>
      <c r="R244" s="21"/>
      <c r="S244" s="21"/>
      <c r="T244" s="21"/>
    </row>
    <row r="245" spans="1:20" ht="15.75">
      <c r="A245" s="21"/>
      <c r="B245" s="21"/>
      <c r="C245" s="21"/>
      <c r="D245" s="21"/>
      <c r="E245" s="21"/>
      <c r="F245" s="21"/>
      <c r="G245" s="32"/>
      <c r="H245" s="33"/>
      <c r="Q245" s="21"/>
      <c r="R245" s="21"/>
      <c r="S245" s="21"/>
      <c r="T245" s="21"/>
    </row>
    <row r="246" spans="1:20" ht="15.75">
      <c r="A246" s="21"/>
      <c r="B246" s="21"/>
      <c r="C246" s="21"/>
      <c r="D246" s="21"/>
      <c r="E246" s="21"/>
      <c r="F246" s="21"/>
      <c r="G246" s="32"/>
      <c r="H246" s="33"/>
      <c r="Q246" s="21"/>
      <c r="R246" s="21"/>
      <c r="S246" s="21"/>
      <c r="T246" s="21"/>
    </row>
    <row r="247" spans="1:20" ht="15.75">
      <c r="A247" s="21"/>
      <c r="B247" s="21"/>
      <c r="C247" s="21"/>
      <c r="D247" s="21"/>
      <c r="E247" s="21"/>
      <c r="F247" s="21"/>
      <c r="G247" s="32"/>
      <c r="H247" s="33"/>
      <c r="Q247" s="21"/>
      <c r="R247" s="21"/>
      <c r="S247" s="21"/>
      <c r="T247" s="21"/>
    </row>
    <row r="248" spans="1:20" ht="15.75">
      <c r="A248" s="21"/>
      <c r="B248" s="21"/>
      <c r="C248" s="21"/>
      <c r="D248" s="21"/>
      <c r="E248" s="21"/>
      <c r="F248" s="21"/>
      <c r="G248" s="32"/>
      <c r="H248" s="33"/>
      <c r="Q248" s="21"/>
      <c r="R248" s="21"/>
      <c r="S248" s="21"/>
      <c r="T248" s="21"/>
    </row>
    <row r="249" spans="1:20" ht="15.75">
      <c r="A249" s="21"/>
      <c r="B249" s="21"/>
      <c r="C249" s="21"/>
      <c r="D249" s="21"/>
      <c r="E249" s="21"/>
      <c r="F249" s="21"/>
      <c r="G249" s="32"/>
      <c r="H249" s="33"/>
      <c r="Q249" s="21"/>
      <c r="R249" s="21"/>
      <c r="S249" s="21"/>
      <c r="T249" s="21"/>
    </row>
    <row r="250" spans="1:20" ht="15.75">
      <c r="A250" s="21"/>
      <c r="B250" s="21"/>
      <c r="C250" s="21"/>
      <c r="D250" s="21"/>
      <c r="E250" s="21"/>
      <c r="F250" s="21"/>
      <c r="G250" s="32"/>
      <c r="H250" s="33"/>
      <c r="Q250" s="21"/>
      <c r="R250" s="21"/>
      <c r="S250" s="21"/>
      <c r="T250" s="21"/>
    </row>
    <row r="251" spans="1:20" ht="15.75">
      <c r="A251" s="21"/>
      <c r="B251" s="21"/>
      <c r="C251" s="21"/>
      <c r="D251" s="21"/>
      <c r="E251" s="21"/>
      <c r="F251" s="21"/>
      <c r="G251" s="32"/>
      <c r="H251" s="33"/>
      <c r="Q251" s="21"/>
      <c r="R251" s="21"/>
      <c r="S251" s="21"/>
      <c r="T251" s="21"/>
    </row>
    <row r="252" spans="1:20" ht="15.75">
      <c r="A252" s="21"/>
      <c r="B252" s="21"/>
      <c r="C252" s="21"/>
      <c r="D252" s="21"/>
      <c r="E252" s="21"/>
      <c r="F252" s="21"/>
      <c r="G252" s="32"/>
      <c r="H252" s="33"/>
      <c r="Q252" s="21"/>
      <c r="R252" s="21"/>
      <c r="S252" s="21"/>
      <c r="T252" s="21"/>
    </row>
    <row r="253" spans="1:20" ht="15.75">
      <c r="A253" s="21"/>
      <c r="B253" s="21"/>
      <c r="C253" s="21"/>
      <c r="D253" s="21"/>
      <c r="E253" s="21"/>
      <c r="F253" s="21"/>
      <c r="G253" s="32"/>
      <c r="H253" s="33"/>
      <c r="Q253" s="21"/>
      <c r="R253" s="21"/>
      <c r="S253" s="21"/>
      <c r="T253" s="21"/>
    </row>
    <row r="254" spans="1:20" ht="15.75">
      <c r="A254" s="21"/>
      <c r="B254" s="21"/>
      <c r="C254" s="21"/>
      <c r="D254" s="21"/>
      <c r="E254" s="21"/>
      <c r="F254" s="21"/>
      <c r="G254" s="32"/>
      <c r="H254" s="33"/>
      <c r="Q254" s="21"/>
      <c r="R254" s="21"/>
      <c r="S254" s="21"/>
      <c r="T254" s="21"/>
    </row>
    <row r="255" spans="1:20" ht="15.75">
      <c r="A255" s="21"/>
      <c r="B255" s="21"/>
      <c r="C255" s="21"/>
      <c r="D255" s="21"/>
      <c r="E255" s="21"/>
      <c r="F255" s="21"/>
      <c r="G255" s="32"/>
      <c r="H255" s="33"/>
      <c r="Q255" s="21"/>
      <c r="R255" s="21"/>
      <c r="S255" s="21"/>
      <c r="T255" s="21"/>
    </row>
    <row r="256" spans="1:20" ht="15.75">
      <c r="A256" s="21"/>
      <c r="B256" s="21"/>
      <c r="C256" s="21"/>
      <c r="D256" s="21"/>
      <c r="E256" s="21"/>
      <c r="F256" s="21"/>
      <c r="G256" s="32"/>
      <c r="H256" s="33"/>
      <c r="Q256" s="21"/>
      <c r="R256" s="21"/>
      <c r="S256" s="21"/>
      <c r="T256" s="21"/>
    </row>
    <row r="257" spans="1:20" ht="15.75">
      <c r="A257" s="21"/>
      <c r="B257" s="21"/>
      <c r="C257" s="21"/>
      <c r="D257" s="21"/>
      <c r="E257" s="21"/>
      <c r="F257" s="21"/>
      <c r="G257" s="32"/>
      <c r="H257" s="33"/>
      <c r="Q257" s="21"/>
      <c r="R257" s="21"/>
      <c r="S257" s="21"/>
      <c r="T257" s="21"/>
    </row>
    <row r="258" spans="1:20" ht="15.75">
      <c r="A258" s="21"/>
      <c r="B258" s="21"/>
      <c r="C258" s="21"/>
      <c r="D258" s="21"/>
      <c r="E258" s="21"/>
      <c r="F258" s="21"/>
      <c r="G258" s="32"/>
      <c r="H258" s="33"/>
      <c r="Q258" s="21"/>
      <c r="R258" s="21"/>
      <c r="S258" s="21"/>
      <c r="T258" s="21"/>
    </row>
    <row r="259" spans="1:20" ht="15.75">
      <c r="A259" s="21"/>
      <c r="B259" s="21"/>
      <c r="C259" s="21"/>
      <c r="D259" s="21"/>
      <c r="E259" s="21"/>
      <c r="F259" s="21"/>
      <c r="G259" s="32"/>
      <c r="H259" s="33"/>
      <c r="Q259" s="21"/>
      <c r="R259" s="21"/>
      <c r="S259" s="21"/>
      <c r="T259" s="21"/>
    </row>
    <row r="260" spans="1:20" ht="15.75">
      <c r="A260" s="21"/>
      <c r="B260" s="21"/>
      <c r="C260" s="21"/>
      <c r="D260" s="21"/>
      <c r="E260" s="21"/>
      <c r="F260" s="21"/>
      <c r="G260" s="21"/>
      <c r="H260" s="33"/>
      <c r="Q260" s="21"/>
      <c r="R260" s="21"/>
      <c r="S260" s="21"/>
      <c r="T260" s="21"/>
    </row>
    <row r="261" spans="1:20" ht="15.75">
      <c r="A261" s="21"/>
      <c r="B261" s="21"/>
      <c r="C261" s="21"/>
      <c r="D261" s="21"/>
      <c r="E261" s="21"/>
      <c r="F261" s="21"/>
      <c r="G261" s="21"/>
      <c r="H261" s="33"/>
      <c r="Q261" s="21"/>
      <c r="R261" s="21"/>
      <c r="S261" s="21"/>
      <c r="T261" s="21"/>
    </row>
    <row r="262" spans="1:20" ht="15.75">
      <c r="A262" s="21"/>
      <c r="B262" s="21"/>
      <c r="C262" s="21"/>
      <c r="D262" s="21"/>
      <c r="E262" s="21"/>
      <c r="F262" s="21"/>
      <c r="G262" s="21"/>
      <c r="H262" s="33"/>
      <c r="Q262" s="21"/>
      <c r="R262" s="21"/>
      <c r="S262" s="21"/>
      <c r="T262" s="21"/>
    </row>
    <row r="263" spans="1:20" ht="15.75">
      <c r="A263" s="21"/>
      <c r="B263" s="21"/>
      <c r="C263" s="21"/>
      <c r="D263" s="21"/>
      <c r="E263" s="21"/>
      <c r="F263" s="21"/>
      <c r="G263" s="21"/>
      <c r="H263" s="33"/>
      <c r="Q263" s="21"/>
      <c r="R263" s="21"/>
      <c r="S263" s="21"/>
      <c r="T263" s="21"/>
    </row>
    <row r="264" spans="1:20" ht="15.75">
      <c r="A264" s="21"/>
      <c r="B264" s="21"/>
      <c r="C264" s="21"/>
      <c r="D264" s="21"/>
      <c r="E264" s="21"/>
      <c r="F264" s="21"/>
      <c r="G264" s="21"/>
      <c r="H264" s="33"/>
      <c r="Q264" s="21"/>
      <c r="R264" s="21"/>
      <c r="S264" s="21"/>
      <c r="T264" s="21"/>
    </row>
    <row r="265" spans="1:20" ht="15.75">
      <c r="A265" s="21"/>
      <c r="B265" s="21"/>
      <c r="C265" s="21"/>
      <c r="D265" s="21"/>
      <c r="E265" s="21"/>
      <c r="F265" s="21"/>
      <c r="G265" s="21"/>
      <c r="H265" s="33"/>
      <c r="Q265" s="21"/>
      <c r="R265" s="21"/>
      <c r="S265" s="21"/>
      <c r="T265" s="21"/>
    </row>
    <row r="266" spans="1:20" ht="15.75">
      <c r="A266" s="21"/>
      <c r="B266" s="21"/>
      <c r="C266" s="21"/>
      <c r="D266" s="21"/>
      <c r="E266" s="21"/>
      <c r="F266" s="21"/>
      <c r="G266" s="21"/>
      <c r="H266" s="33"/>
      <c r="Q266" s="21"/>
      <c r="R266" s="21"/>
      <c r="S266" s="21"/>
      <c r="T266" s="21"/>
    </row>
    <row r="267" spans="1:20" ht="15.75">
      <c r="A267" s="21"/>
      <c r="B267" s="21"/>
      <c r="C267" s="21"/>
      <c r="D267" s="21"/>
      <c r="E267" s="21"/>
      <c r="F267" s="21"/>
      <c r="G267" s="21"/>
      <c r="H267" s="33"/>
      <c r="Q267" s="21"/>
      <c r="R267" s="21"/>
      <c r="S267" s="21"/>
      <c r="T267" s="21"/>
    </row>
    <row r="268" spans="1:20" ht="15.75">
      <c r="A268" s="21"/>
      <c r="B268" s="21"/>
      <c r="C268" s="21"/>
      <c r="D268" s="21"/>
      <c r="E268" s="21"/>
      <c r="F268" s="21"/>
      <c r="G268" s="21"/>
      <c r="H268" s="33"/>
      <c r="Q268" s="21"/>
      <c r="R268" s="21"/>
      <c r="S268" s="21"/>
      <c r="T268" s="21"/>
    </row>
    <row r="269" spans="1:20" ht="15.75">
      <c r="A269" s="21"/>
      <c r="B269" s="21"/>
      <c r="C269" s="21"/>
      <c r="D269" s="21"/>
      <c r="E269" s="21"/>
      <c r="F269" s="21"/>
      <c r="G269" s="21"/>
      <c r="H269" s="33"/>
      <c r="Q269" s="21"/>
      <c r="R269" s="21"/>
      <c r="S269" s="21"/>
      <c r="T269" s="21"/>
    </row>
    <row r="270" spans="1:20" ht="15.75">
      <c r="A270" s="21"/>
      <c r="B270" s="21"/>
      <c r="C270" s="21"/>
      <c r="D270" s="21"/>
      <c r="E270" s="21"/>
      <c r="F270" s="21"/>
      <c r="G270" s="21"/>
      <c r="H270" s="33"/>
      <c r="Q270" s="21"/>
      <c r="R270" s="21"/>
      <c r="S270" s="21"/>
      <c r="T270" s="21"/>
    </row>
    <row r="271" spans="1:20" ht="15.75">
      <c r="A271" s="21"/>
      <c r="B271" s="21"/>
      <c r="C271" s="21"/>
      <c r="D271" s="21"/>
      <c r="E271" s="21"/>
      <c r="F271" s="21"/>
      <c r="G271" s="21"/>
      <c r="H271" s="33"/>
      <c r="Q271" s="21"/>
      <c r="R271" s="21"/>
      <c r="S271" s="21"/>
      <c r="T271" s="21"/>
    </row>
    <row r="272" spans="1:20" ht="15.75">
      <c r="A272" s="21"/>
      <c r="B272" s="21"/>
      <c r="C272" s="21"/>
      <c r="D272" s="21"/>
      <c r="E272" s="21"/>
      <c r="F272" s="21"/>
      <c r="G272" s="21"/>
      <c r="H272" s="33"/>
      <c r="Q272" s="21"/>
      <c r="R272" s="21"/>
      <c r="S272" s="21"/>
      <c r="T272" s="21"/>
    </row>
    <row r="273" spans="1:20" ht="15.75">
      <c r="A273" s="21"/>
      <c r="B273" s="21"/>
      <c r="C273" s="21"/>
      <c r="D273" s="21"/>
      <c r="E273" s="21"/>
      <c r="F273" s="21"/>
      <c r="G273" s="21"/>
      <c r="H273" s="33"/>
      <c r="Q273" s="21"/>
      <c r="R273" s="21"/>
      <c r="S273" s="21"/>
      <c r="T273" s="21"/>
    </row>
    <row r="274" spans="1:20" ht="15.75">
      <c r="A274" s="21"/>
      <c r="B274" s="21"/>
      <c r="C274" s="21"/>
      <c r="D274" s="21"/>
      <c r="E274" s="21"/>
      <c r="F274" s="21"/>
      <c r="G274" s="21"/>
      <c r="H274" s="33"/>
      <c r="Q274" s="21"/>
      <c r="R274" s="21"/>
      <c r="S274" s="21"/>
      <c r="T274" s="21"/>
    </row>
    <row r="275" spans="1:20" ht="15.75">
      <c r="A275" s="21"/>
      <c r="B275" s="21"/>
      <c r="C275" s="21"/>
      <c r="D275" s="21"/>
      <c r="E275" s="21"/>
      <c r="F275" s="21"/>
      <c r="G275" s="21"/>
      <c r="H275" s="33"/>
      <c r="Q275" s="21"/>
      <c r="R275" s="21"/>
      <c r="S275" s="21"/>
      <c r="T275" s="21"/>
    </row>
    <row r="276" spans="1:20" ht="15.75">
      <c r="A276" s="21"/>
      <c r="B276" s="21"/>
      <c r="C276" s="21"/>
      <c r="D276" s="21"/>
      <c r="E276" s="21"/>
      <c r="F276" s="21"/>
      <c r="G276" s="21"/>
      <c r="H276" s="33"/>
      <c r="Q276" s="21"/>
      <c r="R276" s="21"/>
      <c r="S276" s="21"/>
      <c r="T276" s="21"/>
    </row>
    <row r="277" spans="1:20" ht="15.75">
      <c r="A277" s="21"/>
      <c r="B277" s="21"/>
      <c r="C277" s="21"/>
      <c r="D277" s="21"/>
      <c r="E277" s="21"/>
      <c r="F277" s="21"/>
      <c r="G277" s="21"/>
      <c r="H277" s="33"/>
      <c r="Q277" s="21"/>
      <c r="R277" s="21"/>
      <c r="S277" s="21"/>
      <c r="T277" s="21"/>
    </row>
    <row r="278" spans="1:20" ht="15.75">
      <c r="A278" s="21"/>
      <c r="B278" s="21"/>
      <c r="C278" s="21"/>
      <c r="D278" s="21"/>
      <c r="E278" s="21"/>
      <c r="F278" s="21"/>
      <c r="G278" s="21"/>
      <c r="H278" s="33"/>
      <c r="Q278" s="21"/>
      <c r="R278" s="21"/>
      <c r="S278" s="21"/>
      <c r="T278" s="21"/>
    </row>
    <row r="279" spans="1:20" ht="15.75">
      <c r="A279" s="21"/>
      <c r="B279" s="21"/>
      <c r="C279" s="21"/>
      <c r="D279" s="21"/>
      <c r="E279" s="21"/>
      <c r="F279" s="21"/>
      <c r="G279" s="21"/>
      <c r="H279" s="33"/>
      <c r="Q279" s="21"/>
      <c r="R279" s="21"/>
      <c r="S279" s="21"/>
      <c r="T279" s="21"/>
    </row>
    <row r="280" spans="1:20" ht="15.75">
      <c r="A280" s="21"/>
      <c r="B280" s="21"/>
      <c r="C280" s="21"/>
      <c r="D280" s="21"/>
      <c r="E280" s="21"/>
      <c r="F280" s="21"/>
      <c r="G280" s="21"/>
      <c r="H280" s="33"/>
      <c r="Q280" s="21"/>
      <c r="R280" s="21"/>
      <c r="S280" s="21"/>
      <c r="T280" s="21"/>
    </row>
    <row r="281" spans="1:20" ht="15.75">
      <c r="A281" s="21"/>
      <c r="B281" s="21"/>
      <c r="C281" s="21"/>
      <c r="D281" s="21"/>
      <c r="E281" s="21"/>
      <c r="F281" s="21"/>
      <c r="G281" s="21"/>
      <c r="H281" s="33"/>
      <c r="Q281" s="21"/>
      <c r="R281" s="21"/>
      <c r="S281" s="21"/>
      <c r="T281" s="21"/>
    </row>
    <row r="282" spans="1:20" ht="15.75">
      <c r="A282" s="21"/>
      <c r="B282" s="21"/>
      <c r="C282" s="21"/>
      <c r="D282" s="21"/>
      <c r="E282" s="21"/>
      <c r="F282" s="21"/>
      <c r="G282" s="21"/>
      <c r="H282" s="33"/>
      <c r="Q282" s="21"/>
      <c r="R282" s="21"/>
      <c r="S282" s="21"/>
      <c r="T282" s="21"/>
    </row>
    <row r="283" spans="1:20" ht="15.75">
      <c r="A283" s="21"/>
      <c r="B283" s="21"/>
      <c r="C283" s="21"/>
      <c r="D283" s="21"/>
      <c r="E283" s="21"/>
      <c r="F283" s="21"/>
      <c r="G283" s="21"/>
      <c r="H283" s="33"/>
      <c r="Q283" s="21"/>
      <c r="R283" s="21"/>
      <c r="S283" s="21"/>
      <c r="T283" s="21"/>
    </row>
    <row r="284" spans="1:20" ht="15.75">
      <c r="A284" s="21"/>
      <c r="B284" s="21"/>
      <c r="C284" s="21"/>
      <c r="D284" s="21"/>
      <c r="E284" s="21"/>
      <c r="F284" s="21"/>
      <c r="G284" s="21"/>
      <c r="H284" s="33"/>
      <c r="Q284" s="21"/>
      <c r="R284" s="21"/>
      <c r="S284" s="21"/>
      <c r="T284" s="21"/>
    </row>
    <row r="285" spans="1:20" ht="15.75">
      <c r="A285" s="21"/>
      <c r="B285" s="21"/>
      <c r="C285" s="21"/>
      <c r="D285" s="21"/>
      <c r="E285" s="21"/>
      <c r="F285" s="21"/>
      <c r="G285" s="21"/>
      <c r="H285" s="33"/>
      <c r="Q285" s="21"/>
      <c r="R285" s="21"/>
      <c r="S285" s="21"/>
      <c r="T285" s="21"/>
    </row>
    <row r="286" spans="1:20" ht="15.75">
      <c r="A286" s="21"/>
      <c r="B286" s="21"/>
      <c r="C286" s="21"/>
      <c r="D286" s="21"/>
      <c r="E286" s="21"/>
      <c r="F286" s="21"/>
      <c r="G286" s="21"/>
      <c r="H286" s="33"/>
      <c r="Q286" s="21"/>
      <c r="R286" s="21"/>
      <c r="S286" s="21"/>
      <c r="T286" s="21"/>
    </row>
    <row r="287" spans="1:20" ht="15.75">
      <c r="A287" s="21"/>
      <c r="B287" s="21"/>
      <c r="C287" s="21"/>
      <c r="D287" s="21"/>
      <c r="E287" s="21"/>
      <c r="F287" s="21"/>
      <c r="G287" s="21"/>
      <c r="H287" s="33"/>
      <c r="Q287" s="21"/>
      <c r="R287" s="21"/>
      <c r="S287" s="21"/>
      <c r="T287" s="21"/>
    </row>
    <row r="288" spans="1:20" ht="15.75">
      <c r="A288" s="21"/>
      <c r="B288" s="21"/>
      <c r="C288" s="21"/>
      <c r="D288" s="21"/>
      <c r="E288" s="21"/>
      <c r="F288" s="21"/>
      <c r="G288" s="21"/>
      <c r="H288" s="21"/>
      <c r="Q288" s="21"/>
      <c r="R288" s="21"/>
      <c r="S288" s="21"/>
      <c r="T288" s="21"/>
    </row>
    <row r="289" spans="1:20" ht="15.75">
      <c r="A289" s="21"/>
      <c r="B289" s="21"/>
      <c r="C289" s="21"/>
      <c r="D289" s="21"/>
      <c r="E289" s="21"/>
      <c r="F289" s="21"/>
      <c r="G289" s="21"/>
      <c r="H289" s="21"/>
      <c r="Q289" s="21"/>
      <c r="R289" s="21"/>
      <c r="S289" s="21"/>
      <c r="T289" s="21"/>
    </row>
    <row r="290" spans="1:20" ht="15.75">
      <c r="A290" s="21"/>
      <c r="B290" s="21"/>
      <c r="C290" s="21"/>
      <c r="D290" s="21"/>
      <c r="E290" s="21"/>
      <c r="F290" s="21"/>
      <c r="G290" s="21"/>
      <c r="H290" s="21"/>
      <c r="Q290" s="21"/>
      <c r="R290" s="21"/>
      <c r="S290" s="21"/>
      <c r="T290" s="21"/>
    </row>
    <row r="291" spans="1:20" ht="15.75">
      <c r="A291" s="21"/>
      <c r="B291" s="21"/>
      <c r="C291" s="21"/>
      <c r="D291" s="21"/>
      <c r="E291" s="21"/>
      <c r="F291" s="21"/>
      <c r="G291" s="21"/>
      <c r="H291" s="21"/>
      <c r="Q291" s="21"/>
      <c r="R291" s="21"/>
      <c r="S291" s="21"/>
      <c r="T291" s="21"/>
    </row>
    <row r="292" spans="1:20" ht="15.75">
      <c r="A292" s="21"/>
      <c r="B292" s="21"/>
      <c r="C292" s="21"/>
      <c r="D292" s="21"/>
      <c r="E292" s="21"/>
      <c r="F292" s="21"/>
      <c r="G292" s="21"/>
      <c r="H292" s="21"/>
      <c r="Q292" s="21"/>
      <c r="R292" s="21"/>
      <c r="S292" s="21"/>
      <c r="T292" s="21"/>
    </row>
    <row r="293" spans="1:20" ht="15.75">
      <c r="A293" s="21"/>
      <c r="B293" s="21"/>
      <c r="C293" s="21"/>
      <c r="D293" s="21"/>
      <c r="E293" s="21"/>
      <c r="F293" s="21"/>
      <c r="G293" s="21"/>
      <c r="H293" s="21"/>
      <c r="Q293" s="21"/>
      <c r="R293" s="21"/>
      <c r="S293" s="21"/>
      <c r="T293" s="21"/>
    </row>
    <row r="294" spans="1:20" ht="15.75">
      <c r="A294" s="21"/>
      <c r="B294" s="21"/>
      <c r="C294" s="21"/>
      <c r="D294" s="21"/>
      <c r="E294" s="21"/>
      <c r="F294" s="21"/>
      <c r="G294" s="21"/>
      <c r="H294" s="21"/>
      <c r="Q294" s="21"/>
      <c r="R294" s="21"/>
      <c r="S294" s="21"/>
      <c r="T294" s="21"/>
    </row>
    <row r="295" spans="1:20" ht="15.75">
      <c r="A295" s="21"/>
      <c r="B295" s="21"/>
      <c r="C295" s="21"/>
      <c r="D295" s="21"/>
      <c r="E295" s="21"/>
      <c r="F295" s="21"/>
      <c r="G295" s="21"/>
      <c r="H295" s="21"/>
      <c r="Q295" s="21"/>
      <c r="R295" s="21"/>
      <c r="S295" s="21"/>
      <c r="T295" s="21"/>
    </row>
    <row r="296" spans="1:20" ht="15.75">
      <c r="A296" s="21"/>
      <c r="B296" s="21"/>
      <c r="C296" s="21"/>
      <c r="D296" s="21"/>
      <c r="E296" s="21"/>
      <c r="F296" s="21"/>
      <c r="G296" s="21"/>
      <c r="H296" s="21"/>
      <c r="Q296" s="21"/>
      <c r="R296" s="21"/>
      <c r="S296" s="21"/>
      <c r="T296" s="21"/>
    </row>
    <row r="297" spans="1:20" ht="15.75">
      <c r="A297" s="21"/>
      <c r="B297" s="21"/>
      <c r="C297" s="21"/>
      <c r="D297" s="21"/>
      <c r="E297" s="21"/>
      <c r="F297" s="21"/>
      <c r="G297" s="21"/>
      <c r="H297" s="21"/>
      <c r="Q297" s="21"/>
      <c r="R297" s="21"/>
      <c r="S297" s="21"/>
      <c r="T297" s="21"/>
    </row>
    <row r="298" spans="1:20" ht="15.75">
      <c r="A298" s="21"/>
      <c r="B298" s="21"/>
      <c r="C298" s="21"/>
      <c r="D298" s="21"/>
      <c r="E298" s="21"/>
      <c r="F298" s="21"/>
      <c r="G298" s="21"/>
      <c r="H298" s="21"/>
      <c r="Q298" s="21"/>
      <c r="R298" s="21"/>
      <c r="S298" s="21"/>
      <c r="T298" s="21"/>
    </row>
    <row r="299" spans="1:20" ht="15.75">
      <c r="A299" s="21"/>
      <c r="B299" s="21"/>
      <c r="C299" s="21"/>
      <c r="D299" s="21"/>
      <c r="E299" s="21"/>
      <c r="F299" s="21"/>
      <c r="G299" s="21"/>
      <c r="H299" s="21"/>
      <c r="Q299" s="21"/>
      <c r="R299" s="21"/>
      <c r="S299" s="21"/>
      <c r="T299" s="21"/>
    </row>
    <row r="300" spans="1:20" ht="15.75">
      <c r="A300" s="21"/>
      <c r="B300" s="21"/>
      <c r="C300" s="21"/>
      <c r="D300" s="21"/>
      <c r="E300" s="21"/>
      <c r="F300" s="21"/>
      <c r="G300" s="21"/>
      <c r="H300" s="21"/>
      <c r="Q300" s="21"/>
      <c r="R300" s="21"/>
      <c r="S300" s="21"/>
      <c r="T300" s="21"/>
    </row>
    <row r="301" spans="1:20" ht="15.75">
      <c r="A301" s="21"/>
      <c r="B301" s="21"/>
      <c r="C301" s="21"/>
      <c r="D301" s="21"/>
      <c r="E301" s="21"/>
      <c r="F301" s="21"/>
      <c r="G301" s="21"/>
      <c r="H301" s="21"/>
      <c r="Q301" s="21"/>
      <c r="R301" s="21"/>
      <c r="S301" s="21"/>
      <c r="T301" s="21"/>
    </row>
    <row r="302" spans="1:20" ht="15.75">
      <c r="A302" s="21"/>
      <c r="B302" s="21"/>
      <c r="C302" s="21"/>
      <c r="D302" s="21"/>
      <c r="E302" s="21"/>
      <c r="F302" s="21"/>
      <c r="G302" s="21"/>
      <c r="H302" s="21"/>
      <c r="Q302" s="21"/>
      <c r="R302" s="21"/>
      <c r="S302" s="21"/>
      <c r="T302" s="21"/>
    </row>
    <row r="303" spans="1:20" ht="15.75">
      <c r="A303" s="21"/>
      <c r="B303" s="21"/>
      <c r="C303" s="21"/>
      <c r="D303" s="21"/>
      <c r="E303" s="21"/>
      <c r="F303" s="21"/>
      <c r="G303" s="21"/>
      <c r="H303" s="21"/>
      <c r="Q303" s="21"/>
      <c r="R303" s="21"/>
      <c r="S303" s="21"/>
      <c r="T303" s="21"/>
    </row>
    <row r="304" spans="1:20" ht="15.75">
      <c r="A304" s="21"/>
      <c r="B304" s="21"/>
      <c r="C304" s="21"/>
      <c r="D304" s="21"/>
      <c r="E304" s="21"/>
      <c r="F304" s="21"/>
      <c r="G304" s="21"/>
      <c r="H304" s="21"/>
      <c r="Q304" s="21"/>
      <c r="R304" s="21"/>
      <c r="S304" s="21"/>
      <c r="T304" s="21"/>
    </row>
    <row r="305" spans="1:20" ht="15.75">
      <c r="A305" s="21"/>
      <c r="B305" s="21"/>
      <c r="C305" s="21"/>
      <c r="D305" s="21"/>
      <c r="E305" s="21"/>
      <c r="F305" s="21"/>
      <c r="G305" s="21"/>
      <c r="H305" s="21"/>
      <c r="Q305" s="21"/>
      <c r="R305" s="21"/>
      <c r="S305" s="21"/>
      <c r="T305" s="21"/>
    </row>
    <row r="306" spans="1:20" ht="15.75">
      <c r="A306" s="21"/>
      <c r="B306" s="21"/>
      <c r="C306" s="21"/>
      <c r="D306" s="21"/>
      <c r="E306" s="21"/>
      <c r="F306" s="21"/>
      <c r="G306" s="21"/>
      <c r="H306" s="21"/>
      <c r="Q306" s="21"/>
      <c r="R306" s="21"/>
      <c r="S306" s="21"/>
      <c r="T306" s="21"/>
    </row>
    <row r="307" spans="1:20" ht="15.75">
      <c r="A307" s="21"/>
      <c r="B307" s="21"/>
      <c r="C307" s="21"/>
      <c r="D307" s="21"/>
      <c r="E307" s="21"/>
      <c r="F307" s="21"/>
      <c r="G307" s="21"/>
      <c r="H307" s="21"/>
      <c r="Q307" s="21"/>
      <c r="R307" s="21"/>
      <c r="S307" s="21"/>
      <c r="T307" s="21"/>
    </row>
    <row r="308" spans="1:20" ht="15.75">
      <c r="A308" s="21"/>
      <c r="B308" s="21"/>
      <c r="C308" s="21"/>
      <c r="D308" s="21"/>
      <c r="E308" s="21"/>
      <c r="F308" s="21"/>
      <c r="G308" s="21"/>
      <c r="H308" s="21"/>
      <c r="Q308" s="21"/>
      <c r="R308" s="21"/>
      <c r="S308" s="21"/>
      <c r="T308" s="21"/>
    </row>
    <row r="309" spans="1:20" ht="15.75">
      <c r="A309" s="21"/>
      <c r="B309" s="21"/>
      <c r="C309" s="21"/>
      <c r="D309" s="21"/>
      <c r="E309" s="21"/>
      <c r="F309" s="21"/>
      <c r="G309" s="21"/>
      <c r="H309" s="21"/>
      <c r="Q309" s="21"/>
      <c r="R309" s="21"/>
      <c r="S309" s="21"/>
      <c r="T309" s="21"/>
    </row>
    <row r="310" spans="1:20" ht="15.75">
      <c r="A310" s="21"/>
      <c r="B310" s="21"/>
      <c r="C310" s="21"/>
      <c r="D310" s="21"/>
      <c r="E310" s="21"/>
      <c r="F310" s="21"/>
      <c r="G310" s="21"/>
      <c r="H310" s="21"/>
      <c r="Q310" s="21"/>
      <c r="R310" s="21"/>
      <c r="S310" s="21"/>
      <c r="T310" s="21"/>
    </row>
    <row r="311" spans="1:20" ht="15.75">
      <c r="A311" s="21"/>
      <c r="B311" s="21"/>
      <c r="C311" s="21"/>
      <c r="D311" s="21"/>
      <c r="E311" s="21"/>
      <c r="F311" s="21"/>
      <c r="G311" s="21"/>
      <c r="H311" s="21"/>
      <c r="Q311" s="21"/>
      <c r="R311" s="21"/>
      <c r="S311" s="21"/>
      <c r="T311" s="21"/>
    </row>
    <row r="312" spans="1:20" ht="15.75">
      <c r="A312" s="21"/>
      <c r="B312" s="21"/>
      <c r="C312" s="21"/>
      <c r="D312" s="21"/>
      <c r="E312" s="21"/>
      <c r="F312" s="21"/>
      <c r="G312" s="21"/>
      <c r="H312" s="21"/>
      <c r="Q312" s="21"/>
      <c r="R312" s="21"/>
      <c r="S312" s="21"/>
      <c r="T312" s="21"/>
    </row>
    <row r="313" spans="1:20" ht="15.75">
      <c r="A313" s="21"/>
      <c r="B313" s="21"/>
      <c r="C313" s="21"/>
      <c r="D313" s="21"/>
      <c r="E313" s="21"/>
      <c r="F313" s="21"/>
      <c r="G313" s="21"/>
      <c r="H313" s="21"/>
      <c r="Q313" s="21"/>
      <c r="R313" s="21"/>
      <c r="S313" s="21"/>
      <c r="T313" s="21"/>
    </row>
    <row r="314" spans="1:20" ht="15.75">
      <c r="A314" s="21"/>
      <c r="B314" s="21"/>
      <c r="C314" s="21"/>
      <c r="D314" s="21"/>
      <c r="E314" s="21"/>
      <c r="F314" s="21"/>
      <c r="G314" s="21"/>
      <c r="H314" s="21"/>
      <c r="Q314" s="21"/>
      <c r="R314" s="21"/>
      <c r="S314" s="21"/>
      <c r="T314" s="21"/>
    </row>
    <row r="315" spans="1:20" ht="15.75">
      <c r="A315" s="21"/>
      <c r="B315" s="21"/>
      <c r="C315" s="21"/>
      <c r="D315" s="21"/>
      <c r="E315" s="21"/>
      <c r="F315" s="21"/>
      <c r="G315" s="21"/>
      <c r="H315" s="21"/>
      <c r="Q315" s="21"/>
      <c r="R315" s="21"/>
      <c r="S315" s="21"/>
      <c r="T315" s="21"/>
    </row>
    <row r="316" spans="1:20" ht="15.75">
      <c r="A316" s="21"/>
      <c r="B316" s="21"/>
      <c r="C316" s="21"/>
      <c r="D316" s="21"/>
      <c r="E316" s="21"/>
      <c r="F316" s="21"/>
      <c r="G316" s="21"/>
      <c r="H316" s="21"/>
      <c r="Q316" s="21"/>
      <c r="R316" s="21"/>
      <c r="S316" s="21"/>
      <c r="T316" s="21"/>
    </row>
    <row r="317" spans="1:20" ht="15.75">
      <c r="A317" s="21"/>
      <c r="B317" s="21"/>
      <c r="C317" s="21"/>
      <c r="D317" s="21"/>
      <c r="E317" s="21"/>
      <c r="F317" s="21"/>
      <c r="G317" s="21"/>
      <c r="H317" s="21"/>
      <c r="Q317" s="21"/>
      <c r="R317" s="21"/>
      <c r="S317" s="21"/>
      <c r="T317" s="21"/>
    </row>
    <row r="318" spans="1:20" ht="15.75">
      <c r="A318" s="21"/>
      <c r="B318" s="21"/>
      <c r="C318" s="21"/>
      <c r="D318" s="21"/>
      <c r="E318" s="21"/>
      <c r="F318" s="21"/>
      <c r="G318" s="21"/>
      <c r="H318" s="21"/>
      <c r="Q318" s="21"/>
      <c r="R318" s="21"/>
      <c r="S318" s="21"/>
      <c r="T318" s="21"/>
    </row>
    <row r="319" spans="1:20" ht="15.75">
      <c r="A319" s="21"/>
      <c r="B319" s="21"/>
      <c r="C319" s="21"/>
      <c r="D319" s="21"/>
      <c r="E319" s="21"/>
      <c r="F319" s="21"/>
      <c r="G319" s="21"/>
      <c r="H319" s="21"/>
      <c r="Q319" s="21"/>
      <c r="R319" s="21"/>
      <c r="S319" s="21"/>
      <c r="T319" s="21"/>
    </row>
    <row r="320" spans="1:20" ht="15.75">
      <c r="A320" s="21"/>
      <c r="B320" s="21"/>
      <c r="C320" s="21"/>
      <c r="D320" s="21"/>
      <c r="E320" s="21"/>
      <c r="F320" s="21"/>
      <c r="G320" s="21"/>
      <c r="H320" s="21"/>
      <c r="Q320" s="21"/>
      <c r="R320" s="21"/>
      <c r="S320" s="21"/>
      <c r="T320" s="21"/>
    </row>
    <row r="321" spans="1:20" ht="15.75">
      <c r="A321" s="21"/>
      <c r="B321" s="21"/>
      <c r="C321" s="21"/>
      <c r="D321" s="21"/>
      <c r="E321" s="21"/>
      <c r="F321" s="21"/>
      <c r="G321" s="21"/>
      <c r="H321" s="21"/>
      <c r="Q321" s="21"/>
      <c r="R321" s="21"/>
      <c r="S321" s="21"/>
      <c r="T321" s="21"/>
    </row>
    <row r="322" spans="1:20" ht="15.75">
      <c r="A322" s="21"/>
      <c r="B322" s="21"/>
      <c r="C322" s="21"/>
      <c r="D322" s="21"/>
      <c r="E322" s="21"/>
      <c r="F322" s="21"/>
      <c r="G322" s="21"/>
      <c r="H322" s="21"/>
      <c r="Q322" s="21"/>
      <c r="R322" s="21"/>
      <c r="S322" s="21"/>
      <c r="T322" s="21"/>
    </row>
    <row r="323" spans="1:20" ht="15.75">
      <c r="A323" s="21"/>
      <c r="B323" s="21"/>
      <c r="C323" s="21"/>
      <c r="D323" s="21"/>
      <c r="E323" s="21"/>
      <c r="F323" s="21"/>
      <c r="G323" s="21"/>
      <c r="H323" s="21"/>
      <c r="Q323" s="21"/>
      <c r="R323" s="21"/>
      <c r="S323" s="21"/>
      <c r="T323" s="21"/>
    </row>
    <row r="324" spans="1:20" ht="15.75">
      <c r="A324" s="21"/>
      <c r="B324" s="21"/>
      <c r="C324" s="21"/>
      <c r="D324" s="21"/>
      <c r="E324" s="21"/>
      <c r="F324" s="21"/>
      <c r="G324" s="21"/>
      <c r="H324" s="21"/>
      <c r="Q324" s="21"/>
      <c r="R324" s="21"/>
      <c r="S324" s="21"/>
      <c r="T324" s="21"/>
    </row>
    <row r="325" spans="1:20" ht="15.75">
      <c r="A325" s="21"/>
      <c r="B325" s="21"/>
      <c r="C325" s="21"/>
      <c r="D325" s="21"/>
      <c r="E325" s="21"/>
      <c r="F325" s="21"/>
      <c r="G325" s="21"/>
      <c r="H325" s="21"/>
      <c r="Q325" s="21"/>
      <c r="R325" s="21"/>
      <c r="S325" s="21"/>
      <c r="T325" s="21"/>
    </row>
    <row r="326" spans="1:20" ht="15.75">
      <c r="A326" s="21"/>
      <c r="B326" s="21"/>
      <c r="C326" s="21"/>
      <c r="D326" s="21"/>
      <c r="E326" s="21"/>
      <c r="F326" s="21"/>
      <c r="G326" s="21"/>
      <c r="H326" s="21"/>
      <c r="Q326" s="21"/>
      <c r="R326" s="21"/>
      <c r="S326" s="21"/>
      <c r="T326" s="21"/>
    </row>
    <row r="327" spans="1:20" ht="15.75">
      <c r="A327" s="21"/>
      <c r="B327" s="21"/>
      <c r="C327" s="21"/>
      <c r="D327" s="21"/>
      <c r="E327" s="21"/>
      <c r="F327" s="21"/>
      <c r="G327" s="21"/>
      <c r="H327" s="21"/>
      <c r="Q327" s="21"/>
      <c r="R327" s="21"/>
      <c r="S327" s="21"/>
      <c r="T327" s="21"/>
    </row>
    <row r="328" spans="1:20" ht="15.75">
      <c r="A328" s="21"/>
      <c r="B328" s="21"/>
      <c r="C328" s="21"/>
      <c r="D328" s="21"/>
      <c r="E328" s="21"/>
      <c r="F328" s="21"/>
      <c r="G328" s="21"/>
      <c r="H328" s="21"/>
      <c r="Q328" s="21"/>
      <c r="R328" s="21"/>
      <c r="S328" s="21"/>
      <c r="T328" s="21"/>
    </row>
    <row r="329" spans="1:20" ht="15.75">
      <c r="A329" s="21"/>
      <c r="B329" s="21"/>
      <c r="C329" s="21"/>
      <c r="D329" s="21"/>
      <c r="E329" s="21"/>
      <c r="F329" s="21"/>
      <c r="G329" s="21"/>
      <c r="H329" s="21"/>
      <c r="Q329" s="21"/>
      <c r="R329" s="21"/>
      <c r="S329" s="21"/>
      <c r="T329" s="21"/>
    </row>
    <row r="330" spans="1:20" ht="15.75">
      <c r="A330" s="21"/>
      <c r="B330" s="21"/>
      <c r="C330" s="21"/>
      <c r="D330" s="21"/>
      <c r="E330" s="21"/>
      <c r="F330" s="21"/>
      <c r="G330" s="21"/>
      <c r="H330" s="21"/>
      <c r="Q330" s="21"/>
      <c r="R330" s="21"/>
      <c r="S330" s="21"/>
      <c r="T330" s="21"/>
    </row>
    <row r="331" spans="1:20" ht="15.75">
      <c r="A331" s="21"/>
      <c r="B331" s="21"/>
      <c r="F331" s="21"/>
      <c r="G331" s="21"/>
      <c r="H331" s="21"/>
      <c r="Q331" s="21"/>
      <c r="R331" s="21"/>
      <c r="S331" s="21"/>
      <c r="T331" s="21"/>
    </row>
  </sheetData>
  <sortState xmlns:xlrd2="http://schemas.microsoft.com/office/spreadsheetml/2017/richdata2" ref="Q4:X102">
    <sortCondition ref="X4:X102"/>
  </sortState>
  <mergeCells count="24">
    <mergeCell ref="F1:F2"/>
    <mergeCell ref="Z1:Z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  <mergeCell ref="O1:O2"/>
    <mergeCell ref="L1:L2"/>
    <mergeCell ref="Q1:Q2"/>
    <mergeCell ref="R1:R2"/>
    <mergeCell ref="U1:U2"/>
    <mergeCell ref="N1:N2"/>
    <mergeCell ref="Y1:Y2"/>
    <mergeCell ref="W1:W2"/>
    <mergeCell ref="X1:X2"/>
    <mergeCell ref="S1:S2"/>
    <mergeCell ref="T1:T2"/>
    <mergeCell ref="V1:V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354"/>
  <sheetViews>
    <sheetView zoomScale="70" zoomScaleNormal="70" workbookViewId="0">
      <selection activeCell="K4" sqref="K4"/>
    </sheetView>
  </sheetViews>
  <sheetFormatPr defaultRowHeight="15"/>
  <cols>
    <col min="2" max="2" width="8.85546875" style="58" bestFit="1" customWidth="1"/>
    <col min="3" max="3" width="11.5703125" customWidth="1"/>
    <col min="4" max="4" width="6.42578125" bestFit="1" customWidth="1"/>
    <col min="5" max="5" width="8.28515625" bestFit="1" customWidth="1"/>
    <col min="6" max="6" width="7.5703125" bestFit="1" customWidth="1"/>
    <col min="7" max="7" width="7.140625" style="58" bestFit="1" customWidth="1"/>
    <col min="8" max="8" width="12.140625" style="58" customWidth="1"/>
    <col min="9" max="9" width="12.28515625" customWidth="1"/>
    <col min="10" max="11" width="9.140625" style="58"/>
    <col min="12" max="12" width="24.7109375" customWidth="1"/>
    <col min="13" max="13" width="12.7109375" customWidth="1"/>
    <col min="14" max="14" width="12.7109375" style="115" customWidth="1"/>
    <col min="15" max="15" width="12.42578125" customWidth="1"/>
    <col min="16" max="16" width="12.140625" customWidth="1"/>
    <col min="17" max="17" width="11.7109375" customWidth="1"/>
    <col min="18" max="18" width="11" customWidth="1"/>
    <col min="19" max="19" width="9.140625" customWidth="1"/>
    <col min="21" max="21" width="61.7109375" customWidth="1"/>
    <col min="22" max="22" width="16.28515625" customWidth="1"/>
    <col min="23" max="23" width="10.7109375" bestFit="1" customWidth="1"/>
  </cols>
  <sheetData>
    <row r="1" spans="1:40" ht="16.5">
      <c r="A1" s="199" t="s">
        <v>0</v>
      </c>
      <c r="B1" s="218" t="s">
        <v>1</v>
      </c>
      <c r="C1" s="184" t="s">
        <v>2</v>
      </c>
      <c r="D1" s="199" t="s">
        <v>3</v>
      </c>
      <c r="E1" s="199" t="s">
        <v>4</v>
      </c>
      <c r="F1" s="199" t="s">
        <v>115</v>
      </c>
      <c r="G1" s="218" t="s">
        <v>5</v>
      </c>
      <c r="H1" s="218" t="s">
        <v>6</v>
      </c>
      <c r="I1" s="199" t="s">
        <v>7</v>
      </c>
      <c r="J1" s="220" t="s">
        <v>8</v>
      </c>
      <c r="K1" s="221"/>
      <c r="L1" s="51"/>
      <c r="M1" s="84"/>
      <c r="N1" s="154"/>
      <c r="O1" s="84"/>
      <c r="P1" s="51"/>
      <c r="Q1" s="51"/>
      <c r="R1" s="51"/>
      <c r="S1" s="51"/>
      <c r="T1" s="51"/>
      <c r="U1" s="51"/>
      <c r="V1" s="51"/>
      <c r="W1" s="1"/>
      <c r="X1" s="1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33.75" thickBot="1">
      <c r="A2" s="200"/>
      <c r="B2" s="219"/>
      <c r="C2" s="185"/>
      <c r="D2" s="200"/>
      <c r="E2" s="200"/>
      <c r="F2" s="200"/>
      <c r="G2" s="219"/>
      <c r="H2" s="219"/>
      <c r="I2" s="200"/>
      <c r="J2" s="66" t="s">
        <v>9</v>
      </c>
      <c r="K2" s="66" t="s">
        <v>10</v>
      </c>
      <c r="L2" s="51" t="s">
        <v>234</v>
      </c>
      <c r="M2" s="84" t="s">
        <v>291</v>
      </c>
      <c r="N2" s="154" t="s">
        <v>285</v>
      </c>
      <c r="O2" s="84" t="s">
        <v>290</v>
      </c>
      <c r="P2" s="216" t="s">
        <v>235</v>
      </c>
      <c r="Q2" s="216"/>
      <c r="R2" s="216"/>
      <c r="S2" s="216"/>
      <c r="T2" s="216"/>
      <c r="U2" s="216"/>
      <c r="V2" s="51" t="s">
        <v>236</v>
      </c>
      <c r="W2" s="1"/>
      <c r="X2" s="217" t="s">
        <v>11</v>
      </c>
      <c r="Y2" s="217"/>
      <c r="Z2" s="217" t="s">
        <v>12</v>
      </c>
      <c r="AA2" s="217"/>
      <c r="AB2" s="1"/>
      <c r="AC2" s="1" t="s">
        <v>13</v>
      </c>
      <c r="AD2" s="1" t="s">
        <v>14</v>
      </c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5.75" thickTop="1">
      <c r="A3" s="3"/>
      <c r="B3" s="53"/>
      <c r="C3" s="3"/>
      <c r="D3" s="4"/>
      <c r="E3" s="5"/>
      <c r="F3" s="4"/>
      <c r="G3" s="59"/>
      <c r="H3" s="60"/>
      <c r="I3" s="4"/>
      <c r="J3" s="59"/>
      <c r="K3" s="59"/>
      <c r="L3" s="51"/>
      <c r="M3" s="84"/>
      <c r="N3" s="154"/>
      <c r="O3" s="84"/>
      <c r="P3" s="51"/>
      <c r="Q3" s="51"/>
      <c r="R3" s="51"/>
      <c r="S3" s="51"/>
      <c r="T3" s="51"/>
      <c r="U3" s="51"/>
      <c r="V3" s="51"/>
      <c r="W3" s="6"/>
      <c r="X3" s="6" t="s">
        <v>15</v>
      </c>
      <c r="Y3" s="7" t="s">
        <v>16</v>
      </c>
      <c r="Z3" s="6" t="s">
        <v>15</v>
      </c>
      <c r="AA3" s="6" t="s">
        <v>16</v>
      </c>
      <c r="AB3" s="6" t="s">
        <v>17</v>
      </c>
      <c r="AC3" s="6" t="s">
        <v>8</v>
      </c>
      <c r="AD3" s="6" t="s">
        <v>8</v>
      </c>
      <c r="AE3" s="6" t="s">
        <v>16</v>
      </c>
      <c r="AF3" s="6" t="s">
        <v>17</v>
      </c>
      <c r="AG3" s="6"/>
      <c r="AH3" s="6"/>
      <c r="AI3" s="6"/>
      <c r="AJ3" s="6"/>
      <c r="AK3" s="6"/>
      <c r="AL3" s="6"/>
      <c r="AM3" s="6"/>
      <c r="AN3" s="6"/>
    </row>
    <row r="4" spans="1:40" ht="16.5">
      <c r="A4" s="3" t="s">
        <v>18</v>
      </c>
      <c r="B4" s="54">
        <v>3906.54</v>
      </c>
      <c r="C4" s="9">
        <v>800</v>
      </c>
      <c r="D4" s="10">
        <v>6.4109999999999996</v>
      </c>
      <c r="E4" s="10">
        <v>3.7189999999999999</v>
      </c>
      <c r="F4" s="8">
        <v>2.8152755601565103</v>
      </c>
      <c r="G4" s="61">
        <v>18.439</v>
      </c>
      <c r="H4" s="62">
        <v>0.65400000000000003</v>
      </c>
      <c r="I4" s="12">
        <v>0.28199999999999997</v>
      </c>
      <c r="J4" s="61">
        <v>55.473557985392397</v>
      </c>
      <c r="K4" s="67">
        <v>10.855758252751833</v>
      </c>
      <c r="L4" s="51" t="s">
        <v>126</v>
      </c>
      <c r="M4" s="99" t="s">
        <v>292</v>
      </c>
      <c r="N4" s="134" t="s">
        <v>271</v>
      </c>
      <c r="O4" s="144">
        <v>3</v>
      </c>
      <c r="P4" s="215" t="s">
        <v>135</v>
      </c>
      <c r="Q4" s="215"/>
      <c r="R4" s="215"/>
      <c r="S4" s="215"/>
      <c r="T4" s="215"/>
      <c r="U4" s="215"/>
      <c r="V4" s="80"/>
      <c r="W4" s="13"/>
      <c r="X4" s="14">
        <v>18.439</v>
      </c>
      <c r="Y4" s="15">
        <v>0.65400000000000003</v>
      </c>
      <c r="Z4" s="14">
        <v>18.247</v>
      </c>
      <c r="AA4" s="16">
        <v>0.58199999999999996</v>
      </c>
      <c r="AB4" s="17">
        <v>3906.54</v>
      </c>
      <c r="AC4" s="18">
        <v>10.855758252751833</v>
      </c>
      <c r="AD4" s="18">
        <v>55.473557985392397</v>
      </c>
      <c r="AE4" s="16">
        <v>0.58199999999999996</v>
      </c>
      <c r="AF4" s="17">
        <v>3906.54</v>
      </c>
      <c r="AG4" s="13"/>
      <c r="AH4" s="13"/>
      <c r="AI4" s="13"/>
      <c r="AJ4" s="13"/>
      <c r="AK4" s="13"/>
      <c r="AL4" s="13"/>
      <c r="AM4" s="13"/>
      <c r="AN4" s="13"/>
    </row>
    <row r="5" spans="1:40" ht="16.5">
      <c r="A5" s="3" t="s">
        <v>18</v>
      </c>
      <c r="B5" s="54">
        <v>3906.54</v>
      </c>
      <c r="C5" s="9">
        <v>2901</v>
      </c>
      <c r="D5" s="10">
        <v>6.4109999999999996</v>
      </c>
      <c r="E5" s="10">
        <v>3.7189999999999999</v>
      </c>
      <c r="F5" s="8">
        <v>2.8152755601565103</v>
      </c>
      <c r="G5" s="61">
        <v>18.247</v>
      </c>
      <c r="H5" s="62">
        <v>0.58199999999999996</v>
      </c>
      <c r="I5" s="12">
        <v>0.245</v>
      </c>
      <c r="J5" s="68"/>
      <c r="K5" s="67"/>
      <c r="L5" s="51" t="s">
        <v>126</v>
      </c>
      <c r="M5" s="99" t="s">
        <v>292</v>
      </c>
      <c r="N5" s="134" t="s">
        <v>271</v>
      </c>
      <c r="O5" s="144">
        <v>3</v>
      </c>
      <c r="P5" s="215" t="s">
        <v>135</v>
      </c>
      <c r="Q5" s="215"/>
      <c r="R5" s="215"/>
      <c r="S5" s="215"/>
      <c r="T5" s="215"/>
      <c r="U5" s="215"/>
      <c r="V5" s="80"/>
      <c r="W5" s="13"/>
      <c r="X5" s="14">
        <v>17.901</v>
      </c>
      <c r="Y5" s="15">
        <v>0.502</v>
      </c>
      <c r="Z5" s="14">
        <v>17.71</v>
      </c>
      <c r="AA5" s="16">
        <v>0.41499999999999998</v>
      </c>
      <c r="AB5" s="17">
        <v>3906.59</v>
      </c>
      <c r="AC5" s="14">
        <v>12.007522911134833</v>
      </c>
      <c r="AD5" s="14">
        <v>56.715778215611031</v>
      </c>
      <c r="AE5" s="16">
        <v>0.41499999999999998</v>
      </c>
      <c r="AF5" s="17">
        <v>3906.59</v>
      </c>
      <c r="AG5" s="13"/>
      <c r="AH5" s="13"/>
      <c r="AI5" s="13"/>
      <c r="AJ5" s="13"/>
      <c r="AK5" s="13"/>
      <c r="AL5" s="13"/>
      <c r="AM5" s="13"/>
      <c r="AN5" s="13"/>
    </row>
    <row r="6" spans="1:40" ht="16.5" customHeight="1">
      <c r="A6" s="3" t="s">
        <v>19</v>
      </c>
      <c r="B6" s="54">
        <v>3906.59</v>
      </c>
      <c r="C6" s="9">
        <v>800</v>
      </c>
      <c r="D6" s="10">
        <v>6.4749999999999996</v>
      </c>
      <c r="E6" s="10">
        <v>3.7240000000000002</v>
      </c>
      <c r="F6" s="8">
        <v>2.8180989247311827</v>
      </c>
      <c r="G6" s="61">
        <v>17.901</v>
      </c>
      <c r="H6" s="62">
        <v>0.502</v>
      </c>
      <c r="I6" s="12">
        <v>0.20399999999999999</v>
      </c>
      <c r="J6" s="61">
        <v>56.715778215611031</v>
      </c>
      <c r="K6" s="67">
        <v>12.007522911134833</v>
      </c>
      <c r="L6" s="51" t="s">
        <v>127</v>
      </c>
      <c r="M6" s="99" t="s">
        <v>292</v>
      </c>
      <c r="N6" s="134" t="s">
        <v>271</v>
      </c>
      <c r="O6" s="144">
        <v>3</v>
      </c>
      <c r="P6" s="215" t="s">
        <v>136</v>
      </c>
      <c r="Q6" s="215"/>
      <c r="R6" s="215"/>
      <c r="S6" s="215"/>
      <c r="T6" s="215"/>
      <c r="U6" s="215"/>
      <c r="V6" s="81"/>
      <c r="W6" s="13"/>
      <c r="X6" s="14">
        <v>13.432</v>
      </c>
      <c r="Y6" s="15">
        <v>0.21</v>
      </c>
      <c r="Z6" s="14">
        <v>13.46</v>
      </c>
      <c r="AA6" s="16">
        <v>0.186</v>
      </c>
      <c r="AB6" s="17">
        <v>3907.18</v>
      </c>
      <c r="AC6" s="14">
        <v>24.059852585863876</v>
      </c>
      <c r="AD6" s="14">
        <v>46.107947179182815</v>
      </c>
      <c r="AE6" s="16">
        <v>0.186</v>
      </c>
      <c r="AF6" s="17">
        <v>3907.18</v>
      </c>
      <c r="AG6" s="13"/>
      <c r="AH6" s="13"/>
      <c r="AI6" s="13"/>
      <c r="AJ6" s="13"/>
      <c r="AK6" s="13"/>
      <c r="AL6" s="13"/>
      <c r="AM6" s="13"/>
      <c r="AN6" s="13"/>
    </row>
    <row r="7" spans="1:40" ht="16.5" customHeight="1">
      <c r="A7" s="3" t="s">
        <v>19</v>
      </c>
      <c r="B7" s="54">
        <v>3906.59</v>
      </c>
      <c r="C7" s="9">
        <v>2901</v>
      </c>
      <c r="D7" s="10">
        <v>6.4749999999999996</v>
      </c>
      <c r="E7" s="10">
        <v>3.7240000000000002</v>
      </c>
      <c r="F7" s="8">
        <v>2.8180989247311827</v>
      </c>
      <c r="G7" s="61">
        <v>17.71</v>
      </c>
      <c r="H7" s="62">
        <v>0.41499999999999998</v>
      </c>
      <c r="I7" s="12">
        <v>0.159</v>
      </c>
      <c r="J7" s="61"/>
      <c r="K7" s="67"/>
      <c r="L7" s="51" t="s">
        <v>127</v>
      </c>
      <c r="M7" s="99" t="s">
        <v>292</v>
      </c>
      <c r="N7" s="134" t="s">
        <v>271</v>
      </c>
      <c r="O7" s="144">
        <v>3</v>
      </c>
      <c r="P7" s="215" t="s">
        <v>136</v>
      </c>
      <c r="Q7" s="215"/>
      <c r="R7" s="215"/>
      <c r="S7" s="215"/>
      <c r="T7" s="215"/>
      <c r="U7" s="215"/>
      <c r="V7" s="81"/>
      <c r="W7" s="13"/>
      <c r="X7" s="14">
        <v>14.986000000000001</v>
      </c>
      <c r="Y7" s="15">
        <v>0.42299999999999999</v>
      </c>
      <c r="Z7" s="14">
        <v>14.939</v>
      </c>
      <c r="AA7" s="16">
        <v>0.39100000000000001</v>
      </c>
      <c r="AB7" s="17">
        <v>3907.24</v>
      </c>
      <c r="AC7" s="14">
        <v>20.448683471163253</v>
      </c>
      <c r="AD7" s="14">
        <v>44.913880402462766</v>
      </c>
      <c r="AE7" s="16">
        <v>0.39100000000000001</v>
      </c>
      <c r="AF7" s="17">
        <v>3907.24</v>
      </c>
      <c r="AG7" s="13"/>
      <c r="AH7" s="13"/>
      <c r="AI7" s="13"/>
      <c r="AJ7" s="13"/>
      <c r="AK7" s="13"/>
      <c r="AL7" s="13"/>
      <c r="AM7" s="13"/>
      <c r="AN7" s="13"/>
    </row>
    <row r="8" spans="1:40" ht="16.5">
      <c r="A8" s="3" t="s">
        <v>20</v>
      </c>
      <c r="B8" s="54">
        <v>3907.18</v>
      </c>
      <c r="C8" s="9">
        <v>800</v>
      </c>
      <c r="D8" s="10">
        <v>6.431</v>
      </c>
      <c r="E8" s="10">
        <v>3.722</v>
      </c>
      <c r="F8" s="8">
        <v>2.8261883260816023</v>
      </c>
      <c r="G8" s="61">
        <v>13.432</v>
      </c>
      <c r="H8" s="62">
        <v>0.21</v>
      </c>
      <c r="I8" s="12">
        <v>6.8000000000000005E-2</v>
      </c>
      <c r="J8" s="61">
        <v>46.107947179182815</v>
      </c>
      <c r="K8" s="67">
        <v>24.059852585863876</v>
      </c>
      <c r="L8" s="51" t="s">
        <v>126</v>
      </c>
      <c r="M8" s="99" t="s">
        <v>292</v>
      </c>
      <c r="N8" s="134" t="s">
        <v>271</v>
      </c>
      <c r="O8" s="144">
        <v>3</v>
      </c>
      <c r="P8" s="215" t="s">
        <v>137</v>
      </c>
      <c r="Q8" s="215"/>
      <c r="R8" s="215"/>
      <c r="S8" s="215"/>
      <c r="T8" s="215"/>
      <c r="U8" s="215"/>
      <c r="V8" s="80"/>
      <c r="W8" s="13"/>
      <c r="X8" s="14">
        <v>17.620999999999999</v>
      </c>
      <c r="Y8" s="15">
        <v>0.73899999999999999</v>
      </c>
      <c r="Z8" s="14">
        <v>17.361000000000001</v>
      </c>
      <c r="AA8" s="16">
        <v>0.65500000000000003</v>
      </c>
      <c r="AB8" s="17">
        <v>3908.04</v>
      </c>
      <c r="AC8" s="14">
        <v>7.9315309291692975</v>
      </c>
      <c r="AD8" s="14">
        <v>65.9868283974088</v>
      </c>
      <c r="AE8" s="16">
        <v>0.65500000000000003</v>
      </c>
      <c r="AF8" s="17">
        <v>3908.04</v>
      </c>
      <c r="AG8" s="13"/>
      <c r="AH8" s="13"/>
      <c r="AI8" s="13"/>
      <c r="AJ8" s="13"/>
      <c r="AK8" s="13"/>
      <c r="AL8" s="13"/>
      <c r="AM8" s="13"/>
      <c r="AN8" s="13"/>
    </row>
    <row r="9" spans="1:40" ht="16.5">
      <c r="A9" s="3" t="s">
        <v>20</v>
      </c>
      <c r="B9" s="54">
        <v>3907.18</v>
      </c>
      <c r="C9" s="9">
        <v>2476</v>
      </c>
      <c r="D9" s="10">
        <v>6.431</v>
      </c>
      <c r="E9" s="10">
        <v>3.722</v>
      </c>
      <c r="F9" s="8">
        <v>2.8261883260816023</v>
      </c>
      <c r="G9" s="61">
        <v>13.46</v>
      </c>
      <c r="H9" s="62">
        <v>0.186</v>
      </c>
      <c r="I9" s="12">
        <v>5.8000000000000003E-2</v>
      </c>
      <c r="J9" s="61"/>
      <c r="K9" s="67"/>
      <c r="L9" s="51" t="s">
        <v>126</v>
      </c>
      <c r="M9" s="99" t="s">
        <v>292</v>
      </c>
      <c r="N9" s="134" t="s">
        <v>271</v>
      </c>
      <c r="O9" s="144">
        <v>3</v>
      </c>
      <c r="P9" s="215" t="s">
        <v>137</v>
      </c>
      <c r="Q9" s="215"/>
      <c r="R9" s="215"/>
      <c r="S9" s="215"/>
      <c r="T9" s="215"/>
      <c r="U9" s="215"/>
      <c r="V9" s="80"/>
      <c r="W9" s="13"/>
      <c r="X9" s="14">
        <v>6.0720000000000001</v>
      </c>
      <c r="Y9" s="15"/>
      <c r="Z9" s="14">
        <v>5.4249999999999998</v>
      </c>
      <c r="AA9" s="16"/>
      <c r="AB9" s="17">
        <v>3908.39</v>
      </c>
      <c r="AC9" s="14">
        <v>11.911780848630023</v>
      </c>
      <c r="AD9" s="14">
        <v>38.718895384937831</v>
      </c>
      <c r="AE9" s="16">
        <v>0.16300000000000001</v>
      </c>
      <c r="AF9" s="17">
        <v>3908.62</v>
      </c>
      <c r="AG9" s="13"/>
      <c r="AH9" s="13"/>
      <c r="AI9" s="13"/>
      <c r="AJ9" s="13"/>
      <c r="AK9" s="13"/>
      <c r="AL9" s="13"/>
      <c r="AM9" s="13"/>
      <c r="AN9" s="13"/>
    </row>
    <row r="10" spans="1:40" ht="16.5">
      <c r="A10" s="3" t="s">
        <v>21</v>
      </c>
      <c r="B10" s="54">
        <v>3907.24</v>
      </c>
      <c r="C10" s="9">
        <v>800</v>
      </c>
      <c r="D10" s="10">
        <v>6.3289999999999997</v>
      </c>
      <c r="E10" s="10">
        <v>3.7229999999999999</v>
      </c>
      <c r="F10" s="8">
        <v>2.831256614208173</v>
      </c>
      <c r="G10" s="61">
        <v>14.986000000000001</v>
      </c>
      <c r="H10" s="62">
        <v>0.42299999999999999</v>
      </c>
      <c r="I10" s="12">
        <v>0.16800000000000001</v>
      </c>
      <c r="J10" s="61">
        <v>44.913880402462766</v>
      </c>
      <c r="K10" s="67">
        <v>20.448683471163253</v>
      </c>
      <c r="L10" s="51" t="s">
        <v>126</v>
      </c>
      <c r="M10" s="99" t="s">
        <v>292</v>
      </c>
      <c r="N10" s="134" t="s">
        <v>271</v>
      </c>
      <c r="O10" s="144">
        <v>3</v>
      </c>
      <c r="P10" s="215" t="s">
        <v>138</v>
      </c>
      <c r="Q10" s="215"/>
      <c r="R10" s="215"/>
      <c r="S10" s="215"/>
      <c r="T10" s="215"/>
      <c r="U10" s="215"/>
      <c r="V10" s="80"/>
      <c r="W10" s="13"/>
      <c r="X10" s="14">
        <v>8.5169999999999995</v>
      </c>
      <c r="Y10" s="15">
        <v>0.24</v>
      </c>
      <c r="Z10" s="14">
        <v>8.3480000000000008</v>
      </c>
      <c r="AA10" s="16">
        <v>0.16300000000000001</v>
      </c>
      <c r="AB10" s="17">
        <v>3908.62</v>
      </c>
      <c r="AC10" s="14">
        <v>11.329798816983097</v>
      </c>
      <c r="AD10" s="14">
        <v>51.090959982720705</v>
      </c>
      <c r="AE10" s="16">
        <v>1.333</v>
      </c>
      <c r="AF10" s="17">
        <v>3908.68</v>
      </c>
      <c r="AG10" s="13"/>
      <c r="AH10" s="13"/>
      <c r="AI10" s="13"/>
      <c r="AJ10" s="13"/>
      <c r="AK10" s="13"/>
      <c r="AL10" s="13"/>
      <c r="AM10" s="13"/>
      <c r="AN10" s="13"/>
    </row>
    <row r="11" spans="1:40" ht="16.5">
      <c r="A11" s="3" t="s">
        <v>21</v>
      </c>
      <c r="B11" s="54">
        <v>3907.24</v>
      </c>
      <c r="C11" s="9">
        <v>2476</v>
      </c>
      <c r="D11" s="10">
        <v>6.3289999999999997</v>
      </c>
      <c r="E11" s="10">
        <v>3.7229999999999999</v>
      </c>
      <c r="F11" s="8">
        <v>2.831256614208173</v>
      </c>
      <c r="G11" s="61">
        <v>14.939</v>
      </c>
      <c r="H11" s="62">
        <v>0.39100000000000001</v>
      </c>
      <c r="I11" s="12">
        <v>0.151</v>
      </c>
      <c r="J11" s="61"/>
      <c r="K11" s="67"/>
      <c r="L11" s="51" t="s">
        <v>126</v>
      </c>
      <c r="M11" s="99" t="s">
        <v>292</v>
      </c>
      <c r="N11" s="134" t="s">
        <v>271</v>
      </c>
      <c r="O11" s="144">
        <v>3</v>
      </c>
      <c r="P11" s="215" t="s">
        <v>138</v>
      </c>
      <c r="Q11" s="215"/>
      <c r="R11" s="215"/>
      <c r="S11" s="215"/>
      <c r="T11" s="215"/>
      <c r="U11" s="215"/>
      <c r="V11" s="80"/>
      <c r="W11" s="13"/>
      <c r="X11" s="14">
        <v>8.0739999999999998</v>
      </c>
      <c r="Y11" s="15">
        <v>2.64</v>
      </c>
      <c r="Z11" s="14">
        <v>7.7350000000000003</v>
      </c>
      <c r="AA11" s="16">
        <v>1.333</v>
      </c>
      <c r="AB11" s="17">
        <v>3908.68</v>
      </c>
      <c r="AC11" s="14">
        <v>10.633605382137965</v>
      </c>
      <c r="AD11" s="14">
        <v>50.32220075492063</v>
      </c>
      <c r="AE11" s="16">
        <v>8.6999999999999994E-2</v>
      </c>
      <c r="AF11" s="17">
        <v>3908.93</v>
      </c>
      <c r="AG11" s="13"/>
      <c r="AH11" s="13"/>
      <c r="AI11" s="13"/>
      <c r="AJ11" s="13"/>
      <c r="AK11" s="13"/>
      <c r="AL11" s="13"/>
      <c r="AM11" s="13"/>
      <c r="AN11" s="13"/>
    </row>
    <row r="12" spans="1:40" ht="16.5" customHeight="1">
      <c r="A12" s="3">
        <v>3</v>
      </c>
      <c r="B12" s="54">
        <v>3908.04</v>
      </c>
      <c r="C12" s="9">
        <v>800</v>
      </c>
      <c r="D12" s="10">
        <v>6.2759999999999998</v>
      </c>
      <c r="E12" s="10">
        <v>3.7210000000000001</v>
      </c>
      <c r="F12" s="8">
        <v>2.8317518312906831</v>
      </c>
      <c r="G12" s="61">
        <v>17.620999999999999</v>
      </c>
      <c r="H12" s="62">
        <v>0.73899999999999999</v>
      </c>
      <c r="I12" s="12">
        <v>0.33600000000000002</v>
      </c>
      <c r="J12" s="61">
        <v>65.9868283974088</v>
      </c>
      <c r="K12" s="67">
        <v>7.9315309291692975</v>
      </c>
      <c r="L12" s="51" t="s">
        <v>126</v>
      </c>
      <c r="M12" s="99" t="s">
        <v>292</v>
      </c>
      <c r="N12" s="134" t="s">
        <v>271</v>
      </c>
      <c r="O12" s="144">
        <v>3</v>
      </c>
      <c r="P12" s="215" t="s">
        <v>139</v>
      </c>
      <c r="Q12" s="215"/>
      <c r="R12" s="215"/>
      <c r="S12" s="215"/>
      <c r="T12" s="215"/>
      <c r="U12" s="215"/>
      <c r="V12" s="80"/>
      <c r="W12" s="13"/>
      <c r="X12" s="14">
        <v>7.6420000000000003</v>
      </c>
      <c r="Y12" s="15">
        <v>0.14599999999999999</v>
      </c>
      <c r="Z12" s="14">
        <v>7.35</v>
      </c>
      <c r="AA12" s="16">
        <v>8.6999999999999994E-2</v>
      </c>
      <c r="AB12" s="17">
        <v>3908.93</v>
      </c>
      <c r="AC12" s="14">
        <v>4.9133772484320319</v>
      </c>
      <c r="AD12" s="14">
        <v>59.590493360507402</v>
      </c>
      <c r="AE12" s="16">
        <v>0.19500000000000001</v>
      </c>
      <c r="AF12" s="17">
        <v>3908.98</v>
      </c>
      <c r="AG12" s="13"/>
      <c r="AH12" s="13"/>
      <c r="AI12" s="13"/>
      <c r="AJ12" s="13"/>
      <c r="AK12" s="13"/>
      <c r="AL12" s="13"/>
      <c r="AM12" s="13"/>
      <c r="AN12" s="13"/>
    </row>
    <row r="13" spans="1:40" ht="16.5" customHeight="1">
      <c r="A13" s="3">
        <v>3</v>
      </c>
      <c r="B13" s="54">
        <v>3908.04</v>
      </c>
      <c r="C13" s="9">
        <v>2478</v>
      </c>
      <c r="D13" s="10">
        <v>6.2759999999999998</v>
      </c>
      <c r="E13" s="10">
        <v>3.7210000000000001</v>
      </c>
      <c r="F13" s="8">
        <v>2.8317518312906831</v>
      </c>
      <c r="G13" s="61">
        <v>17.361000000000001</v>
      </c>
      <c r="H13" s="62">
        <v>0.65500000000000003</v>
      </c>
      <c r="I13" s="12">
        <v>0.28599999999999998</v>
      </c>
      <c r="J13" s="61"/>
      <c r="K13" s="67"/>
      <c r="L13" s="51" t="s">
        <v>126</v>
      </c>
      <c r="M13" s="99" t="s">
        <v>292</v>
      </c>
      <c r="N13" s="134" t="s">
        <v>271</v>
      </c>
      <c r="O13" s="144">
        <v>3</v>
      </c>
      <c r="P13" s="215" t="s">
        <v>139</v>
      </c>
      <c r="Q13" s="215"/>
      <c r="R13" s="215"/>
      <c r="S13" s="215"/>
      <c r="T13" s="215"/>
      <c r="U13" s="215"/>
      <c r="V13" s="80"/>
      <c r="W13" s="13"/>
      <c r="X13" s="14">
        <v>7.1360000000000001</v>
      </c>
      <c r="Y13" s="15">
        <v>0.32500000000000001</v>
      </c>
      <c r="Z13" s="14">
        <v>6.8150000000000004</v>
      </c>
      <c r="AA13" s="16">
        <v>0.19500000000000001</v>
      </c>
      <c r="AB13" s="17">
        <v>3908.98</v>
      </c>
      <c r="AC13" s="14">
        <v>3.532638890463681E-2</v>
      </c>
      <c r="AD13" s="14">
        <v>66.430408875553155</v>
      </c>
      <c r="AE13" s="16">
        <v>0.39</v>
      </c>
      <c r="AF13" s="17">
        <v>3909.29</v>
      </c>
      <c r="AG13" s="13"/>
      <c r="AH13" s="13"/>
      <c r="AI13" s="13"/>
      <c r="AJ13" s="13"/>
      <c r="AK13" s="13"/>
      <c r="AL13" s="13"/>
      <c r="AM13" s="13"/>
      <c r="AN13" s="13"/>
    </row>
    <row r="14" spans="1:40" ht="16.5" customHeight="1">
      <c r="A14" s="3">
        <v>4</v>
      </c>
      <c r="B14" s="54">
        <v>3908.39</v>
      </c>
      <c r="C14" s="9">
        <v>800</v>
      </c>
      <c r="D14" s="10">
        <v>6.444</v>
      </c>
      <c r="E14" s="10">
        <v>3.7250000000000001</v>
      </c>
      <c r="F14" s="8">
        <v>2.8656784701253546</v>
      </c>
      <c r="G14" s="61">
        <v>6.0720000000000001</v>
      </c>
      <c r="H14" s="62">
        <v>30.890999999999998</v>
      </c>
      <c r="I14" s="12">
        <v>27.010999999999999</v>
      </c>
      <c r="J14" s="61">
        <v>38.718895384937831</v>
      </c>
      <c r="K14" s="67">
        <v>11.911780848630023</v>
      </c>
      <c r="L14" s="51" t="s">
        <v>128</v>
      </c>
      <c r="M14" s="100" t="s">
        <v>293</v>
      </c>
      <c r="N14" s="131" t="s">
        <v>276</v>
      </c>
      <c r="O14" s="151">
        <v>8</v>
      </c>
      <c r="P14" s="215" t="s">
        <v>140</v>
      </c>
      <c r="Q14" s="215"/>
      <c r="R14" s="215"/>
      <c r="S14" s="215"/>
      <c r="T14" s="215"/>
      <c r="U14" s="215"/>
      <c r="V14" s="81"/>
      <c r="W14" s="19" t="s">
        <v>22</v>
      </c>
      <c r="X14" s="14">
        <v>7.5810000000000004</v>
      </c>
      <c r="Y14" s="15">
        <v>0.628</v>
      </c>
      <c r="Z14" s="14">
        <v>7.2320000000000002</v>
      </c>
      <c r="AA14" s="16">
        <v>0.39</v>
      </c>
      <c r="AB14" s="17">
        <v>3909.29</v>
      </c>
      <c r="AC14" s="14">
        <v>4.9297746967259242</v>
      </c>
      <c r="AD14" s="14">
        <v>58.195331005229157</v>
      </c>
      <c r="AE14" s="16">
        <v>1.5880000000000001</v>
      </c>
      <c r="AF14" s="17">
        <v>3909.33</v>
      </c>
      <c r="AG14" s="20"/>
      <c r="AH14" s="20"/>
      <c r="AI14" s="20"/>
      <c r="AJ14" s="20"/>
      <c r="AK14" s="20"/>
      <c r="AL14" s="20"/>
      <c r="AM14" s="20"/>
      <c r="AN14" s="20"/>
    </row>
    <row r="15" spans="1:40" ht="16.5" customHeight="1">
      <c r="A15" s="3">
        <v>4</v>
      </c>
      <c r="B15" s="54">
        <v>3908.39</v>
      </c>
      <c r="C15" s="9">
        <v>2479</v>
      </c>
      <c r="D15" s="10">
        <v>6.444</v>
      </c>
      <c r="E15" s="10">
        <v>3.7250000000000001</v>
      </c>
      <c r="F15" s="8">
        <v>2.8656784701253546</v>
      </c>
      <c r="G15" s="61">
        <v>5.4249999999999998</v>
      </c>
      <c r="H15" s="62">
        <v>14.026999999999999</v>
      </c>
      <c r="I15" s="12">
        <v>11.590999999999999</v>
      </c>
      <c r="J15" s="61"/>
      <c r="K15" s="67"/>
      <c r="L15" s="51" t="s">
        <v>128</v>
      </c>
      <c r="M15" s="100" t="s">
        <v>293</v>
      </c>
      <c r="N15" s="131" t="s">
        <v>276</v>
      </c>
      <c r="O15" s="151">
        <v>8</v>
      </c>
      <c r="P15" s="215" t="s">
        <v>140</v>
      </c>
      <c r="Q15" s="215"/>
      <c r="R15" s="215"/>
      <c r="S15" s="215"/>
      <c r="T15" s="215"/>
      <c r="U15" s="215"/>
      <c r="V15" s="81"/>
      <c r="W15" s="19" t="s">
        <v>22</v>
      </c>
      <c r="X15" s="14">
        <v>8.6869999999999994</v>
      </c>
      <c r="Y15" s="15">
        <v>2.4980000000000002</v>
      </c>
      <c r="Z15" s="14">
        <v>8.2810000000000006</v>
      </c>
      <c r="AA15" s="16">
        <v>1.5880000000000001</v>
      </c>
      <c r="AB15" s="17">
        <v>3909.33</v>
      </c>
      <c r="AC15" s="14">
        <v>6.0239733070008725</v>
      </c>
      <c r="AD15" s="14">
        <v>55.353231716949395</v>
      </c>
      <c r="AE15" s="16">
        <v>0.86099999999999999</v>
      </c>
      <c r="AF15" s="17">
        <v>3909.52</v>
      </c>
      <c r="AG15" s="20"/>
      <c r="AH15" s="20"/>
      <c r="AI15" s="20"/>
      <c r="AJ15" s="20"/>
      <c r="AK15" s="20"/>
      <c r="AL15" s="20"/>
      <c r="AM15" s="20"/>
      <c r="AN15" s="20"/>
    </row>
    <row r="16" spans="1:40" ht="16.5" customHeight="1">
      <c r="A16" s="3" t="s">
        <v>23</v>
      </c>
      <c r="B16" s="54">
        <v>3908.62</v>
      </c>
      <c r="C16" s="9">
        <v>800</v>
      </c>
      <c r="D16" s="10">
        <v>6.5049999999999999</v>
      </c>
      <c r="E16" s="10">
        <v>3.7549999999999999</v>
      </c>
      <c r="F16" s="8">
        <v>2.8538396882402384</v>
      </c>
      <c r="G16" s="61">
        <v>8.5169999999999995</v>
      </c>
      <c r="H16" s="62">
        <v>0.24</v>
      </c>
      <c r="I16" s="12">
        <v>8.5999999999999993E-2</v>
      </c>
      <c r="J16" s="61">
        <v>51.090959982720705</v>
      </c>
      <c r="K16" s="67">
        <v>11.329798816983097</v>
      </c>
      <c r="L16" s="51" t="s">
        <v>129</v>
      </c>
      <c r="M16" s="99" t="s">
        <v>292</v>
      </c>
      <c r="N16" s="135" t="s">
        <v>272</v>
      </c>
      <c r="O16" s="146">
        <v>4</v>
      </c>
      <c r="P16" s="215" t="s">
        <v>141</v>
      </c>
      <c r="Q16" s="215"/>
      <c r="R16" s="215"/>
      <c r="S16" s="215"/>
      <c r="T16" s="215"/>
      <c r="U16" s="215"/>
      <c r="V16" s="82"/>
      <c r="W16" s="20"/>
      <c r="X16" s="14">
        <v>8.516</v>
      </c>
      <c r="Y16" s="15">
        <v>1.216</v>
      </c>
      <c r="Z16" s="14">
        <v>8.157</v>
      </c>
      <c r="AA16" s="16">
        <v>0.86099999999999999</v>
      </c>
      <c r="AB16" s="17">
        <v>3909.52</v>
      </c>
      <c r="AC16" s="14">
        <v>12.106456648362686</v>
      </c>
      <c r="AD16" s="14">
        <v>40.756944079906305</v>
      </c>
      <c r="AE16" s="16">
        <v>1.0940000000000001</v>
      </c>
      <c r="AF16" s="17">
        <v>3909.58</v>
      </c>
      <c r="AG16" s="20"/>
      <c r="AH16" s="20"/>
      <c r="AI16" s="20"/>
      <c r="AJ16" s="20"/>
      <c r="AK16" s="20"/>
      <c r="AL16" s="20"/>
      <c r="AM16" s="20"/>
      <c r="AN16" s="20"/>
    </row>
    <row r="17" spans="1:40" ht="16.5" customHeight="1">
      <c r="A17" s="3" t="s">
        <v>23</v>
      </c>
      <c r="B17" s="54">
        <v>3908.62</v>
      </c>
      <c r="C17" s="9">
        <v>2479</v>
      </c>
      <c r="D17" s="10">
        <v>6.5049999999999999</v>
      </c>
      <c r="E17" s="10">
        <v>3.7549999999999999</v>
      </c>
      <c r="F17" s="8">
        <v>2.8538396882402384</v>
      </c>
      <c r="G17" s="61">
        <v>8.3480000000000008</v>
      </c>
      <c r="H17" s="62">
        <v>0.16300000000000001</v>
      </c>
      <c r="I17" s="12">
        <v>5.1999999999999998E-2</v>
      </c>
      <c r="J17" s="61"/>
      <c r="K17" s="67"/>
      <c r="L17" s="51" t="s">
        <v>129</v>
      </c>
      <c r="M17" s="99" t="s">
        <v>292</v>
      </c>
      <c r="N17" s="135" t="s">
        <v>272</v>
      </c>
      <c r="O17" s="146">
        <v>4</v>
      </c>
      <c r="P17" s="215" t="s">
        <v>141</v>
      </c>
      <c r="Q17" s="215"/>
      <c r="R17" s="215"/>
      <c r="S17" s="215"/>
      <c r="T17" s="215"/>
      <c r="U17" s="215"/>
      <c r="V17" s="82"/>
      <c r="W17" s="20"/>
      <c r="X17" s="14">
        <v>10.599</v>
      </c>
      <c r="Y17" s="15">
        <v>1.663</v>
      </c>
      <c r="Z17" s="14">
        <v>10.333</v>
      </c>
      <c r="AA17" s="16">
        <v>1.0940000000000001</v>
      </c>
      <c r="AB17" s="17">
        <v>3909.58</v>
      </c>
      <c r="AC17" s="14">
        <v>10.92813449184378</v>
      </c>
      <c r="AD17" s="14">
        <v>44.980905728310518</v>
      </c>
      <c r="AE17" s="16">
        <v>1.349</v>
      </c>
      <c r="AF17" s="17">
        <v>3909.68</v>
      </c>
      <c r="AG17" s="20"/>
      <c r="AH17" s="20"/>
      <c r="AI17" s="20"/>
      <c r="AJ17" s="20"/>
      <c r="AK17" s="20"/>
      <c r="AL17" s="20"/>
      <c r="AM17" s="20"/>
      <c r="AN17" s="20"/>
    </row>
    <row r="18" spans="1:40" ht="16.5" customHeight="1">
      <c r="A18" s="3" t="s">
        <v>24</v>
      </c>
      <c r="B18" s="54">
        <v>3908.68</v>
      </c>
      <c r="C18" s="9">
        <v>800</v>
      </c>
      <c r="D18" s="10">
        <v>6.52</v>
      </c>
      <c r="E18" s="10">
        <v>3.742</v>
      </c>
      <c r="F18" s="8">
        <v>2.8587535281104586</v>
      </c>
      <c r="G18" s="61">
        <v>8.0739999999999998</v>
      </c>
      <c r="H18" s="62">
        <v>2.64</v>
      </c>
      <c r="I18" s="12">
        <v>1.802</v>
      </c>
      <c r="J18" s="61">
        <v>50.32220075492063</v>
      </c>
      <c r="K18" s="67">
        <v>10.633605382137965</v>
      </c>
      <c r="L18" s="51" t="s">
        <v>129</v>
      </c>
      <c r="M18" s="99" t="s">
        <v>292</v>
      </c>
      <c r="N18" s="130" t="s">
        <v>274</v>
      </c>
      <c r="O18" s="149">
        <v>6</v>
      </c>
      <c r="P18" s="215" t="s">
        <v>142</v>
      </c>
      <c r="Q18" s="215"/>
      <c r="R18" s="215"/>
      <c r="S18" s="215"/>
      <c r="T18" s="215"/>
      <c r="U18" s="215"/>
      <c r="V18" s="82"/>
      <c r="W18" s="20"/>
      <c r="X18" s="14">
        <v>13.648</v>
      </c>
      <c r="Y18" s="15">
        <v>1.77</v>
      </c>
      <c r="Z18" s="14">
        <v>13.349</v>
      </c>
      <c r="AA18" s="16">
        <v>1.349</v>
      </c>
      <c r="AB18" s="17">
        <v>3909.68</v>
      </c>
      <c r="AC18" s="14">
        <v>10.562336748301616</v>
      </c>
      <c r="AD18" s="14">
        <v>41.169905414137617</v>
      </c>
      <c r="AE18" s="16">
        <v>1.5169999999999999</v>
      </c>
      <c r="AF18" s="17">
        <v>3909.74</v>
      </c>
      <c r="AG18" s="20"/>
      <c r="AH18" s="20"/>
      <c r="AI18" s="20"/>
      <c r="AJ18" s="20"/>
      <c r="AK18" s="20"/>
      <c r="AL18" s="20"/>
      <c r="AM18" s="20"/>
      <c r="AN18" s="20"/>
    </row>
    <row r="19" spans="1:40" ht="16.5" customHeight="1">
      <c r="A19" s="3" t="s">
        <v>24</v>
      </c>
      <c r="B19" s="54">
        <v>3908.68</v>
      </c>
      <c r="C19" s="9">
        <v>2479</v>
      </c>
      <c r="D19" s="10">
        <v>6.52</v>
      </c>
      <c r="E19" s="10">
        <v>3.742</v>
      </c>
      <c r="F19" s="8">
        <v>2.8587535281104586</v>
      </c>
      <c r="G19" s="61">
        <v>7.7350000000000003</v>
      </c>
      <c r="H19" s="62">
        <v>1.333</v>
      </c>
      <c r="I19" s="12">
        <v>0.81100000000000005</v>
      </c>
      <c r="J19" s="61"/>
      <c r="K19" s="67"/>
      <c r="L19" s="51" t="s">
        <v>129</v>
      </c>
      <c r="M19" s="99" t="s">
        <v>292</v>
      </c>
      <c r="N19" s="130" t="s">
        <v>274</v>
      </c>
      <c r="O19" s="149">
        <v>6</v>
      </c>
      <c r="P19" s="215" t="s">
        <v>142</v>
      </c>
      <c r="Q19" s="215"/>
      <c r="R19" s="215"/>
      <c r="S19" s="215"/>
      <c r="T19" s="215"/>
      <c r="U19" s="215"/>
      <c r="V19" s="82"/>
      <c r="W19" s="20"/>
      <c r="X19" s="14">
        <v>14.179</v>
      </c>
      <c r="Y19" s="15">
        <v>2.2629999999999999</v>
      </c>
      <c r="Z19" s="14">
        <v>13.86</v>
      </c>
      <c r="AA19" s="16">
        <v>1.5169999999999999</v>
      </c>
      <c r="AB19" s="17">
        <v>3909.74</v>
      </c>
      <c r="AC19" s="14">
        <v>12.882215688791977</v>
      </c>
      <c r="AD19" s="14">
        <v>45.320957233084741</v>
      </c>
      <c r="AE19" s="16">
        <v>2.3519999999999999</v>
      </c>
      <c r="AF19" s="17">
        <v>3909.9</v>
      </c>
      <c r="AG19" s="20"/>
      <c r="AH19" s="20"/>
      <c r="AI19" s="20"/>
      <c r="AJ19" s="20"/>
      <c r="AK19" s="20"/>
      <c r="AL19" s="20"/>
      <c r="AM19" s="20"/>
      <c r="AN19" s="20"/>
    </row>
    <row r="20" spans="1:40" ht="16.5" customHeight="1">
      <c r="A20" s="3" t="s">
        <v>25</v>
      </c>
      <c r="B20" s="54">
        <v>3908.93</v>
      </c>
      <c r="C20" s="9">
        <v>800</v>
      </c>
      <c r="D20" s="10">
        <v>6.31</v>
      </c>
      <c r="E20" s="10">
        <v>3.74</v>
      </c>
      <c r="F20" s="8">
        <v>2.8475387133324941</v>
      </c>
      <c r="G20" s="61">
        <v>7.6420000000000003</v>
      </c>
      <c r="H20" s="62">
        <v>0.14599999999999999</v>
      </c>
      <c r="I20" s="12">
        <v>4.3999999999999997E-2</v>
      </c>
      <c r="J20" s="61">
        <v>59.590493360507402</v>
      </c>
      <c r="K20" s="67">
        <v>4.9133772484320319</v>
      </c>
      <c r="L20" s="51" t="s">
        <v>126</v>
      </c>
      <c r="M20" s="99" t="s">
        <v>292</v>
      </c>
      <c r="N20" s="135" t="s">
        <v>272</v>
      </c>
      <c r="O20" s="146">
        <v>4</v>
      </c>
      <c r="P20" s="215" t="s">
        <v>143</v>
      </c>
      <c r="Q20" s="215"/>
      <c r="R20" s="215"/>
      <c r="S20" s="215"/>
      <c r="T20" s="215"/>
      <c r="U20" s="215"/>
      <c r="V20" s="80"/>
      <c r="W20" s="20"/>
      <c r="X20" s="14">
        <v>15.554</v>
      </c>
      <c r="Y20" s="15">
        <v>2.9289999999999998</v>
      </c>
      <c r="Z20" s="14">
        <v>15.202</v>
      </c>
      <c r="AA20" s="16">
        <v>2.3519999999999999</v>
      </c>
      <c r="AB20" s="17">
        <v>3909.9</v>
      </c>
      <c r="AC20" s="14">
        <v>15.231534478599261</v>
      </c>
      <c r="AD20" s="14">
        <v>47.819552486938854</v>
      </c>
      <c r="AE20" s="16">
        <v>2.4449999999999998</v>
      </c>
      <c r="AF20" s="17">
        <v>3909.95</v>
      </c>
      <c r="AG20" s="20"/>
      <c r="AH20" s="20"/>
      <c r="AI20" s="20"/>
      <c r="AJ20" s="20"/>
      <c r="AK20" s="20"/>
      <c r="AL20" s="20"/>
      <c r="AM20" s="20"/>
      <c r="AN20" s="20"/>
    </row>
    <row r="21" spans="1:40" ht="16.5" customHeight="1">
      <c r="A21" s="3" t="s">
        <v>25</v>
      </c>
      <c r="B21" s="54">
        <v>3908.93</v>
      </c>
      <c r="C21" s="9">
        <v>2480</v>
      </c>
      <c r="D21" s="10">
        <v>6.31</v>
      </c>
      <c r="E21" s="10">
        <v>3.74</v>
      </c>
      <c r="F21" s="8">
        <v>2.8475387133324941</v>
      </c>
      <c r="G21" s="61">
        <v>7.35</v>
      </c>
      <c r="H21" s="62">
        <v>8.6999999999999994E-2</v>
      </c>
      <c r="I21" s="12">
        <v>2.3E-2</v>
      </c>
      <c r="J21" s="61"/>
      <c r="K21" s="69"/>
      <c r="L21" s="51" t="s">
        <v>126</v>
      </c>
      <c r="M21" s="99" t="s">
        <v>292</v>
      </c>
      <c r="N21" s="135" t="s">
        <v>272</v>
      </c>
      <c r="O21" s="146">
        <v>4</v>
      </c>
      <c r="P21" s="215" t="s">
        <v>143</v>
      </c>
      <c r="Q21" s="215"/>
      <c r="R21" s="215"/>
      <c r="S21" s="215"/>
      <c r="T21" s="215"/>
      <c r="U21" s="215"/>
      <c r="V21" s="80"/>
      <c r="W21" s="21"/>
      <c r="X21" s="14">
        <v>14.894</v>
      </c>
      <c r="Y21" s="15">
        <v>2.742</v>
      </c>
      <c r="Z21" s="14">
        <v>14.608000000000001</v>
      </c>
      <c r="AA21" s="16">
        <v>2.4449999999999998</v>
      </c>
      <c r="AB21" s="17">
        <v>3909.95</v>
      </c>
      <c r="AC21" s="14">
        <v>16.555749574286832</v>
      </c>
      <c r="AD21" s="14">
        <v>45.486729041796174</v>
      </c>
      <c r="AE21" s="16">
        <v>0.40600000000000003</v>
      </c>
      <c r="AF21" s="17">
        <v>3910.52</v>
      </c>
      <c r="AG21" s="21"/>
      <c r="AH21" s="21"/>
      <c r="AI21" s="21"/>
      <c r="AJ21" s="21"/>
      <c r="AK21" s="21"/>
      <c r="AL21" s="21"/>
      <c r="AM21" s="21"/>
      <c r="AN21" s="21"/>
    </row>
    <row r="22" spans="1:40" ht="16.5" customHeight="1">
      <c r="A22" s="3" t="s">
        <v>26</v>
      </c>
      <c r="B22" s="54">
        <v>3908.98</v>
      </c>
      <c r="C22" s="9">
        <v>800</v>
      </c>
      <c r="D22" s="10">
        <v>6.5519999999999996</v>
      </c>
      <c r="E22" s="10">
        <v>3.7389999999999999</v>
      </c>
      <c r="F22" s="8">
        <v>2.8473528702363726</v>
      </c>
      <c r="G22" s="61">
        <v>7.1360000000000001</v>
      </c>
      <c r="H22" s="62">
        <v>0.32500000000000001</v>
      </c>
      <c r="I22" s="12">
        <v>0.129</v>
      </c>
      <c r="J22" s="61">
        <v>66.430408875553155</v>
      </c>
      <c r="K22" s="69">
        <v>3.532638890463681E-2</v>
      </c>
      <c r="L22" s="51" t="s">
        <v>130</v>
      </c>
      <c r="M22" s="99" t="s">
        <v>292</v>
      </c>
      <c r="N22" s="129" t="s">
        <v>273</v>
      </c>
      <c r="O22" s="148">
        <v>5</v>
      </c>
      <c r="P22" s="215" t="s">
        <v>144</v>
      </c>
      <c r="Q22" s="215"/>
      <c r="R22" s="215"/>
      <c r="S22" s="215"/>
      <c r="T22" s="215"/>
      <c r="U22" s="215"/>
      <c r="V22" s="81"/>
      <c r="W22" s="21"/>
      <c r="X22" s="14">
        <v>13.73</v>
      </c>
      <c r="Y22" s="15">
        <v>0.82499999999999996</v>
      </c>
      <c r="Z22" s="14">
        <v>13.526</v>
      </c>
      <c r="AA22" s="16">
        <v>0.40600000000000003</v>
      </c>
      <c r="AB22" s="17">
        <v>3910.52</v>
      </c>
      <c r="AC22" s="14">
        <v>19.432836207564328</v>
      </c>
      <c r="AD22" s="14">
        <v>44.004678551134084</v>
      </c>
      <c r="AE22" s="16">
        <v>0.154</v>
      </c>
      <c r="AF22" s="17">
        <v>3910.58</v>
      </c>
      <c r="AG22" s="21"/>
      <c r="AH22" s="21"/>
      <c r="AI22" s="21"/>
      <c r="AJ22" s="21"/>
      <c r="AK22" s="21"/>
      <c r="AL22" s="21"/>
      <c r="AM22" s="21"/>
      <c r="AN22" s="21"/>
    </row>
    <row r="23" spans="1:40" ht="16.5" customHeight="1">
      <c r="A23" s="3" t="s">
        <v>26</v>
      </c>
      <c r="B23" s="54">
        <v>3908.98</v>
      </c>
      <c r="C23" s="9">
        <v>2480</v>
      </c>
      <c r="D23" s="10">
        <v>6.5519999999999996</v>
      </c>
      <c r="E23" s="10">
        <v>3.7389999999999999</v>
      </c>
      <c r="F23" s="8">
        <v>2.8473528702363726</v>
      </c>
      <c r="G23" s="61">
        <v>6.8150000000000004</v>
      </c>
      <c r="H23" s="62">
        <v>0.19500000000000001</v>
      </c>
      <c r="I23" s="12">
        <v>6.6000000000000003E-2</v>
      </c>
      <c r="J23" s="61"/>
      <c r="K23" s="69"/>
      <c r="L23" s="51" t="s">
        <v>130</v>
      </c>
      <c r="M23" s="99" t="s">
        <v>292</v>
      </c>
      <c r="N23" s="129" t="s">
        <v>273</v>
      </c>
      <c r="O23" s="148">
        <v>5</v>
      </c>
      <c r="P23" s="215" t="s">
        <v>144</v>
      </c>
      <c r="Q23" s="215"/>
      <c r="R23" s="215"/>
      <c r="S23" s="215"/>
      <c r="T23" s="215"/>
      <c r="U23" s="215"/>
      <c r="V23" s="81"/>
      <c r="W23" s="21"/>
      <c r="X23" s="14">
        <v>13.374000000000001</v>
      </c>
      <c r="Y23" s="15">
        <v>0.184</v>
      </c>
      <c r="Z23" s="14">
        <v>13.316000000000001</v>
      </c>
      <c r="AA23" s="16">
        <v>0.154</v>
      </c>
      <c r="AB23" s="17">
        <v>3910.58</v>
      </c>
      <c r="AC23" s="14">
        <v>18.80566356163617</v>
      </c>
      <c r="AD23" s="14">
        <v>46.990803859165744</v>
      </c>
      <c r="AE23" s="16">
        <v>1.202</v>
      </c>
      <c r="AF23" s="17">
        <v>3911.05</v>
      </c>
      <c r="AG23" s="21"/>
      <c r="AH23" s="21"/>
      <c r="AI23" s="21"/>
      <c r="AJ23" s="21"/>
      <c r="AK23" s="21"/>
      <c r="AL23" s="21"/>
      <c r="AM23" s="21"/>
      <c r="AN23" s="21"/>
    </row>
    <row r="24" spans="1:40" ht="16.5" customHeight="1">
      <c r="A24" s="3" t="s">
        <v>27</v>
      </c>
      <c r="B24" s="54">
        <v>3909.29</v>
      </c>
      <c r="C24" s="9">
        <v>800</v>
      </c>
      <c r="D24" s="10">
        <v>6.4349999999999996</v>
      </c>
      <c r="E24" s="10">
        <v>3.7229999999999999</v>
      </c>
      <c r="F24" s="8">
        <v>2.8557692307692304</v>
      </c>
      <c r="G24" s="61">
        <v>7.5810000000000004</v>
      </c>
      <c r="H24" s="62">
        <v>0.628</v>
      </c>
      <c r="I24" s="12">
        <v>0.29799999999999999</v>
      </c>
      <c r="J24" s="61">
        <v>58.195331005229157</v>
      </c>
      <c r="K24" s="69">
        <v>4.9297746967259242</v>
      </c>
      <c r="L24" s="51" t="s">
        <v>131</v>
      </c>
      <c r="M24" s="99" t="s">
        <v>292</v>
      </c>
      <c r="N24" s="129" t="s">
        <v>273</v>
      </c>
      <c r="O24" s="148">
        <v>5</v>
      </c>
      <c r="P24" s="215" t="s">
        <v>145</v>
      </c>
      <c r="Q24" s="215"/>
      <c r="R24" s="215"/>
      <c r="S24" s="215"/>
      <c r="T24" s="215"/>
      <c r="U24" s="215"/>
      <c r="V24" s="82"/>
      <c r="W24" s="21"/>
      <c r="X24" s="14">
        <v>7.7629999999999999</v>
      </c>
      <c r="Y24" s="15">
        <v>1.5940000000000001</v>
      </c>
      <c r="Z24" s="14">
        <v>7.5220000000000002</v>
      </c>
      <c r="AA24" s="16">
        <v>1.202</v>
      </c>
      <c r="AB24" s="17">
        <v>3911.05</v>
      </c>
      <c r="AC24" s="14">
        <v>17.783237249806515</v>
      </c>
      <c r="AD24" s="14">
        <v>50.373041789163217</v>
      </c>
      <c r="AE24" s="16">
        <v>0.94599999999999995</v>
      </c>
      <c r="AF24" s="17">
        <v>3911.11</v>
      </c>
      <c r="AG24" s="21"/>
      <c r="AH24" s="21"/>
      <c r="AI24" s="21"/>
      <c r="AJ24" s="21"/>
      <c r="AK24" s="21"/>
      <c r="AL24" s="21"/>
      <c r="AM24" s="21"/>
      <c r="AN24" s="21"/>
    </row>
    <row r="25" spans="1:40" ht="16.5" customHeight="1">
      <c r="A25" s="3" t="s">
        <v>27</v>
      </c>
      <c r="B25" s="54">
        <v>3909.29</v>
      </c>
      <c r="C25" s="9">
        <v>2480</v>
      </c>
      <c r="D25" s="10">
        <v>6.4349999999999996</v>
      </c>
      <c r="E25" s="10">
        <v>3.7229999999999999</v>
      </c>
      <c r="F25" s="8">
        <v>2.8557692307692304</v>
      </c>
      <c r="G25" s="61">
        <v>7.2320000000000002</v>
      </c>
      <c r="H25" s="62">
        <v>0.39</v>
      </c>
      <c r="I25" s="12">
        <v>0.16400000000000001</v>
      </c>
      <c r="J25" s="61"/>
      <c r="K25" s="69"/>
      <c r="L25" s="51" t="s">
        <v>131</v>
      </c>
      <c r="M25" s="99" t="s">
        <v>292</v>
      </c>
      <c r="N25" s="129" t="s">
        <v>273</v>
      </c>
      <c r="O25" s="148">
        <v>5</v>
      </c>
      <c r="P25" s="215" t="s">
        <v>145</v>
      </c>
      <c r="Q25" s="215"/>
      <c r="R25" s="215"/>
      <c r="S25" s="215"/>
      <c r="T25" s="215"/>
      <c r="U25" s="215"/>
      <c r="V25" s="82"/>
      <c r="W25" s="21"/>
      <c r="X25" s="14">
        <v>9.3919999999999995</v>
      </c>
      <c r="Y25" s="15">
        <v>1.395</v>
      </c>
      <c r="Z25" s="14">
        <v>8.9749999999999996</v>
      </c>
      <c r="AA25" s="16">
        <v>0.94599999999999995</v>
      </c>
      <c r="AB25" s="17">
        <v>3911.11</v>
      </c>
      <c r="AC25" s="14">
        <v>9.9932547691836042</v>
      </c>
      <c r="AD25" s="14">
        <v>57.024144964805856</v>
      </c>
      <c r="AE25" s="22"/>
      <c r="AF25" s="22"/>
      <c r="AG25" s="21"/>
      <c r="AH25" s="21"/>
      <c r="AI25" s="21"/>
      <c r="AJ25" s="21"/>
      <c r="AK25" s="21"/>
      <c r="AL25" s="21"/>
      <c r="AM25" s="21"/>
      <c r="AN25" s="21"/>
    </row>
    <row r="26" spans="1:40" ht="16.5" customHeight="1">
      <c r="A26" s="3" t="s">
        <v>28</v>
      </c>
      <c r="B26" s="54">
        <v>3909.33</v>
      </c>
      <c r="C26" s="9">
        <v>800</v>
      </c>
      <c r="D26" s="10">
        <v>6.3339999999999996</v>
      </c>
      <c r="E26" s="10">
        <v>3.7229999999999999</v>
      </c>
      <c r="F26" s="8">
        <v>2.852962773769236</v>
      </c>
      <c r="G26" s="61">
        <v>8.6869999999999994</v>
      </c>
      <c r="H26" s="62">
        <v>2.4980000000000002</v>
      </c>
      <c r="I26" s="12">
        <v>1.6930000000000001</v>
      </c>
      <c r="J26" s="61">
        <v>55.353231716949395</v>
      </c>
      <c r="K26" s="69">
        <v>6.0239733070008725</v>
      </c>
      <c r="L26" s="51" t="s">
        <v>132</v>
      </c>
      <c r="M26" s="99" t="s">
        <v>292</v>
      </c>
      <c r="N26" s="130" t="s">
        <v>274</v>
      </c>
      <c r="O26" s="149">
        <v>6</v>
      </c>
      <c r="P26" s="215" t="s">
        <v>146</v>
      </c>
      <c r="Q26" s="215"/>
      <c r="R26" s="215"/>
      <c r="S26" s="215"/>
      <c r="T26" s="215"/>
      <c r="U26" s="215"/>
      <c r="V26" s="83"/>
      <c r="W26" s="21"/>
      <c r="X26" s="22"/>
      <c r="Y26" s="23"/>
      <c r="Z26" s="22"/>
      <c r="AA26" s="22"/>
      <c r="AB26" s="17"/>
      <c r="AC26" s="17"/>
      <c r="AD26" s="22"/>
      <c r="AE26" s="22"/>
      <c r="AF26" s="22"/>
      <c r="AG26" s="21"/>
      <c r="AH26" s="21"/>
      <c r="AI26" s="21"/>
      <c r="AJ26" s="21"/>
      <c r="AK26" s="21"/>
      <c r="AL26" s="21"/>
      <c r="AM26" s="21"/>
      <c r="AN26" s="21"/>
    </row>
    <row r="27" spans="1:40" ht="16.5" customHeight="1">
      <c r="A27" s="3" t="s">
        <v>28</v>
      </c>
      <c r="B27" s="54">
        <v>3909.33</v>
      </c>
      <c r="C27" s="9">
        <v>2480</v>
      </c>
      <c r="D27" s="10">
        <v>6.3339999999999996</v>
      </c>
      <c r="E27" s="10">
        <v>3.7229999999999999</v>
      </c>
      <c r="F27" s="8">
        <v>2.852962773769236</v>
      </c>
      <c r="G27" s="61">
        <v>8.2810000000000006</v>
      </c>
      <c r="H27" s="62">
        <v>1.5880000000000001</v>
      </c>
      <c r="I27" s="12">
        <v>0.92300000000000004</v>
      </c>
      <c r="J27" s="61"/>
      <c r="K27" s="69"/>
      <c r="L27" s="51" t="s">
        <v>132</v>
      </c>
      <c r="M27" s="99" t="s">
        <v>292</v>
      </c>
      <c r="N27" s="130" t="s">
        <v>274</v>
      </c>
      <c r="O27" s="149">
        <v>6</v>
      </c>
      <c r="P27" s="215" t="s">
        <v>146</v>
      </c>
      <c r="Q27" s="215"/>
      <c r="R27" s="215"/>
      <c r="S27" s="215"/>
      <c r="T27" s="215"/>
      <c r="U27" s="215"/>
      <c r="V27" s="83"/>
      <c r="W27" s="21"/>
      <c r="X27" s="22"/>
      <c r="Y27" s="23"/>
      <c r="Z27" s="22"/>
      <c r="AA27" s="22"/>
      <c r="AB27" s="17"/>
      <c r="AC27" s="17"/>
      <c r="AD27" s="22"/>
      <c r="AE27" s="22"/>
      <c r="AF27" s="22"/>
      <c r="AG27" s="21"/>
      <c r="AH27" s="21"/>
      <c r="AI27" s="21"/>
      <c r="AJ27" s="21"/>
      <c r="AK27" s="21"/>
      <c r="AL27" s="21"/>
      <c r="AM27" s="21"/>
      <c r="AN27" s="21"/>
    </row>
    <row r="28" spans="1:40" ht="16.5" customHeight="1">
      <c r="A28" s="3" t="s">
        <v>29</v>
      </c>
      <c r="B28" s="54">
        <v>3909.52</v>
      </c>
      <c r="C28" s="9">
        <v>800</v>
      </c>
      <c r="D28" s="10">
        <v>6.3470000000000004</v>
      </c>
      <c r="E28" s="10">
        <v>3.766</v>
      </c>
      <c r="F28" s="8">
        <v>2.8651765618936751</v>
      </c>
      <c r="G28" s="61">
        <v>8.516</v>
      </c>
      <c r="H28" s="62">
        <v>1.216</v>
      </c>
      <c r="I28" s="12">
        <v>0.66800000000000004</v>
      </c>
      <c r="J28" s="61">
        <v>40.756944079906305</v>
      </c>
      <c r="K28" s="69">
        <v>12.106456648362686</v>
      </c>
      <c r="L28" s="51" t="s">
        <v>132</v>
      </c>
      <c r="M28" s="99" t="s">
        <v>292</v>
      </c>
      <c r="N28" s="130" t="s">
        <v>274</v>
      </c>
      <c r="O28" s="148">
        <v>5</v>
      </c>
      <c r="P28" s="215" t="s">
        <v>147</v>
      </c>
      <c r="Q28" s="215"/>
      <c r="R28" s="215"/>
      <c r="S28" s="215"/>
      <c r="T28" s="215"/>
      <c r="U28" s="215"/>
      <c r="V28" s="83"/>
      <c r="W28" s="21"/>
      <c r="X28" s="22"/>
      <c r="Y28" s="23"/>
      <c r="Z28" s="22"/>
      <c r="AA28" s="22"/>
      <c r="AB28" s="17"/>
      <c r="AC28" s="17"/>
      <c r="AD28" s="22"/>
      <c r="AE28" s="22"/>
      <c r="AF28" s="22"/>
      <c r="AG28" s="21"/>
      <c r="AH28" s="21"/>
      <c r="AI28" s="21"/>
      <c r="AJ28" s="21"/>
      <c r="AK28" s="21"/>
      <c r="AL28" s="21"/>
      <c r="AM28" s="21"/>
      <c r="AN28" s="21"/>
    </row>
    <row r="29" spans="1:40" ht="15.75" customHeight="1">
      <c r="A29" s="3" t="s">
        <v>29</v>
      </c>
      <c r="B29" s="54">
        <v>3909.52</v>
      </c>
      <c r="C29" s="9">
        <v>2481</v>
      </c>
      <c r="D29" s="10">
        <v>6.3470000000000004</v>
      </c>
      <c r="E29" s="10">
        <v>3.766</v>
      </c>
      <c r="F29" s="8">
        <v>2.8651765618936751</v>
      </c>
      <c r="G29" s="61">
        <v>8.157</v>
      </c>
      <c r="H29" s="62">
        <v>0.86099999999999999</v>
      </c>
      <c r="I29" s="12">
        <v>0.439</v>
      </c>
      <c r="J29" s="61"/>
      <c r="K29" s="69"/>
      <c r="L29" s="51" t="s">
        <v>132</v>
      </c>
      <c r="M29" s="99" t="s">
        <v>292</v>
      </c>
      <c r="N29" s="130" t="s">
        <v>274</v>
      </c>
      <c r="O29" s="148">
        <v>5</v>
      </c>
      <c r="P29" s="215" t="s">
        <v>147</v>
      </c>
      <c r="Q29" s="215"/>
      <c r="R29" s="215"/>
      <c r="S29" s="215"/>
      <c r="T29" s="215"/>
      <c r="U29" s="215"/>
      <c r="V29" s="83"/>
      <c r="W29" s="21"/>
      <c r="X29" s="22"/>
      <c r="Y29" s="23"/>
      <c r="Z29" s="22"/>
      <c r="AA29" s="22"/>
      <c r="AB29" s="22"/>
      <c r="AC29" s="22"/>
      <c r="AD29" s="22"/>
      <c r="AE29" s="22"/>
      <c r="AF29" s="22"/>
      <c r="AG29" s="21"/>
      <c r="AH29" s="21"/>
      <c r="AI29" s="21"/>
      <c r="AJ29" s="21"/>
      <c r="AK29" s="21"/>
      <c r="AL29" s="21"/>
      <c r="AM29" s="21"/>
      <c r="AN29" s="21"/>
    </row>
    <row r="30" spans="1:40" ht="15.75" customHeight="1">
      <c r="A30" s="3" t="s">
        <v>30</v>
      </c>
      <c r="B30" s="54">
        <v>3909.58</v>
      </c>
      <c r="C30" s="9">
        <v>800</v>
      </c>
      <c r="D30" s="10">
        <v>6.4160000000000004</v>
      </c>
      <c r="E30" s="10">
        <v>3.7679999999999998</v>
      </c>
      <c r="F30" s="8">
        <v>2.848051562035574</v>
      </c>
      <c r="G30" s="61">
        <v>10.599</v>
      </c>
      <c r="H30" s="62">
        <v>1.663</v>
      </c>
      <c r="I30" s="12">
        <v>1.0509999999999999</v>
      </c>
      <c r="J30" s="61">
        <v>44.980905728310518</v>
      </c>
      <c r="K30" s="69">
        <v>10.92813449184378</v>
      </c>
      <c r="L30" s="51" t="s">
        <v>132</v>
      </c>
      <c r="M30" s="99" t="s">
        <v>292</v>
      </c>
      <c r="N30" s="129" t="s">
        <v>273</v>
      </c>
      <c r="O30" s="148">
        <v>5</v>
      </c>
      <c r="P30" s="215" t="s">
        <v>148</v>
      </c>
      <c r="Q30" s="215"/>
      <c r="R30" s="215"/>
      <c r="S30" s="215"/>
      <c r="T30" s="215"/>
      <c r="U30" s="215"/>
      <c r="V30" s="83"/>
      <c r="W30" s="21"/>
      <c r="X30" s="22"/>
      <c r="Y30" s="23"/>
      <c r="Z30" s="22"/>
      <c r="AA30" s="22"/>
      <c r="AB30" s="22"/>
      <c r="AC30" s="22"/>
      <c r="AD30" s="22"/>
      <c r="AE30" s="22"/>
      <c r="AF30" s="22"/>
      <c r="AG30" s="21"/>
      <c r="AH30" s="21"/>
      <c r="AI30" s="21"/>
      <c r="AJ30" s="21"/>
      <c r="AK30" s="21"/>
      <c r="AL30" s="21"/>
      <c r="AM30" s="21"/>
      <c r="AN30" s="21"/>
    </row>
    <row r="31" spans="1:40" ht="15.75" customHeight="1">
      <c r="A31" s="3" t="s">
        <v>30</v>
      </c>
      <c r="B31" s="54">
        <v>3909.58</v>
      </c>
      <c r="C31" s="9">
        <v>2481</v>
      </c>
      <c r="D31" s="10">
        <v>6.4160000000000004</v>
      </c>
      <c r="E31" s="10">
        <v>3.7679999999999998</v>
      </c>
      <c r="F31" s="8">
        <v>2.848051562035574</v>
      </c>
      <c r="G31" s="61">
        <v>10.333</v>
      </c>
      <c r="H31" s="62">
        <v>1.0940000000000001</v>
      </c>
      <c r="I31" s="12">
        <v>0.63900000000000001</v>
      </c>
      <c r="J31" s="61"/>
      <c r="K31" s="69"/>
      <c r="L31" s="51" t="s">
        <v>132</v>
      </c>
      <c r="M31" s="99" t="s">
        <v>292</v>
      </c>
      <c r="N31" s="129" t="s">
        <v>273</v>
      </c>
      <c r="O31" s="148">
        <v>5</v>
      </c>
      <c r="P31" s="215" t="s">
        <v>148</v>
      </c>
      <c r="Q31" s="215"/>
      <c r="R31" s="215"/>
      <c r="S31" s="215"/>
      <c r="T31" s="215"/>
      <c r="U31" s="215"/>
      <c r="V31" s="83"/>
      <c r="W31" s="21"/>
      <c r="X31" s="22"/>
      <c r="Y31" s="23"/>
      <c r="Z31" s="22"/>
      <c r="AA31" s="22"/>
      <c r="AB31" s="22"/>
      <c r="AC31" s="22"/>
      <c r="AD31" s="22"/>
      <c r="AE31" s="22"/>
      <c r="AF31" s="22"/>
      <c r="AG31" s="21"/>
      <c r="AH31" s="21"/>
      <c r="AI31" s="21"/>
      <c r="AJ31" s="21"/>
      <c r="AK31" s="21"/>
      <c r="AL31" s="21"/>
      <c r="AM31" s="21"/>
      <c r="AN31" s="21"/>
    </row>
    <row r="32" spans="1:40" ht="15.75" customHeight="1">
      <c r="A32" s="3" t="s">
        <v>31</v>
      </c>
      <c r="B32" s="54">
        <v>3909.68</v>
      </c>
      <c r="C32" s="9">
        <v>800</v>
      </c>
      <c r="D32" s="10">
        <v>6.4809999999999999</v>
      </c>
      <c r="E32" s="10">
        <v>3.7530000000000001</v>
      </c>
      <c r="F32" s="8">
        <v>2.8505620525446242</v>
      </c>
      <c r="G32" s="61">
        <v>13.648</v>
      </c>
      <c r="H32" s="62">
        <v>1.77</v>
      </c>
      <c r="I32" s="12">
        <v>1.006</v>
      </c>
      <c r="J32" s="61">
        <v>41.169905414137617</v>
      </c>
      <c r="K32" s="69">
        <v>10.562336748301616</v>
      </c>
      <c r="L32" s="51" t="s">
        <v>129</v>
      </c>
      <c r="M32" s="99" t="s">
        <v>292</v>
      </c>
      <c r="N32" s="129" t="s">
        <v>273</v>
      </c>
      <c r="O32" s="146">
        <v>4</v>
      </c>
      <c r="P32" s="215" t="s">
        <v>149</v>
      </c>
      <c r="Q32" s="215"/>
      <c r="R32" s="215"/>
      <c r="S32" s="215"/>
      <c r="T32" s="215"/>
      <c r="U32" s="215"/>
      <c r="V32" s="82"/>
      <c r="W32" s="21"/>
      <c r="X32" s="22"/>
      <c r="Y32" s="23"/>
      <c r="Z32" s="22"/>
      <c r="AA32" s="22"/>
      <c r="AB32" s="22"/>
      <c r="AC32" s="22"/>
      <c r="AD32" s="22"/>
      <c r="AE32" s="22"/>
      <c r="AF32" s="22"/>
      <c r="AG32" s="21"/>
      <c r="AH32" s="21"/>
      <c r="AI32" s="21"/>
      <c r="AJ32" s="21"/>
      <c r="AK32" s="21"/>
      <c r="AL32" s="21"/>
      <c r="AM32" s="21"/>
      <c r="AN32" s="21"/>
    </row>
    <row r="33" spans="1:40" ht="15.75" customHeight="1">
      <c r="A33" s="3" t="s">
        <v>31</v>
      </c>
      <c r="B33" s="54">
        <v>3909.68</v>
      </c>
      <c r="C33" s="9">
        <v>2481</v>
      </c>
      <c r="D33" s="10">
        <v>6.4809999999999999</v>
      </c>
      <c r="E33" s="10">
        <v>3.7530000000000001</v>
      </c>
      <c r="F33" s="8">
        <v>2.8505620525446242</v>
      </c>
      <c r="G33" s="61">
        <v>13.349</v>
      </c>
      <c r="H33" s="62">
        <v>1.349</v>
      </c>
      <c r="I33" s="12">
        <v>0.72399999999999998</v>
      </c>
      <c r="J33" s="61"/>
      <c r="K33" s="69"/>
      <c r="L33" s="51" t="s">
        <v>129</v>
      </c>
      <c r="M33" s="99" t="s">
        <v>292</v>
      </c>
      <c r="N33" s="129" t="s">
        <v>273</v>
      </c>
      <c r="O33" s="146">
        <v>4</v>
      </c>
      <c r="P33" s="215" t="s">
        <v>149</v>
      </c>
      <c r="Q33" s="215"/>
      <c r="R33" s="215"/>
      <c r="S33" s="215"/>
      <c r="T33" s="215"/>
      <c r="U33" s="215"/>
      <c r="V33" s="82"/>
      <c r="W33" s="21"/>
      <c r="X33" s="22"/>
      <c r="Y33" s="23"/>
      <c r="Z33" s="22"/>
      <c r="AA33" s="22"/>
      <c r="AB33" s="22"/>
      <c r="AC33" s="22"/>
      <c r="AD33" s="22"/>
      <c r="AE33" s="22"/>
      <c r="AF33" s="22"/>
      <c r="AG33" s="21"/>
      <c r="AH33" s="21"/>
      <c r="AI33" s="21"/>
      <c r="AJ33" s="21"/>
      <c r="AK33" s="21"/>
      <c r="AL33" s="21"/>
      <c r="AM33" s="21"/>
      <c r="AN33" s="21"/>
    </row>
    <row r="34" spans="1:40" ht="15.75" customHeight="1">
      <c r="A34" s="3" t="s">
        <v>32</v>
      </c>
      <c r="B34" s="54">
        <v>3909.74</v>
      </c>
      <c r="C34" s="9">
        <v>800</v>
      </c>
      <c r="D34" s="10">
        <v>6.4370000000000003</v>
      </c>
      <c r="E34" s="10">
        <v>3.7610000000000001</v>
      </c>
      <c r="F34" s="8">
        <v>2.8515721003391605</v>
      </c>
      <c r="G34" s="61">
        <v>14.179</v>
      </c>
      <c r="H34" s="62">
        <v>2.2629999999999999</v>
      </c>
      <c r="I34" s="12">
        <v>1.5009999999999999</v>
      </c>
      <c r="J34" s="61">
        <v>45.320957233084741</v>
      </c>
      <c r="K34" s="69">
        <v>12.882215688791977</v>
      </c>
      <c r="L34" s="51" t="s">
        <v>132</v>
      </c>
      <c r="M34" s="99" t="s">
        <v>292</v>
      </c>
      <c r="N34" s="129" t="s">
        <v>273</v>
      </c>
      <c r="O34" s="148">
        <v>5</v>
      </c>
      <c r="P34" s="215" t="s">
        <v>150</v>
      </c>
      <c r="Q34" s="215"/>
      <c r="R34" s="215"/>
      <c r="S34" s="215"/>
      <c r="T34" s="215"/>
      <c r="U34" s="215"/>
      <c r="V34" s="83"/>
      <c r="W34" s="21"/>
      <c r="X34" s="22"/>
      <c r="Y34" s="23"/>
      <c r="Z34" s="22"/>
      <c r="AA34" s="22"/>
      <c r="AB34" s="22"/>
      <c r="AC34" s="22"/>
      <c r="AD34" s="22"/>
      <c r="AE34" s="22"/>
      <c r="AF34" s="22"/>
      <c r="AG34" s="21"/>
      <c r="AH34" s="21"/>
      <c r="AI34" s="21"/>
      <c r="AJ34" s="21"/>
      <c r="AK34" s="21"/>
      <c r="AL34" s="21"/>
      <c r="AM34" s="21"/>
      <c r="AN34" s="21"/>
    </row>
    <row r="35" spans="1:40" ht="15.75" customHeight="1">
      <c r="A35" s="24" t="s">
        <v>32</v>
      </c>
      <c r="B35" s="55">
        <v>3909.74</v>
      </c>
      <c r="C35" s="26">
        <v>2481</v>
      </c>
      <c r="D35" s="27">
        <v>6.4370000000000003</v>
      </c>
      <c r="E35" s="27">
        <v>3.7610000000000001</v>
      </c>
      <c r="F35" s="25">
        <v>2.8515721003391605</v>
      </c>
      <c r="G35" s="63">
        <v>13.86</v>
      </c>
      <c r="H35" s="64">
        <v>1.5169999999999999</v>
      </c>
      <c r="I35" s="28">
        <v>0.94</v>
      </c>
      <c r="J35" s="63"/>
      <c r="K35" s="70"/>
      <c r="L35" s="51" t="s">
        <v>132</v>
      </c>
      <c r="M35" s="99" t="s">
        <v>292</v>
      </c>
      <c r="N35" s="129" t="s">
        <v>273</v>
      </c>
      <c r="O35" s="148">
        <v>5</v>
      </c>
      <c r="P35" s="215" t="s">
        <v>150</v>
      </c>
      <c r="Q35" s="215"/>
      <c r="R35" s="215"/>
      <c r="S35" s="215"/>
      <c r="T35" s="215"/>
      <c r="U35" s="215"/>
      <c r="V35" s="83"/>
      <c r="W35" s="21"/>
      <c r="X35" s="22"/>
      <c r="Y35" s="23"/>
      <c r="Z35" s="22"/>
      <c r="AA35" s="22"/>
      <c r="AB35" s="22"/>
      <c r="AC35" s="22"/>
      <c r="AD35" s="22"/>
      <c r="AE35" s="22"/>
      <c r="AF35" s="22"/>
      <c r="AG35" s="21"/>
      <c r="AH35" s="21"/>
      <c r="AI35" s="21"/>
      <c r="AJ35" s="21"/>
      <c r="AK35" s="21"/>
      <c r="AL35" s="21"/>
      <c r="AM35" s="21"/>
      <c r="AN35" s="21"/>
    </row>
    <row r="36" spans="1:40" ht="15.75" customHeight="1">
      <c r="A36" s="3" t="s">
        <v>33</v>
      </c>
      <c r="B36" s="54">
        <v>3909.9</v>
      </c>
      <c r="C36" s="9">
        <v>800</v>
      </c>
      <c r="D36" s="10">
        <v>5.5380000000000003</v>
      </c>
      <c r="E36" s="10">
        <v>3.7519999999999998</v>
      </c>
      <c r="F36" s="8">
        <v>2.8555510259546137</v>
      </c>
      <c r="G36" s="61">
        <v>15.554</v>
      </c>
      <c r="H36" s="62">
        <v>2.9289999999999998</v>
      </c>
      <c r="I36" s="12">
        <v>2.0249999999999999</v>
      </c>
      <c r="J36" s="61">
        <v>47.819552486938854</v>
      </c>
      <c r="K36" s="69">
        <v>15.231534478599261</v>
      </c>
      <c r="L36" s="51" t="s">
        <v>129</v>
      </c>
      <c r="M36" s="99" t="s">
        <v>292</v>
      </c>
      <c r="N36" s="129" t="s">
        <v>273</v>
      </c>
      <c r="O36" s="146">
        <v>4</v>
      </c>
      <c r="P36" s="215" t="s">
        <v>151</v>
      </c>
      <c r="Q36" s="215"/>
      <c r="R36" s="215"/>
      <c r="S36" s="215"/>
      <c r="T36" s="215"/>
      <c r="U36" s="215"/>
      <c r="V36" s="82"/>
      <c r="W36" s="21"/>
      <c r="X36" s="22"/>
      <c r="Y36" s="23"/>
      <c r="Z36" s="22"/>
      <c r="AA36" s="22"/>
      <c r="AB36" s="22"/>
      <c r="AC36" s="22"/>
      <c r="AD36" s="22"/>
      <c r="AE36" s="22"/>
      <c r="AF36" s="22"/>
      <c r="AG36" s="21"/>
      <c r="AH36" s="21"/>
      <c r="AI36" s="21"/>
      <c r="AJ36" s="21"/>
      <c r="AK36" s="21"/>
      <c r="AL36" s="21"/>
      <c r="AM36" s="21"/>
      <c r="AN36" s="21"/>
    </row>
    <row r="37" spans="1:40" ht="15.75" customHeight="1">
      <c r="A37" s="3" t="s">
        <v>33</v>
      </c>
      <c r="B37" s="54">
        <v>3909.9</v>
      </c>
      <c r="C37" s="9">
        <v>2481</v>
      </c>
      <c r="D37" s="10">
        <v>5.5380000000000003</v>
      </c>
      <c r="E37" s="10">
        <v>3.7519999999999998</v>
      </c>
      <c r="F37" s="8">
        <v>2.8555510259546137</v>
      </c>
      <c r="G37" s="61">
        <v>15.202</v>
      </c>
      <c r="H37" s="62">
        <v>2.3519999999999999</v>
      </c>
      <c r="I37" s="12">
        <v>1.57</v>
      </c>
      <c r="J37" s="61"/>
      <c r="K37" s="69"/>
      <c r="L37" s="51" t="s">
        <v>129</v>
      </c>
      <c r="M37" s="99" t="s">
        <v>292</v>
      </c>
      <c r="N37" s="129" t="s">
        <v>273</v>
      </c>
      <c r="O37" s="146">
        <v>4</v>
      </c>
      <c r="P37" s="215" t="s">
        <v>151</v>
      </c>
      <c r="Q37" s="215"/>
      <c r="R37" s="215"/>
      <c r="S37" s="215"/>
      <c r="T37" s="215"/>
      <c r="U37" s="215"/>
      <c r="V37" s="82"/>
      <c r="W37" s="21"/>
      <c r="X37" s="22"/>
      <c r="Y37" s="23"/>
      <c r="Z37" s="22"/>
      <c r="AA37" s="22"/>
      <c r="AB37" s="22"/>
      <c r="AC37" s="22"/>
      <c r="AD37" s="22"/>
      <c r="AE37" s="22"/>
      <c r="AF37" s="22"/>
      <c r="AG37" s="21"/>
      <c r="AH37" s="21"/>
      <c r="AI37" s="21"/>
      <c r="AJ37" s="21"/>
      <c r="AK37" s="21"/>
      <c r="AL37" s="21"/>
      <c r="AM37" s="21"/>
      <c r="AN37" s="21"/>
    </row>
    <row r="38" spans="1:40" ht="15.75" customHeight="1">
      <c r="A38" s="3" t="s">
        <v>34</v>
      </c>
      <c r="B38" s="54">
        <v>3909.95</v>
      </c>
      <c r="C38" s="9">
        <v>800</v>
      </c>
      <c r="D38" s="10">
        <v>6.6210000000000004</v>
      </c>
      <c r="E38" s="10">
        <v>3.7530000000000001</v>
      </c>
      <c r="F38" s="8">
        <v>2.8528649814150322</v>
      </c>
      <c r="G38" s="61">
        <v>14.894</v>
      </c>
      <c r="H38" s="62">
        <v>2.742</v>
      </c>
      <c r="I38" s="12">
        <v>1.677</v>
      </c>
      <c r="J38" s="61">
        <v>45.486729041796174</v>
      </c>
      <c r="K38" s="69">
        <v>16.555749574286832</v>
      </c>
      <c r="L38" s="51" t="s">
        <v>129</v>
      </c>
      <c r="M38" s="99" t="s">
        <v>292</v>
      </c>
      <c r="N38" s="129" t="s">
        <v>273</v>
      </c>
      <c r="O38" s="148">
        <v>5</v>
      </c>
      <c r="P38" s="215" t="s">
        <v>152</v>
      </c>
      <c r="Q38" s="215"/>
      <c r="R38" s="215"/>
      <c r="S38" s="215"/>
      <c r="T38" s="215"/>
      <c r="U38" s="215"/>
      <c r="V38" s="82"/>
      <c r="W38" s="21"/>
      <c r="X38" s="22"/>
      <c r="Y38" s="23"/>
      <c r="Z38" s="22"/>
      <c r="AA38" s="22"/>
      <c r="AB38" s="22"/>
      <c r="AC38" s="22"/>
      <c r="AD38" s="22"/>
      <c r="AE38" s="22"/>
      <c r="AF38" s="22"/>
      <c r="AG38" s="21"/>
      <c r="AH38" s="21"/>
      <c r="AI38" s="21"/>
      <c r="AJ38" s="21"/>
      <c r="AK38" s="21"/>
      <c r="AL38" s="21"/>
      <c r="AM38" s="21"/>
      <c r="AN38" s="21"/>
    </row>
    <row r="39" spans="1:40" ht="15.75" customHeight="1">
      <c r="A39" s="3" t="s">
        <v>34</v>
      </c>
      <c r="B39" s="54">
        <v>3909.95</v>
      </c>
      <c r="C39" s="9">
        <v>2481</v>
      </c>
      <c r="D39" s="10">
        <v>6.6210000000000004</v>
      </c>
      <c r="E39" s="10">
        <v>3.7530000000000001</v>
      </c>
      <c r="F39" s="8">
        <v>2.8528649814150322</v>
      </c>
      <c r="G39" s="61">
        <v>14.608000000000001</v>
      </c>
      <c r="H39" s="62">
        <v>2.4449999999999998</v>
      </c>
      <c r="I39" s="12">
        <v>1.464</v>
      </c>
      <c r="J39" s="61"/>
      <c r="K39" s="69"/>
      <c r="L39" s="51" t="s">
        <v>129</v>
      </c>
      <c r="M39" s="99" t="s">
        <v>292</v>
      </c>
      <c r="N39" s="129" t="s">
        <v>273</v>
      </c>
      <c r="O39" s="148">
        <v>5</v>
      </c>
      <c r="P39" s="215" t="s">
        <v>152</v>
      </c>
      <c r="Q39" s="215"/>
      <c r="R39" s="215"/>
      <c r="S39" s="215"/>
      <c r="T39" s="215"/>
      <c r="U39" s="215"/>
      <c r="V39" s="82"/>
      <c r="W39" s="21"/>
      <c r="X39" s="22"/>
      <c r="Y39" s="23"/>
      <c r="Z39" s="22"/>
      <c r="AA39" s="22"/>
      <c r="AB39" s="22"/>
      <c r="AC39" s="22"/>
      <c r="AD39" s="22"/>
      <c r="AE39" s="22"/>
      <c r="AF39" s="22"/>
      <c r="AG39" s="21"/>
      <c r="AH39" s="21"/>
      <c r="AI39" s="21"/>
      <c r="AJ39" s="21"/>
      <c r="AK39" s="21"/>
      <c r="AL39" s="21"/>
      <c r="AM39" s="21"/>
      <c r="AN39" s="21"/>
    </row>
    <row r="40" spans="1:40" ht="15.75" customHeight="1">
      <c r="A40" s="3" t="s">
        <v>35</v>
      </c>
      <c r="B40" s="54">
        <v>3910.52</v>
      </c>
      <c r="C40" s="9">
        <v>800</v>
      </c>
      <c r="D40" s="10">
        <v>6.5389999999999997</v>
      </c>
      <c r="E40" s="10">
        <v>3.802</v>
      </c>
      <c r="F40" s="8">
        <v>2.8472753495955354</v>
      </c>
      <c r="G40" s="61">
        <v>13.73</v>
      </c>
      <c r="H40" s="62">
        <v>0.82499999999999996</v>
      </c>
      <c r="I40" s="12">
        <v>0.38900000000000001</v>
      </c>
      <c r="J40" s="61">
        <v>44.004678551134084</v>
      </c>
      <c r="K40" s="69">
        <v>19.432836207564328</v>
      </c>
      <c r="L40" s="51" t="s">
        <v>133</v>
      </c>
      <c r="M40" s="99" t="s">
        <v>292</v>
      </c>
      <c r="N40" s="135" t="s">
        <v>272</v>
      </c>
      <c r="O40" s="146">
        <v>4</v>
      </c>
      <c r="P40" s="215" t="s">
        <v>153</v>
      </c>
      <c r="Q40" s="215"/>
      <c r="R40" s="215"/>
      <c r="S40" s="215"/>
      <c r="T40" s="215"/>
      <c r="U40" s="215"/>
      <c r="V40" s="82"/>
      <c r="W40" s="21"/>
      <c r="X40" s="22"/>
      <c r="Y40" s="23"/>
      <c r="Z40" s="22"/>
      <c r="AA40" s="22"/>
      <c r="AB40" s="22"/>
      <c r="AC40" s="22"/>
      <c r="AD40" s="22"/>
      <c r="AE40" s="22"/>
      <c r="AF40" s="22"/>
      <c r="AG40" s="21"/>
      <c r="AH40" s="21"/>
      <c r="AI40" s="21"/>
      <c r="AJ40" s="21"/>
      <c r="AK40" s="21"/>
      <c r="AL40" s="21"/>
      <c r="AM40" s="21"/>
      <c r="AN40" s="21"/>
    </row>
    <row r="41" spans="1:40" ht="15.75" customHeight="1">
      <c r="A41" s="3" t="s">
        <v>35</v>
      </c>
      <c r="B41" s="54">
        <v>3910.52</v>
      </c>
      <c r="C41" s="9">
        <v>2429</v>
      </c>
      <c r="D41" s="10">
        <v>6.5389999999999997</v>
      </c>
      <c r="E41" s="10">
        <v>3.802</v>
      </c>
      <c r="F41" s="8">
        <v>2.8472753495955354</v>
      </c>
      <c r="G41" s="61">
        <v>13.526</v>
      </c>
      <c r="H41" s="62">
        <v>0.40600000000000003</v>
      </c>
      <c r="I41" s="12">
        <v>0.158</v>
      </c>
      <c r="J41" s="61"/>
      <c r="K41" s="69"/>
      <c r="L41" s="51" t="s">
        <v>133</v>
      </c>
      <c r="M41" s="99" t="s">
        <v>292</v>
      </c>
      <c r="N41" s="135" t="s">
        <v>272</v>
      </c>
      <c r="O41" s="146">
        <v>4</v>
      </c>
      <c r="P41" s="215" t="s">
        <v>153</v>
      </c>
      <c r="Q41" s="215"/>
      <c r="R41" s="215"/>
      <c r="S41" s="215"/>
      <c r="T41" s="215"/>
      <c r="U41" s="215"/>
      <c r="V41" s="82"/>
      <c r="W41" s="21"/>
      <c r="X41" s="22"/>
      <c r="Y41" s="23"/>
      <c r="Z41" s="22"/>
      <c r="AA41" s="22"/>
      <c r="AB41" s="22"/>
      <c r="AC41" s="22"/>
      <c r="AD41" s="22"/>
      <c r="AE41" s="22"/>
      <c r="AF41" s="22"/>
      <c r="AG41" s="21"/>
      <c r="AH41" s="21"/>
      <c r="AI41" s="21"/>
      <c r="AJ41" s="21"/>
      <c r="AK41" s="21"/>
      <c r="AL41" s="21"/>
      <c r="AM41" s="21"/>
      <c r="AN41" s="21"/>
    </row>
    <row r="42" spans="1:40" ht="15.75" customHeight="1">
      <c r="A42" s="3" t="s">
        <v>36</v>
      </c>
      <c r="B42" s="54">
        <v>3910.58</v>
      </c>
      <c r="C42" s="9">
        <v>800</v>
      </c>
      <c r="D42" s="10">
        <v>5.5419999999999998</v>
      </c>
      <c r="E42" s="10">
        <v>3.7930000000000001</v>
      </c>
      <c r="F42" s="8">
        <v>2.8502702502591442</v>
      </c>
      <c r="G42" s="61">
        <v>13.374000000000001</v>
      </c>
      <c r="H42" s="62">
        <v>0.184</v>
      </c>
      <c r="I42" s="12">
        <v>5.8000000000000003E-2</v>
      </c>
      <c r="J42" s="61">
        <v>46.990803859165744</v>
      </c>
      <c r="K42" s="69">
        <v>18.80566356163617</v>
      </c>
      <c r="L42" s="51" t="s">
        <v>129</v>
      </c>
      <c r="M42" s="99" t="s">
        <v>292</v>
      </c>
      <c r="N42" s="134" t="s">
        <v>271</v>
      </c>
      <c r="O42" s="144">
        <v>3</v>
      </c>
      <c r="P42" s="215" t="s">
        <v>154</v>
      </c>
      <c r="Q42" s="215"/>
      <c r="R42" s="215"/>
      <c r="S42" s="215"/>
      <c r="T42" s="215"/>
      <c r="U42" s="215"/>
      <c r="V42" s="82"/>
      <c r="W42" s="21"/>
      <c r="X42" s="22"/>
      <c r="Y42" s="23"/>
      <c r="Z42" s="22"/>
      <c r="AA42" s="22"/>
      <c r="AB42" s="22"/>
      <c r="AC42" s="22"/>
      <c r="AD42" s="22"/>
      <c r="AE42" s="22"/>
      <c r="AF42" s="22"/>
      <c r="AG42" s="21"/>
      <c r="AH42" s="21"/>
      <c r="AI42" s="21"/>
      <c r="AJ42" s="21"/>
      <c r="AK42" s="21"/>
      <c r="AL42" s="21"/>
      <c r="AM42" s="21"/>
      <c r="AN42" s="21"/>
    </row>
    <row r="43" spans="1:40" ht="15.75" customHeight="1">
      <c r="A43" s="3" t="s">
        <v>36</v>
      </c>
      <c r="B43" s="54">
        <v>3910.58</v>
      </c>
      <c r="C43" s="9">
        <v>2429</v>
      </c>
      <c r="D43" s="10">
        <v>5.5419999999999998</v>
      </c>
      <c r="E43" s="10">
        <v>3.7930000000000001</v>
      </c>
      <c r="F43" s="8">
        <v>2.8502702502591442</v>
      </c>
      <c r="G43" s="61">
        <v>13.316000000000001</v>
      </c>
      <c r="H43" s="62">
        <v>0.154</v>
      </c>
      <c r="I43" s="12">
        <v>4.5999999999999999E-2</v>
      </c>
      <c r="J43" s="61"/>
      <c r="K43" s="69"/>
      <c r="L43" s="51" t="s">
        <v>129</v>
      </c>
      <c r="M43" s="99" t="s">
        <v>292</v>
      </c>
      <c r="N43" s="134" t="s">
        <v>271</v>
      </c>
      <c r="O43" s="144">
        <v>3</v>
      </c>
      <c r="P43" s="215" t="s">
        <v>154</v>
      </c>
      <c r="Q43" s="215"/>
      <c r="R43" s="215"/>
      <c r="S43" s="215"/>
      <c r="T43" s="215"/>
      <c r="U43" s="215"/>
      <c r="V43" s="82"/>
      <c r="W43" s="21"/>
      <c r="X43" s="22"/>
      <c r="Y43" s="23"/>
      <c r="Z43" s="22"/>
      <c r="AA43" s="22"/>
      <c r="AB43" s="22"/>
      <c r="AC43" s="22"/>
      <c r="AD43" s="22"/>
      <c r="AE43" s="22"/>
      <c r="AF43" s="22"/>
      <c r="AG43" s="21"/>
      <c r="AH43" s="21"/>
      <c r="AI43" s="21"/>
      <c r="AJ43" s="21"/>
      <c r="AK43" s="21"/>
      <c r="AL43" s="21"/>
      <c r="AM43" s="21"/>
      <c r="AN43" s="21"/>
    </row>
    <row r="44" spans="1:40" ht="15.75" customHeight="1">
      <c r="A44" s="3" t="s">
        <v>37</v>
      </c>
      <c r="B44" s="54">
        <v>3911.05</v>
      </c>
      <c r="C44" s="9">
        <v>800</v>
      </c>
      <c r="D44" s="10">
        <v>6.5090000000000003</v>
      </c>
      <c r="E44" s="10">
        <v>3.7850000000000001</v>
      </c>
      <c r="F44" s="8">
        <v>2.8845489729086031</v>
      </c>
      <c r="G44" s="61">
        <v>7.7629999999999999</v>
      </c>
      <c r="H44" s="62">
        <v>1.5940000000000001</v>
      </c>
      <c r="I44" s="12">
        <v>0.93300000000000005</v>
      </c>
      <c r="J44" s="61">
        <v>50.373041789163217</v>
      </c>
      <c r="K44" s="69">
        <v>17.783237249806515</v>
      </c>
      <c r="L44" s="51" t="s">
        <v>134</v>
      </c>
      <c r="M44" s="99" t="s">
        <v>292</v>
      </c>
      <c r="N44" s="130" t="s">
        <v>274</v>
      </c>
      <c r="O44" s="149">
        <v>6</v>
      </c>
      <c r="P44" s="215" t="s">
        <v>155</v>
      </c>
      <c r="Q44" s="215"/>
      <c r="R44" s="215"/>
      <c r="S44" s="215"/>
      <c r="T44" s="215"/>
      <c r="U44" s="215"/>
      <c r="V44" s="81"/>
      <c r="W44" s="21"/>
      <c r="X44" s="22"/>
      <c r="Y44" s="23"/>
      <c r="Z44" s="22"/>
      <c r="AA44" s="22"/>
      <c r="AB44" s="22"/>
      <c r="AC44" s="22"/>
      <c r="AD44" s="22"/>
      <c r="AE44" s="22"/>
      <c r="AF44" s="22"/>
      <c r="AG44" s="21"/>
      <c r="AH44" s="21"/>
      <c r="AI44" s="21"/>
      <c r="AJ44" s="21"/>
      <c r="AK44" s="21"/>
      <c r="AL44" s="21"/>
      <c r="AM44" s="21"/>
      <c r="AN44" s="21"/>
    </row>
    <row r="45" spans="1:40" ht="15.75" customHeight="1">
      <c r="A45" s="3" t="s">
        <v>37</v>
      </c>
      <c r="B45" s="54">
        <v>3911.05</v>
      </c>
      <c r="C45" s="9">
        <v>2430</v>
      </c>
      <c r="D45" s="10">
        <v>6.5090000000000003</v>
      </c>
      <c r="E45" s="10">
        <v>3.7850000000000001</v>
      </c>
      <c r="F45" s="8">
        <v>2.8845489729086031</v>
      </c>
      <c r="G45" s="61">
        <v>7.5220000000000002</v>
      </c>
      <c r="H45" s="62">
        <v>1.202</v>
      </c>
      <c r="I45" s="12">
        <v>0.66200000000000003</v>
      </c>
      <c r="J45" s="61"/>
      <c r="K45" s="69"/>
      <c r="L45" s="51" t="s">
        <v>134</v>
      </c>
      <c r="M45" s="99" t="s">
        <v>292</v>
      </c>
      <c r="N45" s="130" t="s">
        <v>274</v>
      </c>
      <c r="O45" s="149">
        <v>6</v>
      </c>
      <c r="P45" s="215" t="s">
        <v>155</v>
      </c>
      <c r="Q45" s="215"/>
      <c r="R45" s="215"/>
      <c r="S45" s="215"/>
      <c r="T45" s="215"/>
      <c r="U45" s="215"/>
      <c r="V45" s="81"/>
      <c r="W45" s="21"/>
      <c r="X45" s="22"/>
      <c r="Y45" s="23"/>
      <c r="Z45" s="22"/>
      <c r="AA45" s="22"/>
      <c r="AB45" s="22"/>
      <c r="AC45" s="22"/>
      <c r="AD45" s="22"/>
      <c r="AE45" s="22"/>
      <c r="AF45" s="22"/>
      <c r="AG45" s="21"/>
      <c r="AH45" s="21"/>
      <c r="AI45" s="21"/>
      <c r="AJ45" s="21"/>
      <c r="AK45" s="21"/>
      <c r="AL45" s="21"/>
      <c r="AM45" s="21"/>
      <c r="AN45" s="21"/>
    </row>
    <row r="46" spans="1:40" ht="15.75" customHeight="1">
      <c r="A46" s="3" t="s">
        <v>38</v>
      </c>
      <c r="B46" s="54">
        <v>3911.11</v>
      </c>
      <c r="C46" s="9">
        <v>800</v>
      </c>
      <c r="D46" s="10">
        <v>5.4820000000000002</v>
      </c>
      <c r="E46" s="10">
        <v>3.802</v>
      </c>
      <c r="F46" s="8">
        <v>2.8793032677172383</v>
      </c>
      <c r="G46" s="61">
        <v>9.3919999999999995</v>
      </c>
      <c r="H46" s="62">
        <v>1.395</v>
      </c>
      <c r="I46" s="12">
        <v>0.79200000000000004</v>
      </c>
      <c r="J46" s="61">
        <v>57.024144964805856</v>
      </c>
      <c r="K46" s="69">
        <v>9.9932547691836042</v>
      </c>
      <c r="L46" s="51" t="s">
        <v>127</v>
      </c>
      <c r="M46" s="99" t="s">
        <v>292</v>
      </c>
      <c r="N46" s="129" t="s">
        <v>273</v>
      </c>
      <c r="O46" s="148">
        <v>5</v>
      </c>
      <c r="P46" s="215" t="s">
        <v>156</v>
      </c>
      <c r="Q46" s="215"/>
      <c r="R46" s="215"/>
      <c r="S46" s="215"/>
      <c r="T46" s="215"/>
      <c r="U46" s="215"/>
      <c r="V46" s="81"/>
      <c r="W46" s="21"/>
      <c r="X46" s="22"/>
      <c r="Y46" s="23"/>
      <c r="Z46" s="22"/>
      <c r="AA46" s="22"/>
      <c r="AB46" s="22"/>
      <c r="AC46" s="22"/>
      <c r="AD46" s="22"/>
      <c r="AE46" s="22"/>
      <c r="AF46" s="22"/>
      <c r="AG46" s="21"/>
      <c r="AH46" s="21"/>
      <c r="AI46" s="21"/>
      <c r="AJ46" s="21"/>
      <c r="AK46" s="21"/>
      <c r="AL46" s="21"/>
      <c r="AM46" s="21"/>
      <c r="AN46" s="21"/>
    </row>
    <row r="47" spans="1:40" ht="15.75" customHeight="1">
      <c r="A47" s="3" t="s">
        <v>38</v>
      </c>
      <c r="B47" s="54">
        <v>3911.11</v>
      </c>
      <c r="C47" s="9">
        <v>2430</v>
      </c>
      <c r="D47" s="10">
        <v>5.4820000000000002</v>
      </c>
      <c r="E47" s="10">
        <v>3.802</v>
      </c>
      <c r="F47" s="8">
        <v>2.8793032677172383</v>
      </c>
      <c r="G47" s="61">
        <v>8.9749999999999996</v>
      </c>
      <c r="H47" s="62">
        <v>0.94599999999999995</v>
      </c>
      <c r="I47" s="12">
        <v>0.49099999999999999</v>
      </c>
      <c r="J47" s="61"/>
      <c r="K47" s="69"/>
      <c r="L47" s="51" t="s">
        <v>127</v>
      </c>
      <c r="M47" s="99" t="s">
        <v>292</v>
      </c>
      <c r="N47" s="129" t="s">
        <v>273</v>
      </c>
      <c r="O47" s="148">
        <v>5</v>
      </c>
      <c r="P47" s="215" t="s">
        <v>156</v>
      </c>
      <c r="Q47" s="215"/>
      <c r="R47" s="215"/>
      <c r="S47" s="215"/>
      <c r="T47" s="215"/>
      <c r="U47" s="215"/>
      <c r="V47" s="81"/>
      <c r="W47" s="21"/>
      <c r="X47" s="22"/>
      <c r="Y47" s="23"/>
      <c r="Z47" s="22"/>
      <c r="AA47" s="22"/>
      <c r="AB47" s="22"/>
      <c r="AC47" s="22"/>
      <c r="AD47" s="22"/>
      <c r="AE47" s="22"/>
      <c r="AF47" s="22"/>
      <c r="AG47" s="21"/>
      <c r="AH47" s="21"/>
      <c r="AI47" s="21"/>
      <c r="AJ47" s="21"/>
      <c r="AK47" s="21"/>
      <c r="AL47" s="21"/>
      <c r="AM47" s="21"/>
      <c r="AN47" s="21"/>
    </row>
    <row r="48" spans="1:40" ht="16.5" customHeight="1">
      <c r="A48" s="3" t="s">
        <v>39</v>
      </c>
      <c r="B48" s="54">
        <v>3911.41</v>
      </c>
      <c r="C48" s="9">
        <v>800</v>
      </c>
      <c r="D48" s="10">
        <v>7.0359999999999996</v>
      </c>
      <c r="E48" s="10">
        <v>3.7890000000000001</v>
      </c>
      <c r="F48" s="8">
        <v>2.8687289629748354</v>
      </c>
      <c r="G48" s="61">
        <v>12.794</v>
      </c>
      <c r="H48" s="62">
        <v>3.3719999999999999</v>
      </c>
      <c r="I48" s="12">
        <v>2.3690000000000002</v>
      </c>
      <c r="J48" s="61">
        <v>46.558213218941873</v>
      </c>
      <c r="K48" s="69">
        <v>23.935920275101815</v>
      </c>
      <c r="L48" s="52"/>
      <c r="M48" s="99" t="s">
        <v>292</v>
      </c>
      <c r="N48" s="129" t="s">
        <v>273</v>
      </c>
      <c r="O48" s="148">
        <v>5</v>
      </c>
      <c r="P48" s="215" t="s">
        <v>157</v>
      </c>
      <c r="Q48" s="215"/>
      <c r="R48" s="215"/>
      <c r="S48" s="215"/>
      <c r="T48" s="215"/>
      <c r="U48" s="215"/>
      <c r="V48" s="78"/>
      <c r="W48" s="21"/>
      <c r="X48" s="14">
        <v>12.794</v>
      </c>
      <c r="Y48" s="15">
        <v>3.3719999999999999</v>
      </c>
      <c r="Z48" s="22"/>
      <c r="AA48" s="22"/>
      <c r="AB48" s="22"/>
      <c r="AC48" s="29">
        <v>23.935920275101815</v>
      </c>
      <c r="AD48" s="29">
        <v>46.558213218941873</v>
      </c>
      <c r="AE48" s="22">
        <v>3.3719999999999999</v>
      </c>
      <c r="AF48" s="22">
        <v>3911.41</v>
      </c>
      <c r="AG48" s="21"/>
      <c r="AH48" s="21"/>
      <c r="AI48" s="21"/>
      <c r="AJ48" s="21"/>
      <c r="AK48" s="21"/>
      <c r="AL48" s="21"/>
      <c r="AM48" s="21"/>
      <c r="AN48" s="21"/>
    </row>
    <row r="49" spans="1:40" ht="16.5" customHeight="1">
      <c r="A49" s="3" t="s">
        <v>40</v>
      </c>
      <c r="B49" s="54">
        <v>3911.72</v>
      </c>
      <c r="C49" s="9">
        <v>800</v>
      </c>
      <c r="D49" s="10">
        <v>6.3049999999999997</v>
      </c>
      <c r="E49" s="10">
        <v>3.782</v>
      </c>
      <c r="F49" s="8">
        <v>2.8930144447075539</v>
      </c>
      <c r="G49" s="61">
        <v>9.8650000000000002</v>
      </c>
      <c r="H49" s="62">
        <v>21.283999999999999</v>
      </c>
      <c r="I49" s="12">
        <v>18.033999999999999</v>
      </c>
      <c r="J49" s="61">
        <v>34.953776087138522</v>
      </c>
      <c r="K49" s="69">
        <v>33.452983016010265</v>
      </c>
      <c r="L49" s="52"/>
      <c r="M49" s="100" t="s">
        <v>293</v>
      </c>
      <c r="N49" s="131" t="s">
        <v>276</v>
      </c>
      <c r="O49" s="150">
        <v>7</v>
      </c>
      <c r="P49" s="215" t="s">
        <v>158</v>
      </c>
      <c r="Q49" s="215"/>
      <c r="R49" s="215"/>
      <c r="S49" s="215"/>
      <c r="T49" s="215"/>
      <c r="U49" s="215"/>
      <c r="V49" s="78"/>
      <c r="W49" s="21"/>
      <c r="X49" s="14">
        <v>9.8650000000000002</v>
      </c>
      <c r="Y49" s="15">
        <v>21.283999999999999</v>
      </c>
      <c r="Z49" s="22"/>
      <c r="AA49" s="22"/>
      <c r="AB49" s="22"/>
      <c r="AC49" s="29">
        <v>33.452983016010265</v>
      </c>
      <c r="AD49" s="29">
        <v>34.953776087138522</v>
      </c>
      <c r="AE49" s="22">
        <v>21.283999999999999</v>
      </c>
      <c r="AF49" s="22">
        <v>3911.72</v>
      </c>
      <c r="AG49" s="21"/>
      <c r="AH49" s="21"/>
      <c r="AI49" s="21"/>
      <c r="AJ49" s="21"/>
      <c r="AK49" s="21"/>
      <c r="AL49" s="21"/>
      <c r="AM49" s="21"/>
      <c r="AN49" s="21"/>
    </row>
    <row r="50" spans="1:40" ht="16.5" customHeight="1">
      <c r="A50" s="3" t="s">
        <v>41</v>
      </c>
      <c r="B50" s="54">
        <v>3911.86</v>
      </c>
      <c r="C50" s="9">
        <v>800</v>
      </c>
      <c r="D50" s="10">
        <v>3.895</v>
      </c>
      <c r="E50" s="10">
        <v>3.8149999999999999</v>
      </c>
      <c r="F50" s="8">
        <v>2.86231494975838</v>
      </c>
      <c r="G50" s="61">
        <v>11.182</v>
      </c>
      <c r="H50" s="62">
        <v>8.0220000000000002</v>
      </c>
      <c r="I50" s="12">
        <v>6.2910000000000004</v>
      </c>
      <c r="J50" s="61">
        <v>47.208499565154241</v>
      </c>
      <c r="K50" s="69">
        <v>23.059314073923655</v>
      </c>
      <c r="L50" s="52"/>
      <c r="M50" s="99" t="s">
        <v>292</v>
      </c>
      <c r="N50" s="130" t="s">
        <v>274</v>
      </c>
      <c r="O50" s="149">
        <v>6</v>
      </c>
      <c r="P50" s="215" t="s">
        <v>159</v>
      </c>
      <c r="Q50" s="215"/>
      <c r="R50" s="215"/>
      <c r="S50" s="215"/>
      <c r="T50" s="215"/>
      <c r="U50" s="215"/>
      <c r="V50" s="78"/>
      <c r="W50" s="21"/>
      <c r="X50" s="14">
        <v>11.182</v>
      </c>
      <c r="Y50" s="15">
        <v>8.0220000000000002</v>
      </c>
      <c r="Z50" s="22"/>
      <c r="AA50" s="22"/>
      <c r="AB50" s="22"/>
      <c r="AC50" s="29">
        <v>23.059314073923655</v>
      </c>
      <c r="AD50" s="29">
        <v>47.208499565154241</v>
      </c>
      <c r="AE50" s="22">
        <v>8.0220000000000002</v>
      </c>
      <c r="AF50" s="22">
        <v>3911.86</v>
      </c>
      <c r="AG50" s="21"/>
      <c r="AH50" s="21"/>
      <c r="AI50" s="21"/>
      <c r="AJ50" s="21"/>
      <c r="AK50" s="21"/>
      <c r="AL50" s="21"/>
      <c r="AM50" s="21"/>
      <c r="AN50" s="21"/>
    </row>
    <row r="51" spans="1:40" ht="16.5" customHeight="1">
      <c r="A51" s="3" t="s">
        <v>42</v>
      </c>
      <c r="B51" s="54">
        <v>3912.23</v>
      </c>
      <c r="C51" s="9">
        <v>800</v>
      </c>
      <c r="D51" s="10">
        <v>7.0410000000000004</v>
      </c>
      <c r="E51" s="10">
        <v>3.8029999999999999</v>
      </c>
      <c r="F51" s="8">
        <v>2.8543032816812959</v>
      </c>
      <c r="G51" s="61">
        <v>13.917999999999999</v>
      </c>
      <c r="H51" s="62">
        <v>0.501</v>
      </c>
      <c r="I51" s="12">
        <v>0.20300000000000001</v>
      </c>
      <c r="J51" s="61">
        <v>42.227870871975128</v>
      </c>
      <c r="K51" s="69">
        <v>30.262435072267351</v>
      </c>
      <c r="L51" s="52"/>
      <c r="M51" s="99" t="s">
        <v>292</v>
      </c>
      <c r="N51" s="135" t="s">
        <v>272</v>
      </c>
      <c r="O51" s="144">
        <v>3</v>
      </c>
      <c r="P51" s="215" t="s">
        <v>160</v>
      </c>
      <c r="Q51" s="215"/>
      <c r="R51" s="215"/>
      <c r="S51" s="215"/>
      <c r="T51" s="215"/>
      <c r="U51" s="215"/>
      <c r="V51" s="78"/>
      <c r="W51" s="21"/>
      <c r="X51" s="14">
        <v>13.917999999999999</v>
      </c>
      <c r="Y51" s="15">
        <v>0.501</v>
      </c>
      <c r="Z51" s="22"/>
      <c r="AA51" s="22"/>
      <c r="AB51" s="22"/>
      <c r="AC51" s="29">
        <v>30.262435072267351</v>
      </c>
      <c r="AD51" s="29">
        <v>42.227870871975128</v>
      </c>
      <c r="AE51" s="22">
        <v>0.501</v>
      </c>
      <c r="AF51" s="22">
        <v>3912.23</v>
      </c>
      <c r="AG51" s="21"/>
      <c r="AH51" s="21"/>
      <c r="AI51" s="21"/>
      <c r="AJ51" s="21"/>
      <c r="AK51" s="21"/>
      <c r="AL51" s="21"/>
      <c r="AM51" s="21"/>
      <c r="AN51" s="21"/>
    </row>
    <row r="52" spans="1:40" ht="16.5" customHeight="1">
      <c r="A52" s="3" t="s">
        <v>43</v>
      </c>
      <c r="B52" s="54">
        <v>3912.73</v>
      </c>
      <c r="C52" s="9">
        <v>800</v>
      </c>
      <c r="D52" s="10">
        <v>6.7619999999999996</v>
      </c>
      <c r="E52" s="10">
        <v>3.7290000000000001</v>
      </c>
      <c r="F52" s="8">
        <v>2.8443970050386929</v>
      </c>
      <c r="G52" s="61">
        <v>12.365</v>
      </c>
      <c r="H52" s="62">
        <v>2.218</v>
      </c>
      <c r="I52" s="12">
        <v>1.4630000000000001</v>
      </c>
      <c r="J52" s="61">
        <v>47.545663614143237</v>
      </c>
      <c r="K52" s="69">
        <v>24.737700244743937</v>
      </c>
      <c r="L52" s="52"/>
      <c r="M52" s="99" t="s">
        <v>292</v>
      </c>
      <c r="N52" s="129" t="s">
        <v>273</v>
      </c>
      <c r="O52" s="148">
        <v>5</v>
      </c>
      <c r="P52" s="215" t="s">
        <v>161</v>
      </c>
      <c r="Q52" s="215"/>
      <c r="R52" s="215"/>
      <c r="S52" s="215"/>
      <c r="T52" s="215"/>
      <c r="U52" s="215"/>
      <c r="V52" s="78"/>
      <c r="W52" s="21"/>
      <c r="X52" s="14">
        <v>12.365</v>
      </c>
      <c r="Y52" s="15">
        <v>2.218</v>
      </c>
      <c r="Z52" s="22"/>
      <c r="AA52" s="22"/>
      <c r="AB52" s="22"/>
      <c r="AC52" s="29">
        <v>24.737700244743937</v>
      </c>
      <c r="AD52" s="29">
        <v>47.545663614143237</v>
      </c>
      <c r="AE52" s="22">
        <v>2.218</v>
      </c>
      <c r="AF52" s="22">
        <v>3912.73</v>
      </c>
      <c r="AG52" s="21"/>
      <c r="AH52" s="21"/>
      <c r="AI52" s="21"/>
      <c r="AJ52" s="21"/>
      <c r="AK52" s="21"/>
      <c r="AL52" s="21"/>
      <c r="AM52" s="21"/>
      <c r="AN52" s="21"/>
    </row>
    <row r="53" spans="1:40" ht="16.5" customHeight="1">
      <c r="A53" s="3" t="s">
        <v>44</v>
      </c>
      <c r="B53" s="54">
        <v>3912.84</v>
      </c>
      <c r="C53" s="9">
        <v>800</v>
      </c>
      <c r="D53" s="10">
        <v>6.9779999999999998</v>
      </c>
      <c r="E53" s="10">
        <v>3.726</v>
      </c>
      <c r="F53" s="8">
        <v>2.8555522521183292</v>
      </c>
      <c r="G53" s="61">
        <v>10.935</v>
      </c>
      <c r="H53" s="62">
        <v>1.46</v>
      </c>
      <c r="I53" s="12">
        <v>0.79700000000000004</v>
      </c>
      <c r="J53" s="61">
        <v>52.715907533611862</v>
      </c>
      <c r="K53" s="69">
        <v>22.115381704806722</v>
      </c>
      <c r="L53" s="52"/>
      <c r="M53" s="99" t="s">
        <v>292</v>
      </c>
      <c r="N53" s="129" t="s">
        <v>273</v>
      </c>
      <c r="O53" s="148">
        <v>5</v>
      </c>
      <c r="P53" s="215" t="s">
        <v>162</v>
      </c>
      <c r="Q53" s="215"/>
      <c r="R53" s="215"/>
      <c r="S53" s="215"/>
      <c r="T53" s="215"/>
      <c r="U53" s="215"/>
      <c r="V53" s="78"/>
      <c r="W53" s="21"/>
      <c r="X53" s="14">
        <v>10.935</v>
      </c>
      <c r="Y53" s="15">
        <v>1.46</v>
      </c>
      <c r="Z53" s="22"/>
      <c r="AA53" s="22"/>
      <c r="AB53" s="22"/>
      <c r="AC53" s="29">
        <v>22.115381704806722</v>
      </c>
      <c r="AD53" s="29">
        <v>52.715907533611862</v>
      </c>
      <c r="AE53" s="22">
        <v>1.46</v>
      </c>
      <c r="AF53" s="22">
        <v>3912.84</v>
      </c>
      <c r="AG53" s="21"/>
      <c r="AH53" s="21"/>
      <c r="AI53" s="21"/>
      <c r="AJ53" s="21"/>
      <c r="AK53" s="21"/>
      <c r="AL53" s="21"/>
      <c r="AM53" s="21"/>
      <c r="AN53" s="21"/>
    </row>
    <row r="54" spans="1:40" ht="16.5" customHeight="1">
      <c r="A54" s="3" t="s">
        <v>45</v>
      </c>
      <c r="B54" s="54">
        <v>3913.16</v>
      </c>
      <c r="C54" s="9">
        <v>800</v>
      </c>
      <c r="D54" s="10">
        <v>3.7719999999999998</v>
      </c>
      <c r="E54" s="10">
        <v>3.8159999999999998</v>
      </c>
      <c r="F54" s="8">
        <v>2.8752252363438897</v>
      </c>
      <c r="G54" s="61">
        <v>5.1980000000000004</v>
      </c>
      <c r="H54" s="62">
        <v>0.38200000000000001</v>
      </c>
      <c r="I54" s="12">
        <v>0.16800000000000001</v>
      </c>
      <c r="J54" s="61">
        <v>28.089843614128867</v>
      </c>
      <c r="K54" s="69">
        <v>19.169715218370715</v>
      </c>
      <c r="L54" s="52"/>
      <c r="M54" s="100" t="s">
        <v>293</v>
      </c>
      <c r="N54" s="130" t="s">
        <v>274</v>
      </c>
      <c r="O54" s="149">
        <v>6</v>
      </c>
      <c r="P54" s="215" t="s">
        <v>146</v>
      </c>
      <c r="Q54" s="215"/>
      <c r="R54" s="215"/>
      <c r="S54" s="215"/>
      <c r="T54" s="215"/>
      <c r="U54" s="215"/>
      <c r="V54" s="78"/>
      <c r="W54" s="21"/>
      <c r="X54" s="14">
        <v>5.1980000000000004</v>
      </c>
      <c r="Y54" s="15">
        <v>0.38200000000000001</v>
      </c>
      <c r="Z54" s="22"/>
      <c r="AA54" s="22"/>
      <c r="AB54" s="22"/>
      <c r="AC54" s="29">
        <v>19.169715218370715</v>
      </c>
      <c r="AD54" s="29">
        <v>28.089843614128867</v>
      </c>
      <c r="AE54" s="22">
        <v>0.38200000000000001</v>
      </c>
      <c r="AF54" s="22">
        <v>3913.16</v>
      </c>
      <c r="AG54" s="21"/>
      <c r="AH54" s="21"/>
      <c r="AI54" s="21"/>
      <c r="AJ54" s="21"/>
      <c r="AK54" s="21"/>
      <c r="AL54" s="21"/>
      <c r="AM54" s="21"/>
      <c r="AN54" s="21"/>
    </row>
    <row r="55" spans="1:40" ht="16.5" customHeight="1">
      <c r="A55" s="3" t="s">
        <v>46</v>
      </c>
      <c r="B55" s="54">
        <v>3913.32</v>
      </c>
      <c r="C55" s="9">
        <v>800</v>
      </c>
      <c r="D55" s="10">
        <v>7.1539999999999999</v>
      </c>
      <c r="E55" s="10">
        <v>3.819</v>
      </c>
      <c r="F55" s="8">
        <v>2.8663218149354059</v>
      </c>
      <c r="G55" s="61">
        <v>6.7549999999999999</v>
      </c>
      <c r="H55" s="62">
        <v>3.16</v>
      </c>
      <c r="I55" s="12">
        <v>2.2160000000000002</v>
      </c>
      <c r="J55" s="61">
        <v>40.235542731700605</v>
      </c>
      <c r="K55" s="69">
        <v>13.761779630301346</v>
      </c>
      <c r="L55" s="52"/>
      <c r="M55" s="100" t="s">
        <v>293</v>
      </c>
      <c r="N55" s="130" t="s">
        <v>274</v>
      </c>
      <c r="O55" s="149">
        <v>6</v>
      </c>
      <c r="P55" s="215" t="s">
        <v>163</v>
      </c>
      <c r="Q55" s="215"/>
      <c r="R55" s="215"/>
      <c r="S55" s="215"/>
      <c r="T55" s="215"/>
      <c r="U55" s="215"/>
      <c r="V55" s="78"/>
      <c r="W55" s="21"/>
      <c r="X55" s="14">
        <v>6.7549999999999999</v>
      </c>
      <c r="Y55" s="15">
        <v>3.16</v>
      </c>
      <c r="Z55" s="22"/>
      <c r="AA55" s="22"/>
      <c r="AB55" s="22"/>
      <c r="AC55" s="29">
        <v>13.761779630301346</v>
      </c>
      <c r="AD55" s="29">
        <v>40.235542731700605</v>
      </c>
      <c r="AE55" s="22">
        <v>3.16</v>
      </c>
      <c r="AF55" s="22">
        <v>3913.32</v>
      </c>
      <c r="AG55" s="21"/>
      <c r="AH55" s="21"/>
      <c r="AI55" s="21"/>
      <c r="AJ55" s="21"/>
      <c r="AK55" s="21"/>
      <c r="AL55" s="21"/>
      <c r="AM55" s="21"/>
      <c r="AN55" s="21"/>
    </row>
    <row r="56" spans="1:40" ht="16.5" customHeight="1">
      <c r="A56" s="3" t="s">
        <v>47</v>
      </c>
      <c r="B56" s="54">
        <v>3913.72</v>
      </c>
      <c r="C56" s="9">
        <v>800</v>
      </c>
      <c r="D56" s="10">
        <v>7.0579999999999998</v>
      </c>
      <c r="E56" s="10">
        <v>3.8220000000000001</v>
      </c>
      <c r="F56" s="8">
        <v>2.8476209623374884</v>
      </c>
      <c r="G56" s="61">
        <v>6.8140000000000001</v>
      </c>
      <c r="H56" s="62">
        <v>4.3999999999999997E-2</v>
      </c>
      <c r="I56" s="12">
        <v>8.9999999999999993E-3</v>
      </c>
      <c r="J56" s="61">
        <v>78.984656492710769</v>
      </c>
      <c r="K56" s="69">
        <v>10.815100348240449</v>
      </c>
      <c r="L56" s="52"/>
      <c r="M56" s="99" t="s">
        <v>292</v>
      </c>
      <c r="N56" s="135" t="s">
        <v>272</v>
      </c>
      <c r="O56" s="144">
        <v>3</v>
      </c>
      <c r="P56" s="215" t="s">
        <v>164</v>
      </c>
      <c r="Q56" s="215"/>
      <c r="R56" s="215"/>
      <c r="S56" s="215"/>
      <c r="T56" s="215"/>
      <c r="U56" s="215"/>
      <c r="V56" s="78"/>
      <c r="W56" s="21"/>
      <c r="X56" s="14">
        <v>6.8140000000000001</v>
      </c>
      <c r="Y56" s="15">
        <v>4.3999999999999997E-2</v>
      </c>
      <c r="Z56" s="22"/>
      <c r="AA56" s="22"/>
      <c r="AB56" s="22"/>
      <c r="AC56" s="29">
        <v>10.815100348240449</v>
      </c>
      <c r="AD56" s="29">
        <v>78.984656492710769</v>
      </c>
      <c r="AE56" s="22">
        <v>4.3999999999999997E-2</v>
      </c>
      <c r="AF56" s="22">
        <v>3913.72</v>
      </c>
      <c r="AG56" s="21"/>
      <c r="AH56" s="21"/>
      <c r="AI56" s="21"/>
      <c r="AJ56" s="21"/>
      <c r="AK56" s="21"/>
      <c r="AL56" s="21"/>
      <c r="AM56" s="21"/>
      <c r="AN56" s="21"/>
    </row>
    <row r="57" spans="1:40" ht="16.5" customHeight="1">
      <c r="A57" s="3" t="s">
        <v>48</v>
      </c>
      <c r="B57" s="54">
        <v>3914.11</v>
      </c>
      <c r="C57" s="9">
        <v>800</v>
      </c>
      <c r="D57" s="10">
        <v>6.53</v>
      </c>
      <c r="E57" s="10">
        <v>3.8180000000000001</v>
      </c>
      <c r="F57" s="8">
        <v>2.8229785673912708</v>
      </c>
      <c r="G57" s="61">
        <v>11.864000000000001</v>
      </c>
      <c r="H57" s="62">
        <v>0.14599999999999999</v>
      </c>
      <c r="I57" s="12">
        <v>4.2999999999999997E-2</v>
      </c>
      <c r="J57" s="61">
        <v>71.38598119850792</v>
      </c>
      <c r="K57" s="69">
        <v>8.295702814663283</v>
      </c>
      <c r="L57" s="52"/>
      <c r="M57" s="99" t="s">
        <v>292</v>
      </c>
      <c r="N57" s="134" t="s">
        <v>271</v>
      </c>
      <c r="O57" s="144">
        <v>3</v>
      </c>
      <c r="P57" s="215" t="s">
        <v>165</v>
      </c>
      <c r="Q57" s="215"/>
      <c r="R57" s="215"/>
      <c r="S57" s="215"/>
      <c r="T57" s="215"/>
      <c r="U57" s="215"/>
      <c r="V57" s="78"/>
      <c r="W57" s="21"/>
      <c r="X57" s="14">
        <v>11.864000000000001</v>
      </c>
      <c r="Y57" s="15">
        <v>0.14599999999999999</v>
      </c>
      <c r="Z57" s="22"/>
      <c r="AA57" s="22"/>
      <c r="AB57" s="22"/>
      <c r="AC57" s="29">
        <v>8.295702814663283</v>
      </c>
      <c r="AD57" s="29">
        <v>71.38598119850792</v>
      </c>
      <c r="AE57" s="22">
        <v>0.14599999999999999</v>
      </c>
      <c r="AF57" s="22">
        <v>3914.11</v>
      </c>
      <c r="AG57" s="21"/>
      <c r="AH57" s="21"/>
      <c r="AI57" s="21"/>
      <c r="AJ57" s="21"/>
      <c r="AK57" s="21"/>
      <c r="AL57" s="21"/>
      <c r="AM57" s="21"/>
      <c r="AN57" s="21"/>
    </row>
    <row r="58" spans="1:40" ht="16.5" customHeight="1">
      <c r="A58" s="3" t="s">
        <v>49</v>
      </c>
      <c r="B58" s="54">
        <v>3915.62</v>
      </c>
      <c r="C58" s="9">
        <v>800</v>
      </c>
      <c r="D58" s="10">
        <v>6.95</v>
      </c>
      <c r="E58" s="10">
        <v>3.8039999999999998</v>
      </c>
      <c r="F58" s="8">
        <v>2.7540591851094618</v>
      </c>
      <c r="G58" s="61">
        <v>4.2549999999999999</v>
      </c>
      <c r="H58" s="62">
        <v>1.9E-2</v>
      </c>
      <c r="I58" s="12">
        <v>3.0000000000000001E-3</v>
      </c>
      <c r="J58" s="61">
        <v>60.909533220684509</v>
      </c>
      <c r="K58" s="69">
        <v>26.644218563321914</v>
      </c>
      <c r="L58" s="52"/>
      <c r="M58" s="100" t="s">
        <v>293</v>
      </c>
      <c r="N58" s="134" t="s">
        <v>271</v>
      </c>
      <c r="O58" s="144">
        <v>3</v>
      </c>
      <c r="P58" s="215" t="s">
        <v>166</v>
      </c>
      <c r="Q58" s="215"/>
      <c r="R58" s="215"/>
      <c r="S58" s="215"/>
      <c r="T58" s="215"/>
      <c r="U58" s="215"/>
      <c r="V58" s="78"/>
      <c r="W58" s="21"/>
      <c r="X58" s="14">
        <v>4.2549999999999999</v>
      </c>
      <c r="Y58" s="15">
        <v>1.9E-2</v>
      </c>
      <c r="Z58" s="22"/>
      <c r="AA58" s="22"/>
      <c r="AB58" s="22"/>
      <c r="AC58" s="29">
        <v>26.644218563321914</v>
      </c>
      <c r="AD58" s="29">
        <v>60.909533220684509</v>
      </c>
      <c r="AE58" s="22">
        <v>1.9E-2</v>
      </c>
      <c r="AF58" s="22">
        <v>3915.62</v>
      </c>
      <c r="AG58" s="21"/>
      <c r="AH58" s="21"/>
      <c r="AI58" s="21"/>
      <c r="AJ58" s="21"/>
      <c r="AK58" s="21"/>
      <c r="AL58" s="21"/>
      <c r="AM58" s="21"/>
      <c r="AN58" s="21"/>
    </row>
    <row r="59" spans="1:40" ht="16.5" customHeight="1">
      <c r="A59" s="3" t="s">
        <v>50</v>
      </c>
      <c r="B59" s="54">
        <v>3915.85</v>
      </c>
      <c r="C59" s="9">
        <v>800</v>
      </c>
      <c r="D59" s="10">
        <v>7.024</v>
      </c>
      <c r="E59" s="10">
        <v>3.8010000000000002</v>
      </c>
      <c r="F59" s="8">
        <v>2.7549785599663275</v>
      </c>
      <c r="G59" s="61">
        <v>4.0730000000000004</v>
      </c>
      <c r="H59" s="62">
        <v>2.1000000000000001E-2</v>
      </c>
      <c r="I59" s="12">
        <v>4.0000000000000001E-3</v>
      </c>
      <c r="J59" s="61">
        <v>98.159484229314614</v>
      </c>
      <c r="K59" s="69">
        <v>0</v>
      </c>
      <c r="L59" s="52"/>
      <c r="M59" s="99" t="s">
        <v>292</v>
      </c>
      <c r="N59" s="129" t="s">
        <v>273</v>
      </c>
      <c r="O59" s="146">
        <v>4</v>
      </c>
      <c r="P59" s="215" t="s">
        <v>167</v>
      </c>
      <c r="Q59" s="215"/>
      <c r="R59" s="215"/>
      <c r="S59" s="215"/>
      <c r="T59" s="215"/>
      <c r="U59" s="215"/>
      <c r="V59" s="78"/>
      <c r="W59" s="21"/>
      <c r="X59" s="14">
        <v>4.0730000000000004</v>
      </c>
      <c r="Y59" s="15">
        <v>2.1000000000000001E-2</v>
      </c>
      <c r="Z59" s="22"/>
      <c r="AA59" s="22"/>
      <c r="AB59" s="22"/>
      <c r="AC59" s="29">
        <v>0</v>
      </c>
      <c r="AD59" s="29">
        <v>98.159484229314614</v>
      </c>
      <c r="AE59" s="22">
        <v>2.1000000000000001E-2</v>
      </c>
      <c r="AF59" s="22">
        <v>3915.85</v>
      </c>
      <c r="AG59" s="21"/>
      <c r="AH59" s="21"/>
      <c r="AI59" s="21"/>
      <c r="AJ59" s="21"/>
      <c r="AK59" s="21"/>
      <c r="AL59" s="21"/>
      <c r="AM59" s="21"/>
      <c r="AN59" s="21"/>
    </row>
    <row r="60" spans="1:40" ht="16.5" customHeight="1">
      <c r="A60" s="3" t="s">
        <v>51</v>
      </c>
      <c r="B60" s="54">
        <v>3916.14</v>
      </c>
      <c r="C60" s="9">
        <v>800</v>
      </c>
      <c r="D60" s="10">
        <v>7.0410000000000004</v>
      </c>
      <c r="E60" s="10">
        <v>3.819</v>
      </c>
      <c r="F60" s="8">
        <v>2.7806044852473528</v>
      </c>
      <c r="G60" s="61">
        <v>10.026999999999999</v>
      </c>
      <c r="H60" s="62">
        <v>9.7000000000000003E-2</v>
      </c>
      <c r="I60" s="12">
        <v>2.1999999999999999E-2</v>
      </c>
      <c r="J60" s="61">
        <v>97.257229891571853</v>
      </c>
      <c r="K60" s="69">
        <v>0</v>
      </c>
      <c r="L60" s="52"/>
      <c r="M60" s="99" t="s">
        <v>292</v>
      </c>
      <c r="N60" s="135" t="s">
        <v>272</v>
      </c>
      <c r="O60" s="146">
        <v>4</v>
      </c>
      <c r="P60" s="215" t="s">
        <v>168</v>
      </c>
      <c r="Q60" s="215"/>
      <c r="R60" s="215"/>
      <c r="S60" s="215"/>
      <c r="T60" s="215"/>
      <c r="U60" s="215"/>
      <c r="V60" s="78"/>
      <c r="W60" s="21"/>
      <c r="X60" s="14">
        <v>10.026999999999999</v>
      </c>
      <c r="Y60" s="15">
        <v>9.7000000000000003E-2</v>
      </c>
      <c r="Z60" s="22"/>
      <c r="AA60" s="22"/>
      <c r="AB60" s="22"/>
      <c r="AC60" s="29">
        <v>0</v>
      </c>
      <c r="AD60" s="29">
        <v>97.257229891571853</v>
      </c>
      <c r="AE60" s="22">
        <v>9.7000000000000003E-2</v>
      </c>
      <c r="AF60" s="22">
        <v>3916.14</v>
      </c>
      <c r="AG60" s="21"/>
      <c r="AH60" s="21"/>
      <c r="AI60" s="21"/>
      <c r="AJ60" s="21"/>
      <c r="AK60" s="21"/>
      <c r="AL60" s="21"/>
      <c r="AM60" s="21"/>
      <c r="AN60" s="21"/>
    </row>
    <row r="61" spans="1:40" ht="16.5" customHeight="1">
      <c r="A61" s="3" t="s">
        <v>52</v>
      </c>
      <c r="B61" s="54">
        <v>3914.62</v>
      </c>
      <c r="C61" s="9">
        <v>800</v>
      </c>
      <c r="D61" s="10">
        <v>7.2080000000000002</v>
      </c>
      <c r="E61" s="10">
        <v>3.82</v>
      </c>
      <c r="F61" s="8">
        <v>2.8077282262976246</v>
      </c>
      <c r="G61" s="61">
        <v>10.61</v>
      </c>
      <c r="H61" s="62">
        <v>0.112</v>
      </c>
      <c r="I61" s="12">
        <v>0.03</v>
      </c>
      <c r="J61" s="61">
        <v>46.391236680060729</v>
      </c>
      <c r="K61" s="69">
        <v>24.935771807297709</v>
      </c>
      <c r="L61" s="52"/>
      <c r="M61" s="99" t="s">
        <v>292</v>
      </c>
      <c r="N61" s="135" t="s">
        <v>272</v>
      </c>
      <c r="O61" s="146">
        <v>4</v>
      </c>
      <c r="P61" s="215" t="s">
        <v>169</v>
      </c>
      <c r="Q61" s="215"/>
      <c r="R61" s="215"/>
      <c r="S61" s="215"/>
      <c r="T61" s="215"/>
      <c r="U61" s="215"/>
      <c r="V61" s="78"/>
      <c r="W61" s="21"/>
      <c r="X61" s="14">
        <v>10.61</v>
      </c>
      <c r="Y61" s="15">
        <v>0.112</v>
      </c>
      <c r="Z61" s="22"/>
      <c r="AA61" s="22"/>
      <c r="AB61" s="22"/>
      <c r="AC61" s="29">
        <v>24.935771807297709</v>
      </c>
      <c r="AD61" s="29">
        <v>46.391236680060729</v>
      </c>
      <c r="AE61" s="22">
        <v>0.112</v>
      </c>
      <c r="AF61" s="22">
        <v>3914.62</v>
      </c>
      <c r="AG61" s="21"/>
      <c r="AH61" s="21"/>
      <c r="AI61" s="21"/>
      <c r="AJ61" s="21"/>
      <c r="AK61" s="21"/>
      <c r="AL61" s="21"/>
      <c r="AM61" s="21"/>
      <c r="AN61" s="21"/>
    </row>
    <row r="62" spans="1:40" ht="16.5" customHeight="1">
      <c r="A62" s="3" t="s">
        <v>53</v>
      </c>
      <c r="B62" s="54">
        <v>3914.97</v>
      </c>
      <c r="C62" s="9">
        <v>800</v>
      </c>
      <c r="D62" s="10">
        <v>6.9980000000000002</v>
      </c>
      <c r="E62" s="10">
        <v>3.8170000000000002</v>
      </c>
      <c r="F62" s="8">
        <v>2.7491077432369524</v>
      </c>
      <c r="G62" s="61">
        <v>3.371</v>
      </c>
      <c r="H62" s="62">
        <v>1.7999999999999999E-2</v>
      </c>
      <c r="I62" s="12">
        <v>3.0000000000000001E-3</v>
      </c>
      <c r="J62" s="61">
        <v>44.272280184920639</v>
      </c>
      <c r="K62" s="69">
        <v>28.355958117123926</v>
      </c>
      <c r="L62" s="52"/>
      <c r="M62" s="100" t="s">
        <v>293</v>
      </c>
      <c r="N62" s="135" t="s">
        <v>272</v>
      </c>
      <c r="O62" s="146">
        <v>4</v>
      </c>
      <c r="P62" s="215" t="s">
        <v>170</v>
      </c>
      <c r="Q62" s="215"/>
      <c r="R62" s="215"/>
      <c r="S62" s="215"/>
      <c r="T62" s="215"/>
      <c r="U62" s="215"/>
      <c r="V62" s="79"/>
      <c r="W62" s="21"/>
      <c r="X62" s="14">
        <v>3.371</v>
      </c>
      <c r="Y62" s="15">
        <v>1.7999999999999999E-2</v>
      </c>
      <c r="Z62" s="22"/>
      <c r="AA62" s="22"/>
      <c r="AB62" s="22"/>
      <c r="AC62" s="29">
        <v>28.355958117123926</v>
      </c>
      <c r="AD62" s="29">
        <v>44.272280184920639</v>
      </c>
      <c r="AE62" s="22">
        <v>1.7999999999999999E-2</v>
      </c>
      <c r="AF62" s="22">
        <v>3914.97</v>
      </c>
      <c r="AG62" s="21"/>
      <c r="AH62" s="21"/>
      <c r="AI62" s="21"/>
      <c r="AJ62" s="21"/>
      <c r="AK62" s="21"/>
      <c r="AL62" s="21"/>
      <c r="AM62" s="21"/>
      <c r="AN62" s="21"/>
    </row>
    <row r="63" spans="1:40" ht="16.5" customHeight="1">
      <c r="A63" s="3" t="s">
        <v>54</v>
      </c>
      <c r="B63" s="54">
        <v>3915.05</v>
      </c>
      <c r="C63" s="9">
        <v>800</v>
      </c>
      <c r="D63" s="10">
        <v>7.2789999999999999</v>
      </c>
      <c r="E63" s="10">
        <v>3.8149999999999999</v>
      </c>
      <c r="F63" s="8">
        <v>2.7496692048433404</v>
      </c>
      <c r="G63" s="61">
        <v>3.5</v>
      </c>
      <c r="H63" s="62">
        <v>1.6E-2</v>
      </c>
      <c r="I63" s="12">
        <v>3.0000000000000001E-3</v>
      </c>
      <c r="J63" s="61">
        <v>44.274064183705129</v>
      </c>
      <c r="K63" s="69">
        <v>40.201146335168204</v>
      </c>
      <c r="L63" s="52"/>
      <c r="M63" s="100" t="s">
        <v>293</v>
      </c>
      <c r="N63" s="134" t="s">
        <v>271</v>
      </c>
      <c r="O63" s="144">
        <v>3</v>
      </c>
      <c r="P63" s="215" t="s">
        <v>171</v>
      </c>
      <c r="Q63" s="215"/>
      <c r="R63" s="215"/>
      <c r="S63" s="215"/>
      <c r="T63" s="215"/>
      <c r="U63" s="215"/>
      <c r="V63" s="79"/>
      <c r="W63" s="21"/>
      <c r="X63" s="14">
        <v>3.5</v>
      </c>
      <c r="Y63" s="15">
        <v>1.6E-2</v>
      </c>
      <c r="Z63" s="22"/>
      <c r="AA63" s="22"/>
      <c r="AB63" s="22"/>
      <c r="AC63" s="29">
        <v>40.201146335168204</v>
      </c>
      <c r="AD63" s="29">
        <v>44.274064183705129</v>
      </c>
      <c r="AE63" s="22">
        <v>1.6E-2</v>
      </c>
      <c r="AF63" s="22">
        <v>3915.05</v>
      </c>
      <c r="AG63" s="21"/>
      <c r="AH63" s="21"/>
      <c r="AI63" s="21"/>
      <c r="AJ63" s="21"/>
      <c r="AK63" s="21"/>
      <c r="AL63" s="21"/>
      <c r="AM63" s="21"/>
      <c r="AN63" s="21"/>
    </row>
    <row r="64" spans="1:40" ht="16.5" customHeight="1">
      <c r="A64" s="3" t="s">
        <v>55</v>
      </c>
      <c r="B64" s="54">
        <v>3916.68</v>
      </c>
      <c r="C64" s="9">
        <v>800</v>
      </c>
      <c r="D64" s="10">
        <v>7.1630000000000003</v>
      </c>
      <c r="E64" s="10">
        <v>3.8159999999999998</v>
      </c>
      <c r="F64" s="8">
        <v>2.7213517320469194</v>
      </c>
      <c r="G64" s="61">
        <v>2.2309999999999999</v>
      </c>
      <c r="H64" s="62">
        <v>7.0999999999999994E-2</v>
      </c>
      <c r="I64" s="12">
        <v>1.9E-2</v>
      </c>
      <c r="J64" s="61">
        <v>69.093023644760592</v>
      </c>
      <c r="K64" s="69">
        <v>13.218664617486297</v>
      </c>
      <c r="L64" s="52"/>
      <c r="M64" s="100" t="s">
        <v>293</v>
      </c>
      <c r="N64" s="130" t="s">
        <v>274</v>
      </c>
      <c r="O64" s="149">
        <v>6</v>
      </c>
      <c r="P64" s="215" t="s">
        <v>172</v>
      </c>
      <c r="Q64" s="215"/>
      <c r="R64" s="215"/>
      <c r="S64" s="215"/>
      <c r="T64" s="215"/>
      <c r="U64" s="215"/>
      <c r="V64" s="79"/>
      <c r="W64" s="21"/>
      <c r="X64" s="14">
        <v>2.2309999999999999</v>
      </c>
      <c r="Y64" s="15">
        <v>7.0999999999999994E-2</v>
      </c>
      <c r="Z64" s="22"/>
      <c r="AA64" s="22"/>
      <c r="AB64" s="22"/>
      <c r="AC64" s="29">
        <v>13.218664617486297</v>
      </c>
      <c r="AD64" s="29">
        <v>69.093023644760592</v>
      </c>
      <c r="AE64" s="22">
        <v>7.0999999999999994E-2</v>
      </c>
      <c r="AF64" s="22">
        <v>3916.68</v>
      </c>
      <c r="AG64" s="21"/>
      <c r="AH64" s="21"/>
      <c r="AI64" s="21"/>
      <c r="AJ64" s="21"/>
      <c r="AK64" s="21"/>
      <c r="AL64" s="21"/>
      <c r="AM64" s="21"/>
      <c r="AN64" s="21"/>
    </row>
    <row r="65" spans="1:40" ht="16.5" customHeight="1">
      <c r="A65" s="3" t="s">
        <v>56</v>
      </c>
      <c r="B65" s="54">
        <v>3916.91</v>
      </c>
      <c r="C65" s="9">
        <v>800</v>
      </c>
      <c r="D65" s="10">
        <v>7.1509999999999998</v>
      </c>
      <c r="E65" s="10">
        <v>3.8130000000000002</v>
      </c>
      <c r="F65" s="8">
        <v>2.7431815017781882</v>
      </c>
      <c r="G65" s="61">
        <v>2.9359999999999999</v>
      </c>
      <c r="H65" s="62">
        <v>2.1000000000000001E-2</v>
      </c>
      <c r="I65" s="12">
        <v>4.0000000000000001E-3</v>
      </c>
      <c r="J65" s="61">
        <v>67.163289132099493</v>
      </c>
      <c r="K65" s="69">
        <v>16.836950836819835</v>
      </c>
      <c r="L65" s="52"/>
      <c r="M65" s="100" t="s">
        <v>293</v>
      </c>
      <c r="N65" s="129" t="s">
        <v>273</v>
      </c>
      <c r="O65" s="148">
        <v>5</v>
      </c>
      <c r="P65" s="215" t="s">
        <v>173</v>
      </c>
      <c r="Q65" s="215"/>
      <c r="R65" s="215"/>
      <c r="S65" s="215"/>
      <c r="T65" s="215"/>
      <c r="U65" s="215"/>
      <c r="V65" s="79"/>
      <c r="W65" s="21"/>
      <c r="X65" s="14">
        <v>2.9359999999999999</v>
      </c>
      <c r="Y65" s="15">
        <v>2.1000000000000001E-2</v>
      </c>
      <c r="Z65" s="22"/>
      <c r="AA65" s="22"/>
      <c r="AB65" s="22"/>
      <c r="AC65" s="29">
        <v>16.836950836819835</v>
      </c>
      <c r="AD65" s="29">
        <v>67.163289132099493</v>
      </c>
      <c r="AE65" s="22">
        <v>2.1000000000000001E-2</v>
      </c>
      <c r="AF65" s="22">
        <v>3916.91</v>
      </c>
      <c r="AG65" s="21"/>
      <c r="AH65" s="21"/>
      <c r="AI65" s="21"/>
      <c r="AJ65" s="21"/>
      <c r="AK65" s="21"/>
      <c r="AL65" s="21"/>
      <c r="AM65" s="21"/>
      <c r="AN65" s="21"/>
    </row>
    <row r="66" spans="1:40" ht="16.5" customHeight="1">
      <c r="A66" s="3" t="s">
        <v>57</v>
      </c>
      <c r="B66" s="54">
        <v>3917.18</v>
      </c>
      <c r="C66" s="9">
        <v>800</v>
      </c>
      <c r="D66" s="10">
        <v>7.1390000000000002</v>
      </c>
      <c r="E66" s="10">
        <v>3.8149999999999999</v>
      </c>
      <c r="F66" s="8">
        <v>2.7944369453459315</v>
      </c>
      <c r="G66" s="61">
        <v>14.551</v>
      </c>
      <c r="H66" s="62">
        <v>0.57299999999999995</v>
      </c>
      <c r="I66" s="12">
        <v>0.23899999999999999</v>
      </c>
      <c r="J66" s="61">
        <v>36.725559974911206</v>
      </c>
      <c r="K66" s="69">
        <v>27.512662864732917</v>
      </c>
      <c r="L66" s="52"/>
      <c r="M66" s="99" t="s">
        <v>292</v>
      </c>
      <c r="N66" s="135" t="s">
        <v>272</v>
      </c>
      <c r="O66" s="144">
        <v>3</v>
      </c>
      <c r="P66" s="215" t="s">
        <v>174</v>
      </c>
      <c r="Q66" s="215"/>
      <c r="R66" s="215"/>
      <c r="S66" s="215"/>
      <c r="T66" s="215"/>
      <c r="U66" s="215"/>
      <c r="V66" s="79"/>
      <c r="W66" s="21"/>
      <c r="X66" s="14">
        <v>14.551</v>
      </c>
      <c r="Y66" s="15">
        <v>0.57299999999999995</v>
      </c>
      <c r="Z66" s="22"/>
      <c r="AA66" s="22"/>
      <c r="AB66" s="22"/>
      <c r="AC66" s="29">
        <v>27.512662864732917</v>
      </c>
      <c r="AD66" s="29">
        <v>36.725559974911206</v>
      </c>
      <c r="AE66" s="22">
        <v>0.57299999999999995</v>
      </c>
      <c r="AF66" s="22">
        <v>3917.18</v>
      </c>
      <c r="AG66" s="21"/>
      <c r="AH66" s="21"/>
      <c r="AI66" s="21"/>
      <c r="AJ66" s="21"/>
      <c r="AK66" s="21"/>
      <c r="AL66" s="21"/>
      <c r="AM66" s="21"/>
      <c r="AN66" s="21"/>
    </row>
    <row r="67" spans="1:40" ht="16.5" customHeight="1">
      <c r="A67" s="24" t="s">
        <v>58</v>
      </c>
      <c r="B67" s="55">
        <v>3917.33</v>
      </c>
      <c r="C67" s="26">
        <v>800</v>
      </c>
      <c r="D67" s="27">
        <v>7.2779999999999996</v>
      </c>
      <c r="E67" s="27">
        <v>3.8109999999999999</v>
      </c>
      <c r="F67" s="25">
        <v>2.8067380252313843</v>
      </c>
      <c r="G67" s="63">
        <v>16.879000000000001</v>
      </c>
      <c r="H67" s="64">
        <v>0.57299999999999995</v>
      </c>
      <c r="I67" s="28">
        <v>0.23400000000000001</v>
      </c>
      <c r="J67" s="63">
        <v>28.251297363170234</v>
      </c>
      <c r="K67" s="70">
        <v>32.501604850214086</v>
      </c>
      <c r="L67" s="52"/>
      <c r="M67" s="99" t="s">
        <v>292</v>
      </c>
      <c r="N67" s="134" t="s">
        <v>271</v>
      </c>
      <c r="O67" s="144">
        <v>3</v>
      </c>
      <c r="P67" s="215" t="s">
        <v>175</v>
      </c>
      <c r="Q67" s="215"/>
      <c r="R67" s="215"/>
      <c r="S67" s="215"/>
      <c r="T67" s="215"/>
      <c r="U67" s="215"/>
      <c r="V67" s="78"/>
      <c r="W67" s="21"/>
      <c r="X67" s="14">
        <v>16.879000000000001</v>
      </c>
      <c r="Y67" s="15">
        <v>0.57299999999999995</v>
      </c>
      <c r="Z67" s="22"/>
      <c r="AA67" s="22"/>
      <c r="AB67" s="22"/>
      <c r="AC67" s="29">
        <v>32.501604850214086</v>
      </c>
      <c r="AD67" s="29">
        <v>28.251297363170234</v>
      </c>
      <c r="AE67" s="22">
        <v>0.57299999999999995</v>
      </c>
      <c r="AF67" s="22">
        <v>3917.33</v>
      </c>
      <c r="AG67" s="21"/>
      <c r="AH67" s="21"/>
      <c r="AI67" s="21"/>
      <c r="AJ67" s="21"/>
      <c r="AK67" s="21"/>
      <c r="AL67" s="21"/>
      <c r="AM67" s="21"/>
      <c r="AN67" s="21"/>
    </row>
    <row r="68" spans="1:40" ht="16.5" customHeight="1">
      <c r="A68" s="3" t="s">
        <v>59</v>
      </c>
      <c r="B68" s="54">
        <v>3918.22</v>
      </c>
      <c r="C68" s="9">
        <v>800</v>
      </c>
      <c r="D68" s="10">
        <v>7.165</v>
      </c>
      <c r="E68" s="10">
        <v>3.7949999999999999</v>
      </c>
      <c r="F68" s="8">
        <v>2.6829620216300647</v>
      </c>
      <c r="G68" s="61">
        <v>6.1239999999999997</v>
      </c>
      <c r="H68" s="62">
        <v>0.42799999999999999</v>
      </c>
      <c r="I68" s="12">
        <v>0.184</v>
      </c>
      <c r="J68" s="61">
        <v>98.643382601426183</v>
      </c>
      <c r="K68" s="69">
        <v>1.3353359304235752</v>
      </c>
      <c r="L68" s="52"/>
      <c r="M68" s="99" t="s">
        <v>292</v>
      </c>
      <c r="N68" s="130" t="s">
        <v>274</v>
      </c>
      <c r="O68" s="148">
        <v>5</v>
      </c>
      <c r="P68" s="215" t="s">
        <v>176</v>
      </c>
      <c r="Q68" s="215"/>
      <c r="R68" s="215"/>
      <c r="S68" s="215"/>
      <c r="T68" s="215"/>
      <c r="U68" s="215"/>
      <c r="V68" s="79"/>
      <c r="W68" s="21"/>
      <c r="X68" s="14">
        <v>6.1239999999999997</v>
      </c>
      <c r="Y68" s="15">
        <v>0.42799999999999999</v>
      </c>
      <c r="Z68" s="22"/>
      <c r="AA68" s="22"/>
      <c r="AB68" s="22"/>
      <c r="AC68" s="29">
        <v>1.3353359304235752</v>
      </c>
      <c r="AD68" s="29">
        <v>98.643382601426183</v>
      </c>
      <c r="AE68" s="22">
        <v>0.42799999999999999</v>
      </c>
      <c r="AF68" s="22">
        <v>3918.22</v>
      </c>
      <c r="AG68" s="21"/>
      <c r="AH68" s="21"/>
      <c r="AI68" s="21"/>
      <c r="AJ68" s="21"/>
      <c r="AK68" s="21"/>
      <c r="AL68" s="21"/>
      <c r="AM68" s="21"/>
      <c r="AN68" s="21"/>
    </row>
    <row r="69" spans="1:40" ht="16.5" customHeight="1">
      <c r="A69" s="3" t="s">
        <v>60</v>
      </c>
      <c r="B69" s="54">
        <v>3918.57</v>
      </c>
      <c r="C69" s="9">
        <v>800</v>
      </c>
      <c r="D69" s="10">
        <v>7.1319999999999997</v>
      </c>
      <c r="E69" s="10">
        <v>3.7909999999999999</v>
      </c>
      <c r="F69" s="8">
        <v>2.6575794686118952</v>
      </c>
      <c r="G69" s="61">
        <v>6.0309999999999997</v>
      </c>
      <c r="H69" s="62">
        <v>0.191</v>
      </c>
      <c r="I69" s="12">
        <v>6.5000000000000002E-2</v>
      </c>
      <c r="J69" s="61">
        <v>98.52215660243175</v>
      </c>
      <c r="K69" s="69">
        <v>0.68936764843647047</v>
      </c>
      <c r="L69" s="52"/>
      <c r="M69" s="99" t="s">
        <v>292</v>
      </c>
      <c r="N69" s="129" t="s">
        <v>273</v>
      </c>
      <c r="O69" s="148">
        <v>5</v>
      </c>
      <c r="P69" s="215" t="s">
        <v>177</v>
      </c>
      <c r="Q69" s="215"/>
      <c r="R69" s="215"/>
      <c r="S69" s="215"/>
      <c r="T69" s="215"/>
      <c r="U69" s="215"/>
      <c r="V69" s="79"/>
      <c r="W69" s="21"/>
      <c r="X69" s="14">
        <v>6.0309999999999997</v>
      </c>
      <c r="Y69" s="15">
        <v>0.191</v>
      </c>
      <c r="Z69" s="22"/>
      <c r="AA69" s="22"/>
      <c r="AB69" s="22"/>
      <c r="AC69" s="29">
        <v>0.68936764843647047</v>
      </c>
      <c r="AD69" s="29">
        <v>98.52215660243175</v>
      </c>
      <c r="AE69" s="22">
        <v>0.191</v>
      </c>
      <c r="AF69" s="22">
        <v>3918.57</v>
      </c>
      <c r="AG69" s="21"/>
      <c r="AH69" s="21"/>
      <c r="AI69" s="21"/>
      <c r="AJ69" s="21"/>
      <c r="AK69" s="21"/>
      <c r="AL69" s="21"/>
      <c r="AM69" s="21"/>
      <c r="AN69" s="21"/>
    </row>
    <row r="70" spans="1:40" ht="16.5" customHeight="1">
      <c r="A70" s="3" t="s">
        <v>61</v>
      </c>
      <c r="B70" s="54">
        <v>3918.92</v>
      </c>
      <c r="C70" s="9">
        <v>800</v>
      </c>
      <c r="D70" s="10">
        <v>6.9580000000000002</v>
      </c>
      <c r="E70" s="10">
        <v>3.7919999999999998</v>
      </c>
      <c r="F70" s="8">
        <v>2.7049630191046181</v>
      </c>
      <c r="G70" s="61">
        <v>1.9079999999999999</v>
      </c>
      <c r="H70" s="62">
        <v>4.0000000000000001E-3</v>
      </c>
      <c r="I70" s="12">
        <v>0</v>
      </c>
      <c r="J70" s="61">
        <v>97.90515847051347</v>
      </c>
      <c r="K70" s="69">
        <v>1.9639840613707282</v>
      </c>
      <c r="L70" s="52"/>
      <c r="M70" s="100" t="s">
        <v>293</v>
      </c>
      <c r="N70" s="129" t="s">
        <v>273</v>
      </c>
      <c r="O70" s="146">
        <v>4</v>
      </c>
      <c r="P70" s="215" t="s">
        <v>178</v>
      </c>
      <c r="Q70" s="215"/>
      <c r="R70" s="215"/>
      <c r="S70" s="215"/>
      <c r="T70" s="215"/>
      <c r="U70" s="215"/>
      <c r="V70" s="79"/>
      <c r="W70" s="21"/>
      <c r="X70" s="14">
        <v>1.9079999999999999</v>
      </c>
      <c r="Y70" s="15">
        <v>4.0000000000000001E-3</v>
      </c>
      <c r="Z70" s="22"/>
      <c r="AA70" s="22"/>
      <c r="AB70" s="22"/>
      <c r="AC70" s="29">
        <v>1.9639840613707282</v>
      </c>
      <c r="AD70" s="29">
        <v>97.90515847051347</v>
      </c>
      <c r="AE70" s="22">
        <v>4.0000000000000001E-3</v>
      </c>
      <c r="AF70" s="22">
        <v>3918.92</v>
      </c>
      <c r="AG70" s="21"/>
      <c r="AH70" s="21"/>
      <c r="AI70" s="21"/>
      <c r="AJ70" s="21"/>
      <c r="AK70" s="21"/>
      <c r="AL70" s="21"/>
      <c r="AM70" s="21"/>
      <c r="AN70" s="21"/>
    </row>
    <row r="71" spans="1:40" ht="16.5" customHeight="1">
      <c r="A71" s="3" t="s">
        <v>62</v>
      </c>
      <c r="B71" s="54">
        <v>3919.07</v>
      </c>
      <c r="C71" s="9">
        <v>800</v>
      </c>
      <c r="D71" s="10">
        <v>6.9640000000000004</v>
      </c>
      <c r="E71" s="10">
        <v>3.7890000000000001</v>
      </c>
      <c r="F71" s="8">
        <v>2.7087106203312765</v>
      </c>
      <c r="G71" s="61">
        <v>1.8149999999999999</v>
      </c>
      <c r="H71" s="62">
        <v>0.04</v>
      </c>
      <c r="I71" s="12">
        <v>8.9999999999999993E-3</v>
      </c>
      <c r="J71" s="61">
        <v>53.827691534621046</v>
      </c>
      <c r="K71" s="69">
        <v>11.866435347854546</v>
      </c>
      <c r="L71" s="52"/>
      <c r="M71" s="100" t="s">
        <v>293</v>
      </c>
      <c r="N71" s="130" t="s">
        <v>274</v>
      </c>
      <c r="O71" s="149">
        <v>6</v>
      </c>
      <c r="P71" s="215" t="s">
        <v>179</v>
      </c>
      <c r="Q71" s="215"/>
      <c r="R71" s="215"/>
      <c r="S71" s="215"/>
      <c r="T71" s="215"/>
      <c r="U71" s="215"/>
      <c r="V71" s="79"/>
      <c r="W71" s="21"/>
      <c r="X71" s="14">
        <v>1.8149999999999999</v>
      </c>
      <c r="Y71" s="15">
        <v>0.04</v>
      </c>
      <c r="Z71" s="22"/>
      <c r="AA71" s="22"/>
      <c r="AB71" s="22"/>
      <c r="AC71" s="29">
        <v>11.866435347854546</v>
      </c>
      <c r="AD71" s="29">
        <v>53.827691534621046</v>
      </c>
      <c r="AE71" s="22">
        <v>0.04</v>
      </c>
      <c r="AF71" s="22">
        <v>3919.07</v>
      </c>
      <c r="AG71" s="21"/>
      <c r="AH71" s="21"/>
      <c r="AI71" s="21"/>
      <c r="AJ71" s="21"/>
      <c r="AK71" s="21"/>
      <c r="AL71" s="21"/>
      <c r="AM71" s="21"/>
      <c r="AN71" s="21"/>
    </row>
    <row r="72" spans="1:40" ht="16.5" customHeight="1">
      <c r="A72" s="3" t="s">
        <v>63</v>
      </c>
      <c r="B72" s="54">
        <v>3919.34</v>
      </c>
      <c r="C72" s="9">
        <v>800</v>
      </c>
      <c r="D72" s="10">
        <v>6.9820000000000002</v>
      </c>
      <c r="E72" s="10">
        <v>3.8029999999999999</v>
      </c>
      <c r="F72" s="8">
        <v>2.7090277777777776</v>
      </c>
      <c r="G72" s="61">
        <v>1.5629999999999999</v>
      </c>
      <c r="H72" s="62">
        <v>3.0000000000000001E-3</v>
      </c>
      <c r="I72" s="12">
        <v>0</v>
      </c>
      <c r="J72" s="61">
        <v>50.516228880145931</v>
      </c>
      <c r="K72" s="69">
        <v>32.652580971662395</v>
      </c>
      <c r="L72" s="52"/>
      <c r="M72" s="100" t="s">
        <v>293</v>
      </c>
      <c r="N72" s="129" t="s">
        <v>273</v>
      </c>
      <c r="O72" s="148">
        <v>5</v>
      </c>
      <c r="P72" s="215" t="s">
        <v>180</v>
      </c>
      <c r="Q72" s="215"/>
      <c r="R72" s="215"/>
      <c r="S72" s="215"/>
      <c r="T72" s="215"/>
      <c r="U72" s="215"/>
      <c r="V72" s="79"/>
      <c r="W72" s="21"/>
      <c r="X72" s="14">
        <v>1.5629999999999999</v>
      </c>
      <c r="Y72" s="15">
        <v>3.0000000000000001E-3</v>
      </c>
      <c r="Z72" s="22"/>
      <c r="AA72" s="22"/>
      <c r="AB72" s="22"/>
      <c r="AC72" s="29">
        <v>32.652580971662395</v>
      </c>
      <c r="AD72" s="29">
        <v>50.516228880145931</v>
      </c>
      <c r="AE72" s="22">
        <v>3.0000000000000001E-3</v>
      </c>
      <c r="AF72" s="22">
        <v>3919.34</v>
      </c>
      <c r="AG72" s="21"/>
      <c r="AH72" s="21"/>
      <c r="AI72" s="21"/>
      <c r="AJ72" s="21"/>
      <c r="AK72" s="21"/>
      <c r="AL72" s="21"/>
      <c r="AM72" s="21"/>
      <c r="AN72" s="21"/>
    </row>
    <row r="73" spans="1:40" ht="16.5" customHeight="1">
      <c r="A73" s="3" t="s">
        <v>64</v>
      </c>
      <c r="B73" s="54">
        <v>3919.54</v>
      </c>
      <c r="C73" s="9">
        <v>800</v>
      </c>
      <c r="D73" s="10">
        <v>7.048</v>
      </c>
      <c r="E73" s="10">
        <v>3.8010000000000002</v>
      </c>
      <c r="F73" s="8">
        <v>2.7092294600030944</v>
      </c>
      <c r="G73" s="61">
        <v>2.71</v>
      </c>
      <c r="H73" s="62">
        <v>0.16300000000000001</v>
      </c>
      <c r="I73" s="12">
        <v>5.7000000000000002E-2</v>
      </c>
      <c r="J73" s="61">
        <v>40.22245361252412</v>
      </c>
      <c r="K73" s="69">
        <v>18.231504511799905</v>
      </c>
      <c r="L73" s="52"/>
      <c r="M73" s="100" t="s">
        <v>293</v>
      </c>
      <c r="N73" s="130" t="s">
        <v>274</v>
      </c>
      <c r="O73" s="149">
        <v>6</v>
      </c>
      <c r="P73" s="215" t="s">
        <v>181</v>
      </c>
      <c r="Q73" s="215"/>
      <c r="R73" s="215"/>
      <c r="S73" s="215"/>
      <c r="T73" s="215"/>
      <c r="U73" s="215"/>
      <c r="V73" s="79"/>
      <c r="W73" s="21"/>
      <c r="X73" s="14">
        <v>2.71</v>
      </c>
      <c r="Y73" s="15">
        <v>0.16300000000000001</v>
      </c>
      <c r="Z73" s="22"/>
      <c r="AA73" s="22"/>
      <c r="AB73" s="22"/>
      <c r="AC73" s="29">
        <v>18.231504511799905</v>
      </c>
      <c r="AD73" s="29">
        <v>40.22245361252412</v>
      </c>
      <c r="AE73" s="22">
        <v>0.16300000000000001</v>
      </c>
      <c r="AF73" s="22">
        <v>3919.54</v>
      </c>
      <c r="AG73" s="21"/>
      <c r="AH73" s="21"/>
      <c r="AI73" s="21"/>
      <c r="AJ73" s="21"/>
      <c r="AK73" s="21"/>
      <c r="AL73" s="21"/>
      <c r="AM73" s="21"/>
      <c r="AN73" s="21"/>
    </row>
    <row r="74" spans="1:40" ht="16.5" customHeight="1">
      <c r="A74" s="3">
        <v>39</v>
      </c>
      <c r="B74" s="54">
        <v>3919.82</v>
      </c>
      <c r="C74" s="9">
        <v>800</v>
      </c>
      <c r="D74" s="10">
        <v>5.3079999999999998</v>
      </c>
      <c r="E74" s="10">
        <v>3.794</v>
      </c>
      <c r="F74" s="8">
        <v>2.7131483126883742</v>
      </c>
      <c r="G74" s="61">
        <v>4.3239999999999998</v>
      </c>
      <c r="H74" s="62">
        <v>0.55200000000000005</v>
      </c>
      <c r="I74" s="12">
        <v>0.27</v>
      </c>
      <c r="J74" s="61">
        <v>9.1580996734414271</v>
      </c>
      <c r="K74" s="69">
        <v>24.831462027755506</v>
      </c>
      <c r="L74" s="52"/>
      <c r="M74" s="116" t="s">
        <v>294</v>
      </c>
      <c r="N74" s="130" t="s">
        <v>274</v>
      </c>
      <c r="O74" s="149">
        <v>6</v>
      </c>
      <c r="P74" s="215" t="s">
        <v>182</v>
      </c>
      <c r="Q74" s="215"/>
      <c r="R74" s="215"/>
      <c r="S74" s="215"/>
      <c r="T74" s="215"/>
      <c r="U74" s="215"/>
      <c r="V74" s="79"/>
      <c r="W74" s="21"/>
      <c r="X74" s="14">
        <v>4.3239999999999998</v>
      </c>
      <c r="Y74" s="15">
        <v>0.55200000000000005</v>
      </c>
      <c r="Z74" s="22"/>
      <c r="AA74" s="22"/>
      <c r="AB74" s="22"/>
      <c r="AC74" s="29">
        <v>24.831462027755506</v>
      </c>
      <c r="AD74" s="29">
        <v>9.1580996734414271</v>
      </c>
      <c r="AE74" s="22">
        <v>0.55200000000000005</v>
      </c>
      <c r="AF74" s="22">
        <v>3919.82</v>
      </c>
      <c r="AG74" s="21"/>
      <c r="AH74" s="21"/>
      <c r="AI74" s="21"/>
      <c r="AJ74" s="21"/>
      <c r="AK74" s="21"/>
      <c r="AL74" s="21"/>
      <c r="AM74" s="21"/>
      <c r="AN74" s="21"/>
    </row>
    <row r="75" spans="1:40" ht="16.5" customHeight="1">
      <c r="A75" s="3" t="s">
        <v>65</v>
      </c>
      <c r="B75" s="54">
        <v>3920.3</v>
      </c>
      <c r="C75" s="9">
        <v>800</v>
      </c>
      <c r="D75" s="10">
        <v>7.0759999999999996</v>
      </c>
      <c r="E75" s="10">
        <v>3.8140000000000001</v>
      </c>
      <c r="F75" s="8">
        <v>2.7335752507921485</v>
      </c>
      <c r="G75" s="61">
        <v>5.3460000000000001</v>
      </c>
      <c r="H75" s="62">
        <v>4.2000000000000003E-2</v>
      </c>
      <c r="I75" s="12">
        <v>8.9999999999999993E-3</v>
      </c>
      <c r="J75" s="61">
        <v>34.625981287630594</v>
      </c>
      <c r="K75" s="69">
        <v>23.161807495344735</v>
      </c>
      <c r="L75" s="52"/>
      <c r="M75" s="100" t="s">
        <v>293</v>
      </c>
      <c r="N75" s="135" t="s">
        <v>272</v>
      </c>
      <c r="O75" s="146">
        <v>4</v>
      </c>
      <c r="P75" s="215" t="s">
        <v>183</v>
      </c>
      <c r="Q75" s="215"/>
      <c r="R75" s="215"/>
      <c r="S75" s="215"/>
      <c r="T75" s="215"/>
      <c r="U75" s="215"/>
      <c r="V75" s="79"/>
      <c r="W75" s="21"/>
      <c r="X75" s="14">
        <v>5.3460000000000001</v>
      </c>
      <c r="Y75" s="15">
        <v>4.2000000000000003E-2</v>
      </c>
      <c r="Z75" s="22"/>
      <c r="AA75" s="22"/>
      <c r="AB75" s="22"/>
      <c r="AC75" s="29">
        <v>23.161807495344735</v>
      </c>
      <c r="AD75" s="29">
        <v>34.625981287630594</v>
      </c>
      <c r="AE75" s="22">
        <v>4.2000000000000003E-2</v>
      </c>
      <c r="AF75" s="22">
        <v>3920.3</v>
      </c>
      <c r="AG75" s="21"/>
      <c r="AH75" s="21"/>
      <c r="AI75" s="21"/>
      <c r="AJ75" s="21"/>
      <c r="AK75" s="21"/>
      <c r="AL75" s="21"/>
      <c r="AM75" s="21"/>
      <c r="AN75" s="21"/>
    </row>
    <row r="76" spans="1:40" ht="16.5" customHeight="1">
      <c r="A76" s="3" t="s">
        <v>66</v>
      </c>
      <c r="B76" s="54">
        <v>3920.7</v>
      </c>
      <c r="C76" s="9">
        <v>800</v>
      </c>
      <c r="D76" s="10">
        <v>7.16</v>
      </c>
      <c r="E76" s="10">
        <v>3.8170000000000002</v>
      </c>
      <c r="F76" s="8">
        <v>2.7226793401703553</v>
      </c>
      <c r="G76" s="61">
        <v>7.0140000000000002</v>
      </c>
      <c r="H76" s="62">
        <v>5.5E-2</v>
      </c>
      <c r="I76" s="12">
        <v>1.2999999999999999E-2</v>
      </c>
      <c r="J76" s="61">
        <v>24.879850465603486</v>
      </c>
      <c r="K76" s="69">
        <v>23.603923023215572</v>
      </c>
      <c r="L76" s="52"/>
      <c r="M76" s="100" t="s">
        <v>293</v>
      </c>
      <c r="N76" s="135" t="s">
        <v>272</v>
      </c>
      <c r="O76" s="144">
        <v>3</v>
      </c>
      <c r="P76" s="215" t="s">
        <v>184</v>
      </c>
      <c r="Q76" s="215"/>
      <c r="R76" s="215"/>
      <c r="S76" s="215"/>
      <c r="T76" s="215"/>
      <c r="U76" s="215"/>
      <c r="V76" s="79"/>
      <c r="W76" s="21"/>
      <c r="X76" s="14">
        <v>7.0140000000000002</v>
      </c>
      <c r="Y76" s="15">
        <v>5.5E-2</v>
      </c>
      <c r="Z76" s="22"/>
      <c r="AA76" s="22"/>
      <c r="AB76" s="22"/>
      <c r="AC76" s="29">
        <v>23.603923023215572</v>
      </c>
      <c r="AD76" s="29">
        <v>24.879850465603486</v>
      </c>
      <c r="AE76" s="22">
        <v>5.5E-2</v>
      </c>
      <c r="AF76" s="22">
        <v>3920.7</v>
      </c>
      <c r="AG76" s="21"/>
      <c r="AH76" s="21"/>
      <c r="AI76" s="21"/>
      <c r="AJ76" s="21"/>
      <c r="AK76" s="21"/>
      <c r="AL76" s="21"/>
      <c r="AM76" s="21"/>
      <c r="AN76" s="21"/>
    </row>
    <row r="77" spans="1:40" ht="16.5" customHeight="1">
      <c r="A77" s="3" t="s">
        <v>67</v>
      </c>
      <c r="B77" s="54">
        <v>3920.96</v>
      </c>
      <c r="C77" s="9">
        <v>800</v>
      </c>
      <c r="D77" s="10">
        <v>7.0350000000000001</v>
      </c>
      <c r="E77" s="10">
        <v>3.8050000000000002</v>
      </c>
      <c r="F77" s="8">
        <v>2.7425601110370259</v>
      </c>
      <c r="G77" s="61">
        <v>7.86</v>
      </c>
      <c r="H77" s="62">
        <v>8.1000000000000003E-2</v>
      </c>
      <c r="I77" s="12">
        <v>2.1000000000000001E-2</v>
      </c>
      <c r="J77" s="61">
        <v>26.543911905048041</v>
      </c>
      <c r="K77" s="69">
        <v>25.081178218216145</v>
      </c>
      <c r="L77" s="52"/>
      <c r="M77" s="100" t="s">
        <v>293</v>
      </c>
      <c r="N77" s="135" t="s">
        <v>272</v>
      </c>
      <c r="O77" s="144">
        <v>3</v>
      </c>
      <c r="P77" s="215" t="s">
        <v>185</v>
      </c>
      <c r="Q77" s="215"/>
      <c r="R77" s="215"/>
      <c r="S77" s="215"/>
      <c r="T77" s="215"/>
      <c r="U77" s="215"/>
      <c r="V77" s="79"/>
      <c r="W77" s="21"/>
      <c r="X77" s="14">
        <v>7.86</v>
      </c>
      <c r="Y77" s="15">
        <v>8.1000000000000003E-2</v>
      </c>
      <c r="Z77" s="22"/>
      <c r="AA77" s="22"/>
      <c r="AB77" s="22"/>
      <c r="AC77" s="29">
        <v>25.081178218216145</v>
      </c>
      <c r="AD77" s="29">
        <v>26.543911905048041</v>
      </c>
      <c r="AE77" s="22">
        <v>8.1000000000000003E-2</v>
      </c>
      <c r="AF77" s="22">
        <v>3920.96</v>
      </c>
      <c r="AG77" s="21"/>
      <c r="AH77" s="21"/>
      <c r="AI77" s="21"/>
      <c r="AJ77" s="21"/>
      <c r="AK77" s="21"/>
      <c r="AL77" s="21"/>
      <c r="AM77" s="21"/>
      <c r="AN77" s="21"/>
    </row>
    <row r="78" spans="1:40" ht="16.5" customHeight="1">
      <c r="A78" s="3" t="s">
        <v>68</v>
      </c>
      <c r="B78" s="54">
        <v>3921.16</v>
      </c>
      <c r="C78" s="9">
        <v>800</v>
      </c>
      <c r="D78" s="10">
        <v>6.375</v>
      </c>
      <c r="E78" s="10">
        <v>3.8149999999999999</v>
      </c>
      <c r="F78" s="8">
        <v>2.7486293819357681</v>
      </c>
      <c r="G78" s="61">
        <v>6.3250000000000002</v>
      </c>
      <c r="H78" s="62">
        <v>5.3999999999999999E-2</v>
      </c>
      <c r="I78" s="12">
        <v>1.2999999999999999E-2</v>
      </c>
      <c r="J78" s="61">
        <v>28.561962854369316</v>
      </c>
      <c r="K78" s="69">
        <v>25.656630931649893</v>
      </c>
      <c r="L78" s="52"/>
      <c r="M78" s="100" t="s">
        <v>293</v>
      </c>
      <c r="N78" s="135" t="s">
        <v>272</v>
      </c>
      <c r="O78" s="146">
        <v>4</v>
      </c>
      <c r="P78" s="215" t="s">
        <v>186</v>
      </c>
      <c r="Q78" s="215"/>
      <c r="R78" s="215"/>
      <c r="S78" s="215"/>
      <c r="T78" s="215"/>
      <c r="U78" s="215"/>
      <c r="V78" s="79"/>
      <c r="W78" s="21"/>
      <c r="X78" s="14">
        <v>6.3250000000000002</v>
      </c>
      <c r="Y78" s="15">
        <v>5.3999999999999999E-2</v>
      </c>
      <c r="Z78" s="22"/>
      <c r="AA78" s="22"/>
      <c r="AB78" s="22"/>
      <c r="AC78" s="29">
        <v>25.656630931649893</v>
      </c>
      <c r="AD78" s="29">
        <v>28.561962854369316</v>
      </c>
      <c r="AE78" s="22">
        <v>5.3999999999999999E-2</v>
      </c>
      <c r="AF78" s="22">
        <v>3921.16</v>
      </c>
      <c r="AG78" s="21"/>
      <c r="AH78" s="21"/>
      <c r="AI78" s="21"/>
      <c r="AJ78" s="21"/>
      <c r="AK78" s="21"/>
      <c r="AL78" s="21"/>
      <c r="AM78" s="21"/>
      <c r="AN78" s="21"/>
    </row>
    <row r="79" spans="1:40" ht="16.5" customHeight="1">
      <c r="A79" s="3" t="s">
        <v>69</v>
      </c>
      <c r="B79" s="54">
        <v>3921.88</v>
      </c>
      <c r="C79" s="9">
        <v>800</v>
      </c>
      <c r="D79" s="10">
        <v>6.7709999999999999</v>
      </c>
      <c r="E79" s="10">
        <v>3.8159999999999998</v>
      </c>
      <c r="F79" s="8">
        <v>2.8102843396037289</v>
      </c>
      <c r="G79" s="61">
        <v>22.521999999999998</v>
      </c>
      <c r="H79" s="62">
        <v>1.091</v>
      </c>
      <c r="I79" s="12">
        <v>0.51</v>
      </c>
      <c r="J79" s="61">
        <v>37.781632477794503</v>
      </c>
      <c r="K79" s="69">
        <v>21.089852729885074</v>
      </c>
      <c r="L79" s="52"/>
      <c r="M79" s="99" t="s">
        <v>292</v>
      </c>
      <c r="N79" s="134" t="s">
        <v>271</v>
      </c>
      <c r="O79" s="144">
        <v>3</v>
      </c>
      <c r="P79" s="215" t="s">
        <v>187</v>
      </c>
      <c r="Q79" s="215"/>
      <c r="R79" s="215"/>
      <c r="S79" s="215"/>
      <c r="T79" s="215"/>
      <c r="U79" s="215"/>
      <c r="V79" s="78"/>
      <c r="W79" s="21"/>
      <c r="X79" s="14">
        <v>22.521999999999998</v>
      </c>
      <c r="Y79" s="15">
        <v>1.091</v>
      </c>
      <c r="Z79" s="22"/>
      <c r="AA79" s="22"/>
      <c r="AB79" s="22"/>
      <c r="AC79" s="29">
        <v>21.089852729885074</v>
      </c>
      <c r="AD79" s="29">
        <v>37.781632477794503</v>
      </c>
      <c r="AE79" s="22">
        <v>1.091</v>
      </c>
      <c r="AF79" s="22">
        <v>3921.88</v>
      </c>
      <c r="AG79" s="21"/>
      <c r="AH79" s="21"/>
      <c r="AI79" s="21"/>
      <c r="AJ79" s="21"/>
      <c r="AK79" s="21"/>
      <c r="AL79" s="21"/>
      <c r="AM79" s="21"/>
      <c r="AN79" s="21"/>
    </row>
    <row r="80" spans="1:40" ht="16.5" customHeight="1">
      <c r="A80" s="3" t="s">
        <v>70</v>
      </c>
      <c r="B80" s="54">
        <v>3922.09</v>
      </c>
      <c r="C80" s="9">
        <v>800</v>
      </c>
      <c r="D80" s="10">
        <v>7.0830000000000002</v>
      </c>
      <c r="E80" s="10">
        <v>3.8079999999999998</v>
      </c>
      <c r="F80" s="8">
        <v>2.8182892063442062</v>
      </c>
      <c r="G80" s="61">
        <v>20.972999999999999</v>
      </c>
      <c r="H80" s="62">
        <v>1.3879999999999999</v>
      </c>
      <c r="I80" s="12">
        <v>0.69299999999999995</v>
      </c>
      <c r="J80" s="61">
        <v>41.801636611718365</v>
      </c>
      <c r="K80" s="69">
        <v>17.266645029673477</v>
      </c>
      <c r="L80" s="52"/>
      <c r="M80" s="99" t="s">
        <v>292</v>
      </c>
      <c r="N80" s="134" t="s">
        <v>271</v>
      </c>
      <c r="O80" s="144">
        <v>3</v>
      </c>
      <c r="P80" s="215" t="s">
        <v>188</v>
      </c>
      <c r="Q80" s="215"/>
      <c r="R80" s="215"/>
      <c r="S80" s="215"/>
      <c r="T80" s="215"/>
      <c r="U80" s="215"/>
      <c r="V80" s="78"/>
      <c r="W80" s="21"/>
      <c r="X80" s="14">
        <v>20.972999999999999</v>
      </c>
      <c r="Y80" s="15">
        <v>1.3879999999999999</v>
      </c>
      <c r="Z80" s="22"/>
      <c r="AA80" s="22"/>
      <c r="AB80" s="22"/>
      <c r="AC80" s="29">
        <v>17.266645029673477</v>
      </c>
      <c r="AD80" s="29">
        <v>41.801636611718365</v>
      </c>
      <c r="AE80" s="22">
        <v>1.3879999999999999</v>
      </c>
      <c r="AF80" s="22">
        <v>3922.09</v>
      </c>
      <c r="AG80" s="21"/>
      <c r="AH80" s="21"/>
      <c r="AI80" s="21"/>
      <c r="AJ80" s="21"/>
      <c r="AK80" s="21"/>
      <c r="AL80" s="21"/>
      <c r="AM80" s="21"/>
      <c r="AN80" s="21"/>
    </row>
    <row r="81" spans="1:40" ht="16.5" customHeight="1">
      <c r="A81" s="3" t="s">
        <v>71</v>
      </c>
      <c r="B81" s="54">
        <v>3922.35</v>
      </c>
      <c r="C81" s="9">
        <v>800</v>
      </c>
      <c r="D81" s="10">
        <v>7.0750000000000002</v>
      </c>
      <c r="E81" s="10">
        <v>3.8090000000000002</v>
      </c>
      <c r="F81" s="8">
        <v>2.8240620191738666</v>
      </c>
      <c r="G81" s="61">
        <v>16.02</v>
      </c>
      <c r="H81" s="62">
        <v>0.42799999999999999</v>
      </c>
      <c r="I81" s="12">
        <v>0.16400000000000001</v>
      </c>
      <c r="J81" s="61">
        <v>50.184309594441245</v>
      </c>
      <c r="K81" s="69">
        <v>17.717627869551851</v>
      </c>
      <c r="L81" s="52"/>
      <c r="M81" s="99" t="s">
        <v>292</v>
      </c>
      <c r="N81" s="134" t="s">
        <v>271</v>
      </c>
      <c r="O81" s="144">
        <v>3</v>
      </c>
      <c r="P81" s="215" t="s">
        <v>189</v>
      </c>
      <c r="Q81" s="215"/>
      <c r="R81" s="215"/>
      <c r="S81" s="215"/>
      <c r="T81" s="215"/>
      <c r="U81" s="215"/>
      <c r="V81" s="78"/>
      <c r="W81" s="21"/>
      <c r="X81" s="14">
        <v>16.02</v>
      </c>
      <c r="Y81" s="15">
        <v>0.42799999999999999</v>
      </c>
      <c r="Z81" s="22"/>
      <c r="AA81" s="22"/>
      <c r="AB81" s="22"/>
      <c r="AC81" s="29">
        <v>17.717627869551851</v>
      </c>
      <c r="AD81" s="29">
        <v>50.184309594441245</v>
      </c>
      <c r="AE81" s="22">
        <v>0.42799999999999999</v>
      </c>
      <c r="AF81" s="22">
        <v>3922.35</v>
      </c>
      <c r="AG81" s="21"/>
      <c r="AH81" s="21"/>
      <c r="AI81" s="21"/>
      <c r="AJ81" s="21"/>
      <c r="AK81" s="21"/>
      <c r="AL81" s="21"/>
      <c r="AM81" s="21"/>
      <c r="AN81" s="21"/>
    </row>
    <row r="82" spans="1:40" ht="16.5" customHeight="1">
      <c r="A82" s="3" t="s">
        <v>72</v>
      </c>
      <c r="B82" s="54">
        <v>3923.32</v>
      </c>
      <c r="C82" s="9">
        <v>800</v>
      </c>
      <c r="D82" s="10">
        <v>7.1630000000000003</v>
      </c>
      <c r="E82" s="10">
        <v>3.806</v>
      </c>
      <c r="F82" s="8">
        <v>2.8324264009048945</v>
      </c>
      <c r="G82" s="61">
        <v>19.832000000000001</v>
      </c>
      <c r="H82" s="62">
        <v>3.4390000000000001</v>
      </c>
      <c r="I82" s="12">
        <v>2.411</v>
      </c>
      <c r="J82" s="61">
        <v>35.887518540525122</v>
      </c>
      <c r="K82" s="69">
        <v>18.047299802273841</v>
      </c>
      <c r="L82" s="52"/>
      <c r="M82" s="99" t="s">
        <v>292</v>
      </c>
      <c r="N82" s="135" t="s">
        <v>272</v>
      </c>
      <c r="O82" s="146">
        <v>4</v>
      </c>
      <c r="P82" s="215" t="s">
        <v>190</v>
      </c>
      <c r="Q82" s="215"/>
      <c r="R82" s="215"/>
      <c r="S82" s="215"/>
      <c r="T82" s="215"/>
      <c r="U82" s="215"/>
      <c r="V82" s="78"/>
      <c r="W82" s="21"/>
      <c r="X82" s="14">
        <v>19.832000000000001</v>
      </c>
      <c r="Y82" s="15">
        <v>3.4390000000000001</v>
      </c>
      <c r="Z82" s="22"/>
      <c r="AA82" s="22"/>
      <c r="AB82" s="22"/>
      <c r="AC82" s="29">
        <v>18.047299802273841</v>
      </c>
      <c r="AD82" s="29">
        <v>35.887518540525122</v>
      </c>
      <c r="AE82" s="22">
        <v>3.4390000000000001</v>
      </c>
      <c r="AF82" s="22">
        <v>3923.32</v>
      </c>
      <c r="AG82" s="21"/>
      <c r="AH82" s="21"/>
      <c r="AI82" s="21"/>
      <c r="AJ82" s="21"/>
      <c r="AK82" s="21"/>
      <c r="AL82" s="21"/>
      <c r="AM82" s="21"/>
      <c r="AN82" s="21"/>
    </row>
    <row r="83" spans="1:40" ht="16.5" customHeight="1">
      <c r="A83" s="3" t="s">
        <v>73</v>
      </c>
      <c r="B83" s="54">
        <v>3924.09</v>
      </c>
      <c r="C83" s="9">
        <v>800</v>
      </c>
      <c r="D83" s="10">
        <v>7.1360000000000001</v>
      </c>
      <c r="E83" s="10">
        <v>3.82</v>
      </c>
      <c r="F83" s="8">
        <v>2.8313214827063526</v>
      </c>
      <c r="G83" s="61">
        <v>10.977</v>
      </c>
      <c r="H83" s="62">
        <v>0.127</v>
      </c>
      <c r="I83" s="12">
        <v>3.5000000000000003E-2</v>
      </c>
      <c r="J83" s="61">
        <v>33.136716859829143</v>
      </c>
      <c r="K83" s="69">
        <v>22.327143635449154</v>
      </c>
      <c r="L83" s="52"/>
      <c r="M83" s="100" t="s">
        <v>293</v>
      </c>
      <c r="N83" s="134" t="s">
        <v>271</v>
      </c>
      <c r="O83" s="144">
        <v>3</v>
      </c>
      <c r="P83" s="215" t="s">
        <v>191</v>
      </c>
      <c r="Q83" s="215"/>
      <c r="R83" s="215"/>
      <c r="S83" s="215"/>
      <c r="T83" s="215"/>
      <c r="U83" s="215"/>
      <c r="V83" s="78"/>
      <c r="W83" s="21"/>
      <c r="X83" s="14">
        <v>10.977</v>
      </c>
      <c r="Y83" s="15">
        <v>0.127</v>
      </c>
      <c r="Z83" s="22"/>
      <c r="AA83" s="22"/>
      <c r="AB83" s="22"/>
      <c r="AC83" s="29">
        <v>22.327143635449154</v>
      </c>
      <c r="AD83" s="29">
        <v>33.136716859829143</v>
      </c>
      <c r="AE83" s="22">
        <v>0.127</v>
      </c>
      <c r="AF83" s="22">
        <v>3924.09</v>
      </c>
      <c r="AG83" s="21"/>
      <c r="AH83" s="21"/>
      <c r="AI83" s="21"/>
      <c r="AJ83" s="21"/>
      <c r="AK83" s="21"/>
      <c r="AL83" s="21"/>
      <c r="AM83" s="21"/>
      <c r="AN83" s="21"/>
    </row>
    <row r="84" spans="1:40" ht="16.5" customHeight="1">
      <c r="A84" s="3" t="s">
        <v>74</v>
      </c>
      <c r="B84" s="54">
        <v>3924.31</v>
      </c>
      <c r="C84" s="9">
        <v>800</v>
      </c>
      <c r="D84" s="10">
        <v>7.4640000000000004</v>
      </c>
      <c r="E84" s="10">
        <v>3.8180000000000001</v>
      </c>
      <c r="F84" s="8">
        <v>2.8257124173143189</v>
      </c>
      <c r="G84" s="61">
        <v>6.6070000000000002</v>
      </c>
      <c r="H84" s="62">
        <v>5.3999999999999999E-2</v>
      </c>
      <c r="I84" s="12">
        <v>1.2999999999999999E-2</v>
      </c>
      <c r="J84" s="61">
        <v>69.309624308876081</v>
      </c>
      <c r="K84" s="69">
        <v>11.292666666666465</v>
      </c>
      <c r="L84" s="52"/>
      <c r="M84" s="99" t="s">
        <v>292</v>
      </c>
      <c r="N84" s="135" t="s">
        <v>272</v>
      </c>
      <c r="O84" s="146">
        <v>4</v>
      </c>
      <c r="P84" s="215" t="s">
        <v>192</v>
      </c>
      <c r="Q84" s="215"/>
      <c r="R84" s="215"/>
      <c r="S84" s="215"/>
      <c r="T84" s="215"/>
      <c r="U84" s="215"/>
      <c r="V84" s="78"/>
      <c r="W84" s="21"/>
      <c r="X84" s="14">
        <v>6.6070000000000002</v>
      </c>
      <c r="Y84" s="15">
        <v>5.3999999999999999E-2</v>
      </c>
      <c r="Z84" s="22"/>
      <c r="AA84" s="22"/>
      <c r="AB84" s="22"/>
      <c r="AC84" s="29">
        <v>11.292666666666465</v>
      </c>
      <c r="AD84" s="29">
        <v>69.309624308876081</v>
      </c>
      <c r="AE84" s="22">
        <v>5.3999999999999999E-2</v>
      </c>
      <c r="AF84" s="22">
        <v>3924.31</v>
      </c>
      <c r="AG84" s="21"/>
      <c r="AH84" s="21"/>
      <c r="AI84" s="21"/>
      <c r="AJ84" s="21"/>
      <c r="AK84" s="21"/>
      <c r="AL84" s="21"/>
      <c r="AM84" s="21"/>
      <c r="AN84" s="21"/>
    </row>
    <row r="85" spans="1:40" ht="16.5" customHeight="1">
      <c r="A85" s="3" t="s">
        <v>75</v>
      </c>
      <c r="B85" s="54">
        <v>3924.65</v>
      </c>
      <c r="C85" s="9">
        <v>800</v>
      </c>
      <c r="D85" s="10">
        <v>7.2960000000000003</v>
      </c>
      <c r="E85" s="10">
        <v>3.8149999999999999</v>
      </c>
      <c r="F85" s="8">
        <v>2.8190423021290636</v>
      </c>
      <c r="G85" s="61">
        <v>4.6059999999999999</v>
      </c>
      <c r="H85" s="62">
        <v>2.8000000000000001E-2</v>
      </c>
      <c r="I85" s="12">
        <v>5.0000000000000001E-3</v>
      </c>
      <c r="J85" s="61">
        <v>90.126241409877679</v>
      </c>
      <c r="K85" s="69">
        <v>8.1807507882290942</v>
      </c>
      <c r="L85" s="52"/>
      <c r="M85" s="99" t="s">
        <v>292</v>
      </c>
      <c r="N85" s="135" t="s">
        <v>272</v>
      </c>
      <c r="O85" s="146">
        <v>4</v>
      </c>
      <c r="P85" s="215" t="s">
        <v>193</v>
      </c>
      <c r="Q85" s="215"/>
      <c r="R85" s="215"/>
      <c r="S85" s="215"/>
      <c r="T85" s="215"/>
      <c r="U85" s="215"/>
      <c r="V85" s="78"/>
      <c r="W85" s="21"/>
      <c r="X85" s="14">
        <v>4.6059999999999999</v>
      </c>
      <c r="Y85" s="15">
        <v>2.8000000000000001E-2</v>
      </c>
      <c r="Z85" s="22"/>
      <c r="AA85" s="22"/>
      <c r="AB85" s="22"/>
      <c r="AC85" s="29">
        <v>8.1807507882290942</v>
      </c>
      <c r="AD85" s="29">
        <v>90.126241409877679</v>
      </c>
      <c r="AE85" s="22">
        <v>2.8000000000000001E-2</v>
      </c>
      <c r="AF85" s="22">
        <v>3924.65</v>
      </c>
      <c r="AG85" s="21"/>
      <c r="AH85" s="21"/>
      <c r="AI85" s="21"/>
      <c r="AJ85" s="21"/>
      <c r="AK85" s="21"/>
      <c r="AL85" s="21"/>
      <c r="AM85" s="21"/>
      <c r="AN85" s="21"/>
    </row>
    <row r="86" spans="1:40" ht="16.5" customHeight="1">
      <c r="A86" s="3" t="s">
        <v>76</v>
      </c>
      <c r="B86" s="54">
        <v>3925.18</v>
      </c>
      <c r="C86" s="9">
        <v>800</v>
      </c>
      <c r="D86" s="10">
        <v>7.0250000000000004</v>
      </c>
      <c r="E86" s="10">
        <v>3.81</v>
      </c>
      <c r="F86" s="8">
        <v>2.8312265953381734</v>
      </c>
      <c r="G86" s="61">
        <v>18.09</v>
      </c>
      <c r="H86" s="62">
        <v>1.341</v>
      </c>
      <c r="I86" s="12">
        <v>0.68400000000000005</v>
      </c>
      <c r="J86" s="61">
        <v>35.83813204712073</v>
      </c>
      <c r="K86" s="69">
        <v>20.884461505190142</v>
      </c>
      <c r="L86" s="52"/>
      <c r="M86" s="99" t="s">
        <v>292</v>
      </c>
      <c r="N86" s="135" t="s">
        <v>272</v>
      </c>
      <c r="O86" s="146">
        <v>4</v>
      </c>
      <c r="P86" s="215" t="s">
        <v>194</v>
      </c>
      <c r="Q86" s="215"/>
      <c r="R86" s="215"/>
      <c r="S86" s="215"/>
      <c r="T86" s="215"/>
      <c r="U86" s="215"/>
      <c r="V86" s="78"/>
      <c r="W86" s="21"/>
      <c r="X86" s="14">
        <v>18.09</v>
      </c>
      <c r="Y86" s="15">
        <v>1.341</v>
      </c>
      <c r="Z86" s="22"/>
      <c r="AA86" s="22"/>
      <c r="AB86" s="22"/>
      <c r="AC86" s="29">
        <v>20.884461505190142</v>
      </c>
      <c r="AD86" s="29">
        <v>35.83813204712073</v>
      </c>
      <c r="AE86" s="22">
        <v>1.341</v>
      </c>
      <c r="AF86" s="22">
        <v>3925.18</v>
      </c>
      <c r="AG86" s="21"/>
      <c r="AH86" s="21"/>
      <c r="AI86" s="21"/>
      <c r="AJ86" s="21"/>
      <c r="AK86" s="21"/>
      <c r="AL86" s="21"/>
      <c r="AM86" s="21"/>
      <c r="AN86" s="21"/>
    </row>
    <row r="87" spans="1:40" ht="16.5" customHeight="1">
      <c r="A87" s="3" t="s">
        <v>77</v>
      </c>
      <c r="B87" s="54">
        <v>3925.52</v>
      </c>
      <c r="C87" s="9">
        <v>800</v>
      </c>
      <c r="D87" s="10">
        <v>6.97</v>
      </c>
      <c r="E87" s="10">
        <v>3.8079999999999998</v>
      </c>
      <c r="F87" s="8">
        <v>2.8378180572425178</v>
      </c>
      <c r="G87" s="61">
        <v>18.594999999999999</v>
      </c>
      <c r="H87" s="62">
        <v>2.29</v>
      </c>
      <c r="I87" s="12">
        <v>1.304</v>
      </c>
      <c r="J87" s="61">
        <v>28.787341779077131</v>
      </c>
      <c r="K87" s="69">
        <v>16.34624889222162</v>
      </c>
      <c r="L87" s="52"/>
      <c r="M87" s="99" t="s">
        <v>292</v>
      </c>
      <c r="N87" s="135" t="s">
        <v>272</v>
      </c>
      <c r="O87" s="146">
        <v>4</v>
      </c>
      <c r="P87" s="215" t="s">
        <v>195</v>
      </c>
      <c r="Q87" s="215"/>
      <c r="R87" s="215"/>
      <c r="S87" s="215"/>
      <c r="T87" s="215"/>
      <c r="U87" s="215"/>
      <c r="V87" s="78"/>
      <c r="W87" s="21"/>
      <c r="X87" s="14">
        <v>18.594999999999999</v>
      </c>
      <c r="Y87" s="15">
        <v>2.29</v>
      </c>
      <c r="Z87" s="22"/>
      <c r="AA87" s="22"/>
      <c r="AB87" s="22"/>
      <c r="AC87" s="29">
        <v>16.34624889222162</v>
      </c>
      <c r="AD87" s="29">
        <v>28.787341779077131</v>
      </c>
      <c r="AE87" s="22">
        <v>2.29</v>
      </c>
      <c r="AF87" s="22">
        <v>3925.52</v>
      </c>
      <c r="AG87" s="21"/>
      <c r="AH87" s="21"/>
      <c r="AI87" s="21"/>
      <c r="AJ87" s="21"/>
      <c r="AK87" s="21"/>
      <c r="AL87" s="21"/>
      <c r="AM87" s="21"/>
      <c r="AN87" s="21"/>
    </row>
    <row r="88" spans="1:40" ht="16.5" customHeight="1">
      <c r="A88" s="3" t="s">
        <v>78</v>
      </c>
      <c r="B88" s="54">
        <v>3925.86</v>
      </c>
      <c r="C88" s="9">
        <v>800</v>
      </c>
      <c r="D88" s="10">
        <v>6.9329999999999998</v>
      </c>
      <c r="E88" s="10">
        <v>3.8180000000000001</v>
      </c>
      <c r="F88" s="8">
        <v>2.8598496240601503</v>
      </c>
      <c r="G88" s="61">
        <v>7.633</v>
      </c>
      <c r="H88" s="62">
        <v>0.44</v>
      </c>
      <c r="I88" s="12">
        <v>0.19</v>
      </c>
      <c r="J88" s="61">
        <v>31.696116211217724</v>
      </c>
      <c r="K88" s="69">
        <v>27.687603391232606</v>
      </c>
      <c r="L88" s="52"/>
      <c r="M88" s="100" t="s">
        <v>293</v>
      </c>
      <c r="N88" s="129" t="s">
        <v>273</v>
      </c>
      <c r="O88" s="148">
        <v>5</v>
      </c>
      <c r="P88" s="215" t="s">
        <v>196</v>
      </c>
      <c r="Q88" s="215"/>
      <c r="R88" s="215"/>
      <c r="S88" s="215"/>
      <c r="T88" s="215"/>
      <c r="U88" s="215"/>
      <c r="V88" s="78"/>
      <c r="W88" s="21"/>
      <c r="X88" s="14">
        <v>7.633</v>
      </c>
      <c r="Y88" s="15">
        <v>0.44</v>
      </c>
      <c r="Z88" s="22"/>
      <c r="AA88" s="22"/>
      <c r="AB88" s="22"/>
      <c r="AC88" s="29">
        <v>27.687603391232606</v>
      </c>
      <c r="AD88" s="29">
        <v>31.696116211217724</v>
      </c>
      <c r="AE88" s="22">
        <v>0.44</v>
      </c>
      <c r="AF88" s="22">
        <v>3925.86</v>
      </c>
      <c r="AG88" s="21"/>
      <c r="AH88" s="21"/>
      <c r="AI88" s="21"/>
      <c r="AJ88" s="21"/>
      <c r="AK88" s="21"/>
      <c r="AL88" s="21"/>
      <c r="AM88" s="21"/>
      <c r="AN88" s="21"/>
    </row>
    <row r="89" spans="1:40" ht="16.5" customHeight="1">
      <c r="A89" s="3" t="s">
        <v>79</v>
      </c>
      <c r="B89" s="54">
        <v>3926.39</v>
      </c>
      <c r="C89" s="9">
        <v>800</v>
      </c>
      <c r="D89" s="10">
        <v>6.9989999999999997</v>
      </c>
      <c r="E89" s="10">
        <v>3.819</v>
      </c>
      <c r="F89" s="8">
        <v>2.8361209616619658</v>
      </c>
      <c r="G89" s="61">
        <v>10.641999999999999</v>
      </c>
      <c r="H89" s="62">
        <v>0.27400000000000002</v>
      </c>
      <c r="I89" s="12">
        <v>9.9000000000000005E-2</v>
      </c>
      <c r="J89" s="61">
        <v>22.214986531216024</v>
      </c>
      <c r="K89" s="69">
        <v>32.190082796013826</v>
      </c>
      <c r="L89" s="52"/>
      <c r="M89" s="100" t="s">
        <v>293</v>
      </c>
      <c r="N89" s="135" t="s">
        <v>272</v>
      </c>
      <c r="O89" s="146">
        <v>4</v>
      </c>
      <c r="P89" s="215" t="s">
        <v>197</v>
      </c>
      <c r="Q89" s="215"/>
      <c r="R89" s="215"/>
      <c r="S89" s="215"/>
      <c r="T89" s="215"/>
      <c r="U89" s="215"/>
      <c r="V89" s="78"/>
      <c r="W89" s="21"/>
      <c r="X89" s="14">
        <v>10.641999999999999</v>
      </c>
      <c r="Y89" s="15">
        <v>0.27400000000000002</v>
      </c>
      <c r="Z89" s="22"/>
      <c r="AA89" s="22"/>
      <c r="AB89" s="22"/>
      <c r="AC89" s="29">
        <v>32.190082796013826</v>
      </c>
      <c r="AD89" s="29">
        <v>22.214986531216024</v>
      </c>
      <c r="AE89" s="22">
        <v>0.27400000000000002</v>
      </c>
      <c r="AF89" s="22">
        <v>3926.39</v>
      </c>
      <c r="AG89" s="21"/>
      <c r="AH89" s="21"/>
      <c r="AI89" s="21"/>
      <c r="AJ89" s="21"/>
      <c r="AK89" s="21"/>
      <c r="AL89" s="21"/>
      <c r="AM89" s="21"/>
      <c r="AN89" s="21"/>
    </row>
    <row r="90" spans="1:40" ht="16.5" customHeight="1">
      <c r="A90" s="3" t="s">
        <v>80</v>
      </c>
      <c r="B90" s="54">
        <v>3927.42</v>
      </c>
      <c r="C90" s="9">
        <v>800</v>
      </c>
      <c r="D90" s="10">
        <v>7.0359999999999996</v>
      </c>
      <c r="E90" s="10">
        <v>3.819</v>
      </c>
      <c r="F90" s="8">
        <v>2.8395850481453899</v>
      </c>
      <c r="G90" s="61">
        <v>4.6989999999999998</v>
      </c>
      <c r="H90" s="62">
        <v>3.5000000000000003E-2</v>
      </c>
      <c r="I90" s="12">
        <v>8.0000000000000002E-3</v>
      </c>
      <c r="J90" s="61">
        <v>51.769305198277969</v>
      </c>
      <c r="K90" s="69">
        <v>23.006094329623913</v>
      </c>
      <c r="L90" s="52"/>
      <c r="M90" s="100" t="s">
        <v>293</v>
      </c>
      <c r="N90" s="135" t="s">
        <v>272</v>
      </c>
      <c r="O90" s="146">
        <v>4</v>
      </c>
      <c r="P90" s="215" t="s">
        <v>198</v>
      </c>
      <c r="Q90" s="215"/>
      <c r="R90" s="215"/>
      <c r="S90" s="215"/>
      <c r="T90" s="215"/>
      <c r="U90" s="215"/>
      <c r="V90" s="78"/>
      <c r="W90" s="21"/>
      <c r="X90" s="14">
        <v>4.6989999999999998</v>
      </c>
      <c r="Y90" s="15">
        <v>3.5000000000000003E-2</v>
      </c>
      <c r="Z90" s="22"/>
      <c r="AA90" s="22"/>
      <c r="AB90" s="22"/>
      <c r="AC90" s="29">
        <v>23.006094329623913</v>
      </c>
      <c r="AD90" s="29">
        <v>51.769305198277969</v>
      </c>
      <c r="AE90" s="22">
        <v>3.5000000000000003E-2</v>
      </c>
      <c r="AF90" s="22">
        <v>3927.42</v>
      </c>
      <c r="AG90" s="21"/>
      <c r="AH90" s="21"/>
      <c r="AI90" s="21"/>
      <c r="AJ90" s="21"/>
      <c r="AK90" s="21"/>
      <c r="AL90" s="21"/>
      <c r="AM90" s="21"/>
      <c r="AN90" s="21"/>
    </row>
    <row r="91" spans="1:40" ht="16.5" customHeight="1">
      <c r="A91" s="3" t="s">
        <v>81</v>
      </c>
      <c r="B91" s="54">
        <v>3927.83</v>
      </c>
      <c r="C91" s="9">
        <v>800</v>
      </c>
      <c r="D91" s="10">
        <v>7.0430000000000001</v>
      </c>
      <c r="E91" s="10">
        <v>3.8220000000000001</v>
      </c>
      <c r="F91" s="8">
        <v>2.8355091732699065</v>
      </c>
      <c r="G91" s="61">
        <v>7.1260000000000003</v>
      </c>
      <c r="H91" s="62">
        <v>0.72099999999999997</v>
      </c>
      <c r="I91" s="12">
        <v>0.35599999999999998</v>
      </c>
      <c r="J91" s="61">
        <v>47.095093138020225</v>
      </c>
      <c r="K91" s="69">
        <v>25.908546673632856</v>
      </c>
      <c r="L91" s="52"/>
      <c r="M91" s="99" t="s">
        <v>292</v>
      </c>
      <c r="N91" s="130" t="s">
        <v>274</v>
      </c>
      <c r="O91" s="148">
        <v>5</v>
      </c>
      <c r="P91" s="215" t="s">
        <v>199</v>
      </c>
      <c r="Q91" s="215"/>
      <c r="R91" s="215"/>
      <c r="S91" s="215"/>
      <c r="T91" s="215"/>
      <c r="U91" s="215"/>
      <c r="V91" s="78"/>
      <c r="W91" s="21"/>
      <c r="X91" s="14">
        <v>7.1260000000000003</v>
      </c>
      <c r="Y91" s="15">
        <v>0.72099999999999997</v>
      </c>
      <c r="Z91" s="22"/>
      <c r="AA91" s="22"/>
      <c r="AB91" s="22"/>
      <c r="AC91" s="29">
        <v>25.908546673632856</v>
      </c>
      <c r="AD91" s="29">
        <v>47.095093138020225</v>
      </c>
      <c r="AE91" s="22">
        <v>0.72099999999999997</v>
      </c>
      <c r="AF91" s="22">
        <v>3927.83</v>
      </c>
      <c r="AG91" s="21"/>
      <c r="AH91" s="21"/>
      <c r="AI91" s="21"/>
      <c r="AJ91" s="21"/>
      <c r="AK91" s="21"/>
      <c r="AL91" s="21"/>
      <c r="AM91" s="21"/>
      <c r="AN91" s="21"/>
    </row>
    <row r="92" spans="1:40" ht="16.5" customHeight="1">
      <c r="A92" s="3" t="s">
        <v>82</v>
      </c>
      <c r="B92" s="54">
        <v>3928.29</v>
      </c>
      <c r="C92" s="9">
        <v>800</v>
      </c>
      <c r="D92" s="10">
        <v>6.8730000000000002</v>
      </c>
      <c r="E92" s="10">
        <v>3.8159999999999998</v>
      </c>
      <c r="F92" s="8">
        <v>2.8320641455655204</v>
      </c>
      <c r="G92" s="61">
        <v>11.006</v>
      </c>
      <c r="H92" s="62">
        <v>9.6000000000000002E-2</v>
      </c>
      <c r="I92" s="12">
        <v>2.4E-2</v>
      </c>
      <c r="J92" s="61">
        <v>30.223730432548745</v>
      </c>
      <c r="K92" s="69">
        <v>32.781708328483383</v>
      </c>
      <c r="L92" s="52"/>
      <c r="M92" s="100" t="s">
        <v>293</v>
      </c>
      <c r="N92" s="134" t="s">
        <v>271</v>
      </c>
      <c r="O92" s="144">
        <v>3</v>
      </c>
      <c r="P92" s="215" t="s">
        <v>200</v>
      </c>
      <c r="Q92" s="215"/>
      <c r="R92" s="215"/>
      <c r="S92" s="215"/>
      <c r="T92" s="215"/>
      <c r="U92" s="215"/>
      <c r="V92" s="78"/>
      <c r="W92" s="21"/>
      <c r="X92" s="14">
        <v>11.006</v>
      </c>
      <c r="Y92" s="15">
        <v>9.6000000000000002E-2</v>
      </c>
      <c r="Z92" s="22"/>
      <c r="AA92" s="22"/>
      <c r="AB92" s="22"/>
      <c r="AC92" s="29">
        <v>32.781708328483383</v>
      </c>
      <c r="AD92" s="29">
        <v>30.223730432548745</v>
      </c>
      <c r="AE92" s="22">
        <v>9.6000000000000002E-2</v>
      </c>
      <c r="AF92" s="22">
        <v>3928.29</v>
      </c>
      <c r="AG92" s="21"/>
      <c r="AH92" s="21"/>
      <c r="AI92" s="21"/>
      <c r="AJ92" s="21"/>
      <c r="AK92" s="21"/>
      <c r="AL92" s="21"/>
      <c r="AM92" s="21"/>
      <c r="AN92" s="21"/>
    </row>
    <row r="93" spans="1:40" ht="16.5" customHeight="1">
      <c r="A93" s="3" t="s">
        <v>83</v>
      </c>
      <c r="B93" s="54">
        <v>3928.79</v>
      </c>
      <c r="C93" s="9">
        <v>800</v>
      </c>
      <c r="D93" s="10">
        <v>7.0460000000000003</v>
      </c>
      <c r="E93" s="10">
        <v>3.8180000000000001</v>
      </c>
      <c r="F93" s="8">
        <v>2.8310731047191267</v>
      </c>
      <c r="G93" s="61">
        <v>13.954000000000001</v>
      </c>
      <c r="H93" s="62">
        <v>2.7189999999999999</v>
      </c>
      <c r="I93" s="12">
        <v>1.849</v>
      </c>
      <c r="J93" s="61">
        <v>28.994230750290633</v>
      </c>
      <c r="K93" s="69">
        <v>13.244989568536763</v>
      </c>
      <c r="L93" s="52"/>
      <c r="M93" s="100" t="s">
        <v>293</v>
      </c>
      <c r="N93" s="129" t="s">
        <v>273</v>
      </c>
      <c r="O93" s="148">
        <v>5</v>
      </c>
      <c r="P93" s="215" t="s">
        <v>201</v>
      </c>
      <c r="Q93" s="215"/>
      <c r="R93" s="215"/>
      <c r="S93" s="215"/>
      <c r="T93" s="215"/>
      <c r="U93" s="215"/>
      <c r="V93" s="78"/>
      <c r="W93" s="21"/>
      <c r="X93" s="14">
        <v>13.954000000000001</v>
      </c>
      <c r="Y93" s="15">
        <v>2.7189999999999999</v>
      </c>
      <c r="Z93" s="22"/>
      <c r="AA93" s="22"/>
      <c r="AB93" s="22"/>
      <c r="AC93" s="29">
        <v>13.244989568536763</v>
      </c>
      <c r="AD93" s="29">
        <v>28.994230750290633</v>
      </c>
      <c r="AE93" s="22">
        <v>2.7189999999999999</v>
      </c>
      <c r="AF93" s="22">
        <v>3928.79</v>
      </c>
      <c r="AG93" s="21"/>
      <c r="AH93" s="21"/>
      <c r="AI93" s="21"/>
      <c r="AJ93" s="21"/>
      <c r="AK93" s="21"/>
      <c r="AL93" s="21"/>
      <c r="AM93" s="21"/>
      <c r="AN93" s="21"/>
    </row>
    <row r="94" spans="1:40" ht="16.5" customHeight="1">
      <c r="A94" s="3" t="s">
        <v>84</v>
      </c>
      <c r="B94" s="54">
        <v>3929.5</v>
      </c>
      <c r="C94" s="9">
        <v>800</v>
      </c>
      <c r="D94" s="10">
        <v>6.9480000000000004</v>
      </c>
      <c r="E94" s="10">
        <v>3.8079999999999998</v>
      </c>
      <c r="F94" s="8">
        <v>2.8231565097781233</v>
      </c>
      <c r="G94" s="61">
        <v>15.275</v>
      </c>
      <c r="H94" s="62">
        <v>1.002</v>
      </c>
      <c r="I94" s="12">
        <v>0.48899999999999999</v>
      </c>
      <c r="J94" s="61">
        <v>33.013880125625178</v>
      </c>
      <c r="K94" s="69">
        <v>16.959150563940845</v>
      </c>
      <c r="L94" s="52"/>
      <c r="M94" s="99" t="s">
        <v>292</v>
      </c>
      <c r="N94" s="135" t="s">
        <v>272</v>
      </c>
      <c r="O94" s="146">
        <v>4</v>
      </c>
      <c r="P94" s="215" t="s">
        <v>202</v>
      </c>
      <c r="Q94" s="215"/>
      <c r="R94" s="215"/>
      <c r="S94" s="215"/>
      <c r="T94" s="215"/>
      <c r="U94" s="215"/>
      <c r="V94" s="78"/>
      <c r="W94" s="21"/>
      <c r="X94" s="14">
        <v>15.275</v>
      </c>
      <c r="Y94" s="15">
        <v>1.002</v>
      </c>
      <c r="Z94" s="22"/>
      <c r="AA94" s="22"/>
      <c r="AB94" s="22"/>
      <c r="AC94" s="29">
        <v>16.959150563940845</v>
      </c>
      <c r="AD94" s="29">
        <v>33.013880125625178</v>
      </c>
      <c r="AE94" s="22">
        <v>1.002</v>
      </c>
      <c r="AF94" s="22">
        <v>3929.5</v>
      </c>
      <c r="AG94" s="21"/>
      <c r="AH94" s="21"/>
      <c r="AI94" s="21"/>
      <c r="AJ94" s="21"/>
      <c r="AK94" s="21"/>
      <c r="AL94" s="21"/>
      <c r="AM94" s="21"/>
      <c r="AN94" s="21"/>
    </row>
    <row r="95" spans="1:40" ht="16.5" customHeight="1">
      <c r="A95" s="3" t="s">
        <v>85</v>
      </c>
      <c r="B95" s="54">
        <v>3929.81</v>
      </c>
      <c r="C95" s="9">
        <v>800</v>
      </c>
      <c r="D95" s="10">
        <v>7.0359999999999996</v>
      </c>
      <c r="E95" s="10">
        <v>3.8159999999999998</v>
      </c>
      <c r="F95" s="8">
        <v>2.8602387282596657</v>
      </c>
      <c r="G95" s="61">
        <v>10.073</v>
      </c>
      <c r="H95" s="62">
        <v>0.19400000000000001</v>
      </c>
      <c r="I95" s="12">
        <v>6.2E-2</v>
      </c>
      <c r="J95" s="61">
        <v>24.606441264184909</v>
      </c>
      <c r="K95" s="69">
        <v>24.403433473871704</v>
      </c>
      <c r="L95" s="52"/>
      <c r="M95" s="100" t="s">
        <v>293</v>
      </c>
      <c r="N95" s="135" t="s">
        <v>272</v>
      </c>
      <c r="O95" s="146">
        <v>4</v>
      </c>
      <c r="P95" s="215" t="s">
        <v>203</v>
      </c>
      <c r="Q95" s="215"/>
      <c r="R95" s="215"/>
      <c r="S95" s="215"/>
      <c r="T95" s="215"/>
      <c r="U95" s="215"/>
      <c r="V95" s="78"/>
      <c r="W95" s="21"/>
      <c r="X95" s="14">
        <v>10.073</v>
      </c>
      <c r="Y95" s="15">
        <v>0.19400000000000001</v>
      </c>
      <c r="Z95" s="22"/>
      <c r="AA95" s="22"/>
      <c r="AB95" s="22"/>
      <c r="AC95" s="29">
        <v>24.403433473871704</v>
      </c>
      <c r="AD95" s="29">
        <v>24.606441264184909</v>
      </c>
      <c r="AE95" s="22">
        <v>0.19400000000000001</v>
      </c>
      <c r="AF95" s="22">
        <v>3929.81</v>
      </c>
      <c r="AG95" s="21"/>
      <c r="AH95" s="21"/>
      <c r="AI95" s="21"/>
      <c r="AJ95" s="21"/>
      <c r="AK95" s="21"/>
      <c r="AL95" s="21"/>
      <c r="AM95" s="21"/>
      <c r="AN95" s="21"/>
    </row>
    <row r="96" spans="1:40" ht="16.5" customHeight="1">
      <c r="A96" s="3" t="s">
        <v>86</v>
      </c>
      <c r="B96" s="54">
        <v>3930.31</v>
      </c>
      <c r="C96" s="9">
        <v>800</v>
      </c>
      <c r="D96" s="10">
        <v>6.6459999999999999</v>
      </c>
      <c r="E96" s="10">
        <v>3.8170000000000002</v>
      </c>
      <c r="F96" s="8">
        <v>2.9434362934362936</v>
      </c>
      <c r="G96" s="61">
        <v>11.117000000000001</v>
      </c>
      <c r="H96" s="62">
        <v>0.26600000000000001</v>
      </c>
      <c r="I96" s="12">
        <v>9.0999999999999998E-2</v>
      </c>
      <c r="J96" s="61">
        <v>30.141216740422809</v>
      </c>
      <c r="K96" s="69">
        <v>20.164868873696523</v>
      </c>
      <c r="L96" s="52"/>
      <c r="M96" s="100" t="s">
        <v>293</v>
      </c>
      <c r="N96" s="135" t="s">
        <v>272</v>
      </c>
      <c r="O96" s="146">
        <v>4</v>
      </c>
      <c r="P96" s="215" t="s">
        <v>204</v>
      </c>
      <c r="Q96" s="215"/>
      <c r="R96" s="215"/>
      <c r="S96" s="215"/>
      <c r="T96" s="215"/>
      <c r="U96" s="215"/>
      <c r="V96" s="78"/>
      <c r="W96" s="21"/>
      <c r="X96" s="14">
        <v>11.117000000000001</v>
      </c>
      <c r="Y96" s="15">
        <v>0.26600000000000001</v>
      </c>
      <c r="Z96" s="22"/>
      <c r="AA96" s="22"/>
      <c r="AB96" s="22"/>
      <c r="AC96" s="29">
        <v>20.164868873696523</v>
      </c>
      <c r="AD96" s="29">
        <v>30.141216740422809</v>
      </c>
      <c r="AE96" s="22">
        <v>0.26600000000000001</v>
      </c>
      <c r="AF96" s="22">
        <v>3930.31</v>
      </c>
      <c r="AG96" s="21"/>
      <c r="AH96" s="21"/>
      <c r="AI96" s="21"/>
      <c r="AJ96" s="21"/>
      <c r="AK96" s="21"/>
      <c r="AL96" s="21"/>
      <c r="AM96" s="21"/>
      <c r="AN96" s="21"/>
    </row>
    <row r="97" spans="1:40" ht="16.5" customHeight="1">
      <c r="A97" s="3" t="s">
        <v>87</v>
      </c>
      <c r="B97" s="54">
        <v>3930.62</v>
      </c>
      <c r="C97" s="9">
        <v>800</v>
      </c>
      <c r="D97" s="10">
        <v>6.9089999999999998</v>
      </c>
      <c r="E97" s="10">
        <v>3.81</v>
      </c>
      <c r="F97" s="8">
        <v>2.8378870933295364</v>
      </c>
      <c r="G97" s="61">
        <v>10.529</v>
      </c>
      <c r="H97" s="62">
        <v>0.155</v>
      </c>
      <c r="I97" s="12">
        <v>4.7E-2</v>
      </c>
      <c r="J97" s="61">
        <v>23.995725013834662</v>
      </c>
      <c r="K97" s="69">
        <v>35.217078468007379</v>
      </c>
      <c r="L97" s="52"/>
      <c r="M97" s="100" t="s">
        <v>293</v>
      </c>
      <c r="N97" s="134" t="s">
        <v>271</v>
      </c>
      <c r="O97" s="144">
        <v>3</v>
      </c>
      <c r="P97" s="215" t="s">
        <v>205</v>
      </c>
      <c r="Q97" s="215"/>
      <c r="R97" s="215"/>
      <c r="S97" s="215"/>
      <c r="T97" s="215"/>
      <c r="U97" s="215"/>
      <c r="V97" s="78"/>
      <c r="W97" s="21"/>
      <c r="X97" s="14">
        <v>10.529</v>
      </c>
      <c r="Y97" s="15">
        <v>0.155</v>
      </c>
      <c r="Z97" s="22"/>
      <c r="AA97" s="22"/>
      <c r="AB97" s="22"/>
      <c r="AC97" s="29">
        <v>35.217078468007379</v>
      </c>
      <c r="AD97" s="29">
        <v>23.995725013834662</v>
      </c>
      <c r="AE97" s="22">
        <v>0.155</v>
      </c>
      <c r="AF97" s="22">
        <v>3930.62</v>
      </c>
      <c r="AG97" s="21"/>
      <c r="AH97" s="21"/>
      <c r="AI97" s="21"/>
      <c r="AJ97" s="21"/>
      <c r="AK97" s="21"/>
      <c r="AL97" s="21"/>
      <c r="AM97" s="21"/>
      <c r="AN97" s="21"/>
    </row>
    <row r="98" spans="1:40" ht="16.5" customHeight="1">
      <c r="A98" s="3">
        <v>63</v>
      </c>
      <c r="B98" s="54">
        <v>3930.94</v>
      </c>
      <c r="C98" s="9">
        <v>800</v>
      </c>
      <c r="D98" s="10">
        <v>4.42</v>
      </c>
      <c r="E98" s="10">
        <v>3.8119999999999998</v>
      </c>
      <c r="F98" s="8">
        <v>2.8359168324624497</v>
      </c>
      <c r="G98" s="61">
        <v>9.2129999999999992</v>
      </c>
      <c r="H98" s="62">
        <v>7.2999999999999995E-2</v>
      </c>
      <c r="I98" s="12">
        <v>1.7999999999999999E-2</v>
      </c>
      <c r="J98" s="61">
        <v>40.702021930049298</v>
      </c>
      <c r="K98" s="69">
        <v>18.927253877639277</v>
      </c>
      <c r="L98" s="52"/>
      <c r="M98" s="99" t="s">
        <v>292</v>
      </c>
      <c r="N98" s="134" t="s">
        <v>271</v>
      </c>
      <c r="O98" s="144">
        <v>3</v>
      </c>
      <c r="P98" s="215" t="s">
        <v>206</v>
      </c>
      <c r="Q98" s="215"/>
      <c r="R98" s="215"/>
      <c r="S98" s="215"/>
      <c r="T98" s="215"/>
      <c r="U98" s="215"/>
      <c r="V98" s="78"/>
      <c r="W98" s="21"/>
      <c r="X98" s="14">
        <v>9.2129999999999992</v>
      </c>
      <c r="Y98" s="15">
        <v>7.2999999999999995E-2</v>
      </c>
      <c r="Z98" s="22"/>
      <c r="AA98" s="22"/>
      <c r="AB98" s="22"/>
      <c r="AC98" s="29">
        <v>18.927253877639277</v>
      </c>
      <c r="AD98" s="29">
        <v>40.702021930049298</v>
      </c>
      <c r="AE98" s="22">
        <v>7.2999999999999995E-2</v>
      </c>
      <c r="AF98" s="22">
        <v>3930.94</v>
      </c>
      <c r="AG98" s="21"/>
      <c r="AH98" s="21"/>
      <c r="AI98" s="21"/>
      <c r="AJ98" s="21"/>
      <c r="AK98" s="21"/>
      <c r="AL98" s="21"/>
      <c r="AM98" s="21"/>
      <c r="AN98" s="21"/>
    </row>
    <row r="99" spans="1:40" ht="16.5" customHeight="1">
      <c r="A99" s="24" t="s">
        <v>88</v>
      </c>
      <c r="B99" s="55">
        <v>3931.12</v>
      </c>
      <c r="C99" s="26">
        <v>800</v>
      </c>
      <c r="D99" s="27">
        <v>7.09</v>
      </c>
      <c r="E99" s="27">
        <v>3.82</v>
      </c>
      <c r="F99" s="25">
        <v>2.8371291943588908</v>
      </c>
      <c r="G99" s="63">
        <v>8.4979999999999993</v>
      </c>
      <c r="H99" s="64">
        <v>6.5000000000000002E-2</v>
      </c>
      <c r="I99" s="28">
        <v>1.4999999999999999E-2</v>
      </c>
      <c r="J99" s="63">
        <v>52.498472703619434</v>
      </c>
      <c r="K99" s="70">
        <v>9.5204633374410452</v>
      </c>
      <c r="L99" s="52"/>
      <c r="M99" s="99" t="s">
        <v>292</v>
      </c>
      <c r="N99" s="134" t="s">
        <v>271</v>
      </c>
      <c r="O99" s="144">
        <v>3</v>
      </c>
      <c r="P99" s="215" t="s">
        <v>207</v>
      </c>
      <c r="Q99" s="215"/>
      <c r="R99" s="215"/>
      <c r="S99" s="215"/>
      <c r="T99" s="215"/>
      <c r="U99" s="215"/>
      <c r="V99" s="78"/>
      <c r="W99" s="21"/>
      <c r="X99" s="14">
        <v>8.4979999999999993</v>
      </c>
      <c r="Y99" s="15">
        <v>6.5000000000000002E-2</v>
      </c>
      <c r="Z99" s="22"/>
      <c r="AA99" s="22"/>
      <c r="AB99" s="22"/>
      <c r="AC99" s="29">
        <v>9.5204633374410452</v>
      </c>
      <c r="AD99" s="29">
        <v>52.498472703619434</v>
      </c>
      <c r="AE99" s="22">
        <v>6.5000000000000002E-2</v>
      </c>
      <c r="AF99" s="22">
        <v>3931.12</v>
      </c>
      <c r="AG99" s="21"/>
      <c r="AH99" s="21"/>
      <c r="AI99" s="21"/>
      <c r="AJ99" s="21"/>
      <c r="AK99" s="21"/>
      <c r="AL99" s="21"/>
      <c r="AM99" s="21"/>
      <c r="AN99" s="21"/>
    </row>
    <row r="100" spans="1:40" ht="16.5" customHeight="1">
      <c r="A100" s="3" t="s">
        <v>89</v>
      </c>
      <c r="B100" s="54">
        <v>3931.74</v>
      </c>
      <c r="C100" s="9">
        <v>800</v>
      </c>
      <c r="D100" s="10">
        <v>7.0129999999999999</v>
      </c>
      <c r="E100" s="10">
        <v>3.8050000000000002</v>
      </c>
      <c r="F100" s="8">
        <v>2.8409032485015762</v>
      </c>
      <c r="G100" s="61">
        <v>6.5739999999999998</v>
      </c>
      <c r="H100" s="62">
        <v>3.6999999999999998E-2</v>
      </c>
      <c r="I100" s="12">
        <v>8.0000000000000002E-3</v>
      </c>
      <c r="J100" s="61">
        <v>68.300626739019094</v>
      </c>
      <c r="K100" s="69">
        <v>18.433955008652063</v>
      </c>
      <c r="L100" s="52"/>
      <c r="M100" s="99" t="s">
        <v>292</v>
      </c>
      <c r="N100" s="134" t="s">
        <v>271</v>
      </c>
      <c r="O100" s="144">
        <v>3</v>
      </c>
      <c r="P100" s="215" t="s">
        <v>208</v>
      </c>
      <c r="Q100" s="215"/>
      <c r="R100" s="215"/>
      <c r="S100" s="215"/>
      <c r="T100" s="215"/>
      <c r="U100" s="215"/>
      <c r="V100" s="78"/>
      <c r="W100" s="21"/>
      <c r="X100" s="14">
        <v>6.5739999999999998</v>
      </c>
      <c r="Y100" s="15">
        <v>3.6999999999999998E-2</v>
      </c>
      <c r="Z100" s="22"/>
      <c r="AA100" s="22"/>
      <c r="AB100" s="22"/>
      <c r="AC100" s="29">
        <v>18.433955008652063</v>
      </c>
      <c r="AD100" s="29">
        <v>68.300626739019094</v>
      </c>
      <c r="AE100" s="22">
        <v>3.6999999999999998E-2</v>
      </c>
      <c r="AF100" s="22">
        <v>3931.74</v>
      </c>
      <c r="AG100" s="21"/>
      <c r="AH100" s="21"/>
      <c r="AI100" s="21"/>
      <c r="AJ100" s="21"/>
      <c r="AK100" s="21"/>
      <c r="AL100" s="21"/>
      <c r="AM100" s="21"/>
      <c r="AN100" s="21"/>
    </row>
    <row r="101" spans="1:40" ht="16.5" customHeight="1">
      <c r="A101" s="3" t="s">
        <v>90</v>
      </c>
      <c r="B101" s="54">
        <v>3932.25</v>
      </c>
      <c r="C101" s="9">
        <v>800</v>
      </c>
      <c r="D101" s="10">
        <v>7.0330000000000004</v>
      </c>
      <c r="E101" s="10">
        <v>3.8180000000000001</v>
      </c>
      <c r="F101" s="8">
        <v>2.8364626748648538</v>
      </c>
      <c r="G101" s="61">
        <v>9.5679999999999996</v>
      </c>
      <c r="H101" s="62">
        <v>0.224</v>
      </c>
      <c r="I101" s="12">
        <v>6.9000000000000006E-2</v>
      </c>
      <c r="J101" s="61">
        <v>21.74489957764607</v>
      </c>
      <c r="K101" s="69">
        <v>25.168091629647606</v>
      </c>
      <c r="L101" s="52"/>
      <c r="M101" s="100" t="s">
        <v>293</v>
      </c>
      <c r="N101" s="135" t="s">
        <v>272</v>
      </c>
      <c r="O101" s="146">
        <v>4</v>
      </c>
      <c r="P101" s="215" t="s">
        <v>209</v>
      </c>
      <c r="Q101" s="215"/>
      <c r="R101" s="215"/>
      <c r="S101" s="215"/>
      <c r="T101" s="215"/>
      <c r="U101" s="215"/>
      <c r="V101" s="78"/>
      <c r="W101" s="21"/>
      <c r="X101" s="14">
        <v>9.5679999999999996</v>
      </c>
      <c r="Y101" s="15">
        <v>0.224</v>
      </c>
      <c r="Z101" s="22"/>
      <c r="AA101" s="22"/>
      <c r="AB101" s="22"/>
      <c r="AC101" s="29">
        <v>25.168091629647606</v>
      </c>
      <c r="AD101" s="29">
        <v>21.74489957764607</v>
      </c>
      <c r="AE101" s="22">
        <v>0.224</v>
      </c>
      <c r="AF101" s="22">
        <v>3932.25</v>
      </c>
      <c r="AG101" s="21"/>
      <c r="AH101" s="21"/>
      <c r="AI101" s="21"/>
      <c r="AJ101" s="21"/>
      <c r="AK101" s="21"/>
      <c r="AL101" s="21"/>
      <c r="AM101" s="21"/>
      <c r="AN101" s="21"/>
    </row>
    <row r="102" spans="1:40" ht="16.5" customHeight="1">
      <c r="A102" s="3" t="s">
        <v>91</v>
      </c>
      <c r="B102" s="54">
        <v>3932.55</v>
      </c>
      <c r="C102" s="9">
        <v>800</v>
      </c>
      <c r="D102" s="10">
        <v>7.0640000000000001</v>
      </c>
      <c r="E102" s="10">
        <v>3.8180000000000001</v>
      </c>
      <c r="F102" s="8">
        <v>2.8546509985593627</v>
      </c>
      <c r="G102" s="61">
        <v>11.920999999999999</v>
      </c>
      <c r="H102" s="62">
        <v>3.548</v>
      </c>
      <c r="I102" s="12">
        <v>2.5190000000000001</v>
      </c>
      <c r="J102" s="61">
        <v>27.29058967290992</v>
      </c>
      <c r="K102" s="69">
        <v>17.26540422955684</v>
      </c>
      <c r="L102" s="52"/>
      <c r="M102" s="100" t="s">
        <v>293</v>
      </c>
      <c r="N102" s="130" t="s">
        <v>274</v>
      </c>
      <c r="O102" s="148">
        <v>5</v>
      </c>
      <c r="P102" s="215" t="s">
        <v>210</v>
      </c>
      <c r="Q102" s="215"/>
      <c r="R102" s="215"/>
      <c r="S102" s="215"/>
      <c r="T102" s="215"/>
      <c r="U102" s="215"/>
      <c r="V102" s="78"/>
      <c r="W102" s="21"/>
      <c r="X102" s="14">
        <v>11.920999999999999</v>
      </c>
      <c r="Y102" s="15">
        <v>3.548</v>
      </c>
      <c r="Z102" s="22"/>
      <c r="AA102" s="22"/>
      <c r="AB102" s="22"/>
      <c r="AC102" s="29">
        <v>17.26540422955684</v>
      </c>
      <c r="AD102" s="29">
        <v>27.29058967290992</v>
      </c>
      <c r="AE102" s="22">
        <v>3.548</v>
      </c>
      <c r="AF102" s="22">
        <v>3932.55</v>
      </c>
      <c r="AG102" s="21"/>
      <c r="AH102" s="21"/>
      <c r="AI102" s="21"/>
      <c r="AJ102" s="21"/>
      <c r="AK102" s="21"/>
      <c r="AL102" s="21"/>
      <c r="AM102" s="21"/>
      <c r="AN102" s="21"/>
    </row>
    <row r="103" spans="1:40" ht="16.5" customHeight="1">
      <c r="A103" s="3" t="s">
        <v>92</v>
      </c>
      <c r="B103" s="54">
        <v>3932.83</v>
      </c>
      <c r="C103" s="9">
        <v>800</v>
      </c>
      <c r="D103" s="10">
        <v>7.01</v>
      </c>
      <c r="E103" s="10">
        <v>3.8149999999999999</v>
      </c>
      <c r="F103" s="8">
        <v>2.8446593380753633</v>
      </c>
      <c r="G103" s="61">
        <v>14.973000000000001</v>
      </c>
      <c r="H103" s="62">
        <v>1.07</v>
      </c>
      <c r="I103" s="12">
        <v>0.52700000000000002</v>
      </c>
      <c r="J103" s="61">
        <v>40.259594984082327</v>
      </c>
      <c r="K103" s="69">
        <v>14.363093297169863</v>
      </c>
      <c r="L103" s="52"/>
      <c r="M103" s="99" t="s">
        <v>292</v>
      </c>
      <c r="N103" s="135" t="s">
        <v>272</v>
      </c>
      <c r="O103" s="146">
        <v>4</v>
      </c>
      <c r="P103" s="215" t="s">
        <v>211</v>
      </c>
      <c r="Q103" s="215"/>
      <c r="R103" s="215"/>
      <c r="S103" s="215"/>
      <c r="T103" s="215"/>
      <c r="U103" s="215"/>
      <c r="V103" s="78"/>
      <c r="W103" s="21"/>
      <c r="X103" s="14">
        <v>14.973000000000001</v>
      </c>
      <c r="Y103" s="15">
        <v>1.07</v>
      </c>
      <c r="Z103" s="22"/>
      <c r="AA103" s="22"/>
      <c r="AB103" s="22"/>
      <c r="AC103" s="29">
        <v>14.363093297169863</v>
      </c>
      <c r="AD103" s="29">
        <v>40.259594984082327</v>
      </c>
      <c r="AE103" s="22">
        <v>1.07</v>
      </c>
      <c r="AF103" s="22">
        <v>3932.83</v>
      </c>
      <c r="AG103" s="21"/>
      <c r="AH103" s="21"/>
      <c r="AI103" s="21"/>
      <c r="AJ103" s="21"/>
      <c r="AK103" s="21"/>
      <c r="AL103" s="21"/>
      <c r="AM103" s="21"/>
      <c r="AN103" s="21"/>
    </row>
    <row r="104" spans="1:40" ht="16.5" customHeight="1">
      <c r="A104" s="3" t="s">
        <v>93</v>
      </c>
      <c r="B104" s="54">
        <v>3933.38</v>
      </c>
      <c r="C104" s="9">
        <v>800</v>
      </c>
      <c r="D104" s="10">
        <v>7.069</v>
      </c>
      <c r="E104" s="10">
        <v>3.8159999999999998</v>
      </c>
      <c r="F104" s="8">
        <v>2.8374390114552392</v>
      </c>
      <c r="G104" s="61">
        <v>6.4029999999999996</v>
      </c>
      <c r="H104" s="62">
        <v>5.5E-2</v>
      </c>
      <c r="I104" s="12">
        <v>1.2999999999999999E-2</v>
      </c>
      <c r="J104" s="61">
        <v>61.403406360177804</v>
      </c>
      <c r="K104" s="69">
        <v>1.9296832893186739</v>
      </c>
      <c r="L104" s="52"/>
      <c r="M104" s="99" t="s">
        <v>292</v>
      </c>
      <c r="N104" s="135" t="s">
        <v>272</v>
      </c>
      <c r="O104" s="146">
        <v>4</v>
      </c>
      <c r="P104" s="215" t="s">
        <v>212</v>
      </c>
      <c r="Q104" s="215"/>
      <c r="R104" s="215"/>
      <c r="S104" s="215"/>
      <c r="T104" s="215"/>
      <c r="U104" s="215"/>
      <c r="V104" s="78"/>
      <c r="W104" s="21"/>
      <c r="X104" s="14">
        <v>6.4029999999999996</v>
      </c>
      <c r="Y104" s="15">
        <v>5.5E-2</v>
      </c>
      <c r="Z104" s="22"/>
      <c r="AA104" s="22"/>
      <c r="AB104" s="22"/>
      <c r="AC104" s="29">
        <v>1.9296832893186739</v>
      </c>
      <c r="AD104" s="29">
        <v>61.403406360177804</v>
      </c>
      <c r="AE104" s="22">
        <v>5.5E-2</v>
      </c>
      <c r="AF104" s="22">
        <v>3933.38</v>
      </c>
      <c r="AG104" s="21"/>
      <c r="AH104" s="21"/>
      <c r="AI104" s="21"/>
      <c r="AJ104" s="21"/>
      <c r="AK104" s="21"/>
      <c r="AL104" s="21"/>
      <c r="AM104" s="21"/>
      <c r="AN104" s="21"/>
    </row>
    <row r="105" spans="1:40" ht="16.5" customHeight="1">
      <c r="A105" s="3" t="s">
        <v>94</v>
      </c>
      <c r="B105" s="54">
        <v>3933.78</v>
      </c>
      <c r="C105" s="9">
        <v>800</v>
      </c>
      <c r="D105" s="10">
        <v>7.0540000000000003</v>
      </c>
      <c r="E105" s="10">
        <v>3.8180000000000001</v>
      </c>
      <c r="F105" s="8">
        <v>2.8359757703450095</v>
      </c>
      <c r="G105" s="61">
        <v>5.1630000000000003</v>
      </c>
      <c r="H105" s="62">
        <v>2.5999999999999999E-2</v>
      </c>
      <c r="I105" s="12">
        <v>5.0000000000000001E-3</v>
      </c>
      <c r="J105" s="61">
        <v>58.378044518199637</v>
      </c>
      <c r="K105" s="69">
        <v>16.118128558781102</v>
      </c>
      <c r="L105" s="52"/>
      <c r="M105" s="99" t="s">
        <v>292</v>
      </c>
      <c r="N105" s="135" t="s">
        <v>272</v>
      </c>
      <c r="O105" s="146">
        <v>4</v>
      </c>
      <c r="P105" s="215" t="s">
        <v>213</v>
      </c>
      <c r="Q105" s="215"/>
      <c r="R105" s="215"/>
      <c r="S105" s="215"/>
      <c r="T105" s="215"/>
      <c r="U105" s="215"/>
      <c r="V105" s="78"/>
      <c r="W105" s="21"/>
      <c r="X105" s="14">
        <v>5.1630000000000003</v>
      </c>
      <c r="Y105" s="15">
        <v>2.5999999999999999E-2</v>
      </c>
      <c r="Z105" s="22"/>
      <c r="AA105" s="22"/>
      <c r="AB105" s="22"/>
      <c r="AC105" s="29">
        <v>16.118128558781102</v>
      </c>
      <c r="AD105" s="29">
        <v>58.378044518199637</v>
      </c>
      <c r="AE105" s="22">
        <v>2.5999999999999999E-2</v>
      </c>
      <c r="AF105" s="22">
        <v>3933.78</v>
      </c>
      <c r="AG105" s="21"/>
      <c r="AH105" s="21"/>
      <c r="AI105" s="21"/>
      <c r="AJ105" s="21"/>
      <c r="AK105" s="21"/>
      <c r="AL105" s="21"/>
      <c r="AM105" s="21"/>
      <c r="AN105" s="21"/>
    </row>
    <row r="106" spans="1:40" ht="16.5" customHeight="1">
      <c r="A106" s="3" t="s">
        <v>95</v>
      </c>
      <c r="B106" s="54">
        <v>3938.17</v>
      </c>
      <c r="C106" s="9">
        <v>800</v>
      </c>
      <c r="D106" s="10">
        <v>7.0250000000000004</v>
      </c>
      <c r="E106" s="10">
        <v>3.8130000000000002</v>
      </c>
      <c r="F106" s="8">
        <v>2.8532446258190594</v>
      </c>
      <c r="G106" s="61">
        <v>13.227</v>
      </c>
      <c r="H106" s="62">
        <v>2.9729999999999999</v>
      </c>
      <c r="I106" s="12">
        <v>2.0579999999999998</v>
      </c>
      <c r="J106" s="61">
        <v>31.184897241925963</v>
      </c>
      <c r="K106" s="69">
        <v>17.206059106334585</v>
      </c>
      <c r="L106" s="52"/>
      <c r="M106" s="99" t="s">
        <v>292</v>
      </c>
      <c r="N106" s="129" t="s">
        <v>273</v>
      </c>
      <c r="O106" s="148">
        <v>5</v>
      </c>
      <c r="P106" s="215" t="s">
        <v>214</v>
      </c>
      <c r="Q106" s="215"/>
      <c r="R106" s="215"/>
      <c r="S106" s="215"/>
      <c r="T106" s="215"/>
      <c r="U106" s="215"/>
      <c r="V106" s="78"/>
      <c r="W106" s="21"/>
      <c r="X106" s="14">
        <v>13.227</v>
      </c>
      <c r="Y106" s="15">
        <v>2.9729999999999999</v>
      </c>
      <c r="Z106" s="22"/>
      <c r="AA106" s="22"/>
      <c r="AB106" s="22"/>
      <c r="AC106" s="29">
        <v>17.206059106334585</v>
      </c>
      <c r="AD106" s="29">
        <v>31.184897241925963</v>
      </c>
      <c r="AE106" s="22">
        <v>2.9729999999999999</v>
      </c>
      <c r="AF106" s="22">
        <v>3938.17</v>
      </c>
      <c r="AG106" s="21"/>
      <c r="AH106" s="21"/>
      <c r="AI106" s="21"/>
      <c r="AJ106" s="21"/>
      <c r="AK106" s="21"/>
      <c r="AL106" s="21"/>
      <c r="AM106" s="21"/>
      <c r="AN106" s="21"/>
    </row>
    <row r="107" spans="1:40" ht="16.5" customHeight="1">
      <c r="A107" s="3" t="s">
        <v>96</v>
      </c>
      <c r="B107" s="54">
        <v>3938.6</v>
      </c>
      <c r="C107" s="9">
        <v>800</v>
      </c>
      <c r="D107" s="10">
        <v>7.056</v>
      </c>
      <c r="E107" s="10">
        <v>3.8220000000000001</v>
      </c>
      <c r="F107" s="8">
        <v>2.8496016607578554</v>
      </c>
      <c r="G107" s="61">
        <v>8.3409999999999993</v>
      </c>
      <c r="H107" s="62">
        <v>0.14000000000000001</v>
      </c>
      <c r="I107" s="12">
        <v>4.1000000000000002E-2</v>
      </c>
      <c r="J107" s="61">
        <v>24.13901318300201</v>
      </c>
      <c r="K107" s="69">
        <v>16.173622426307261</v>
      </c>
      <c r="L107" s="52"/>
      <c r="M107" s="100" t="s">
        <v>293</v>
      </c>
      <c r="N107" s="135" t="s">
        <v>272</v>
      </c>
      <c r="O107" s="146">
        <v>4</v>
      </c>
      <c r="P107" s="215" t="s">
        <v>215</v>
      </c>
      <c r="Q107" s="215"/>
      <c r="R107" s="215"/>
      <c r="S107" s="215"/>
      <c r="T107" s="215"/>
      <c r="U107" s="215"/>
      <c r="V107" s="78"/>
      <c r="W107" s="21"/>
      <c r="X107" s="14">
        <v>8.3409999999999993</v>
      </c>
      <c r="Y107" s="15">
        <v>0.14000000000000001</v>
      </c>
      <c r="Z107" s="22"/>
      <c r="AA107" s="22"/>
      <c r="AB107" s="22"/>
      <c r="AC107" s="29">
        <v>16.173622426307261</v>
      </c>
      <c r="AD107" s="29">
        <v>24.13901318300201</v>
      </c>
      <c r="AE107" s="22">
        <v>0.14000000000000001</v>
      </c>
      <c r="AF107" s="22">
        <v>3938.6</v>
      </c>
      <c r="AG107" s="21"/>
      <c r="AH107" s="21"/>
      <c r="AI107" s="21"/>
      <c r="AJ107" s="21"/>
      <c r="AK107" s="21"/>
      <c r="AL107" s="21"/>
      <c r="AM107" s="21"/>
      <c r="AN107" s="21"/>
    </row>
    <row r="108" spans="1:40" ht="16.5" customHeight="1">
      <c r="A108" s="3" t="s">
        <v>97</v>
      </c>
      <c r="B108" s="54">
        <v>3939.11</v>
      </c>
      <c r="C108" s="9">
        <v>800</v>
      </c>
      <c r="D108" s="10">
        <v>5.5439999999999996</v>
      </c>
      <c r="E108" s="10">
        <v>3.8210000000000002</v>
      </c>
      <c r="F108" s="8">
        <v>2.8470515411364175</v>
      </c>
      <c r="G108" s="61">
        <v>13.625</v>
      </c>
      <c r="H108" s="62">
        <v>2.15</v>
      </c>
      <c r="I108" s="12">
        <v>1.4239999999999999</v>
      </c>
      <c r="J108" s="61">
        <v>26.125243470336756</v>
      </c>
      <c r="K108" s="69">
        <v>14.887699821098908</v>
      </c>
      <c r="L108" s="52"/>
      <c r="M108" s="100" t="s">
        <v>293</v>
      </c>
      <c r="N108" s="129" t="s">
        <v>273</v>
      </c>
      <c r="O108" s="148">
        <v>5</v>
      </c>
      <c r="P108" s="215" t="s">
        <v>216</v>
      </c>
      <c r="Q108" s="215"/>
      <c r="R108" s="215"/>
      <c r="S108" s="215"/>
      <c r="T108" s="215"/>
      <c r="U108" s="215"/>
      <c r="V108" s="78"/>
      <c r="W108" s="21"/>
      <c r="X108" s="14">
        <v>13.625</v>
      </c>
      <c r="Y108" s="15">
        <v>2.15</v>
      </c>
      <c r="Z108" s="22"/>
      <c r="AA108" s="22"/>
      <c r="AB108" s="22"/>
      <c r="AC108" s="29">
        <v>14.887699821098908</v>
      </c>
      <c r="AD108" s="29">
        <v>26.125243470336756</v>
      </c>
      <c r="AE108" s="22">
        <v>2.15</v>
      </c>
      <c r="AF108" s="22">
        <v>3939.11</v>
      </c>
      <c r="AG108" s="21"/>
      <c r="AH108" s="21"/>
      <c r="AI108" s="21"/>
      <c r="AJ108" s="21"/>
      <c r="AK108" s="21"/>
      <c r="AL108" s="21"/>
      <c r="AM108" s="21"/>
      <c r="AN108" s="21"/>
    </row>
    <row r="109" spans="1:40" ht="16.5" customHeight="1">
      <c r="A109" s="3" t="s">
        <v>98</v>
      </c>
      <c r="B109" s="54">
        <v>3939.59</v>
      </c>
      <c r="C109" s="9">
        <v>800</v>
      </c>
      <c r="D109" s="10">
        <v>6.9909999999999997</v>
      </c>
      <c r="E109" s="10">
        <v>3.8170000000000002</v>
      </c>
      <c r="F109" s="8">
        <v>2.8471164455448212</v>
      </c>
      <c r="G109" s="61">
        <v>6.9960000000000004</v>
      </c>
      <c r="H109" s="62">
        <v>8.2000000000000003E-2</v>
      </c>
      <c r="I109" s="12">
        <v>2.1000000000000001E-2</v>
      </c>
      <c r="J109" s="61">
        <v>32.701349198259152</v>
      </c>
      <c r="K109" s="69">
        <v>19.773436102665258</v>
      </c>
      <c r="L109" s="52"/>
      <c r="M109" s="100" t="s">
        <v>293</v>
      </c>
      <c r="N109" s="135" t="s">
        <v>272</v>
      </c>
      <c r="O109" s="146">
        <v>4</v>
      </c>
      <c r="P109" s="215" t="s">
        <v>217</v>
      </c>
      <c r="Q109" s="215"/>
      <c r="R109" s="215"/>
      <c r="S109" s="215"/>
      <c r="T109" s="215"/>
      <c r="U109" s="215"/>
      <c r="V109" s="78"/>
      <c r="W109" s="21"/>
      <c r="X109" s="14">
        <v>6.9960000000000004</v>
      </c>
      <c r="Y109" s="15">
        <v>8.2000000000000003E-2</v>
      </c>
      <c r="Z109" s="22"/>
      <c r="AA109" s="22"/>
      <c r="AB109" s="22"/>
      <c r="AC109" s="29">
        <v>19.773436102665258</v>
      </c>
      <c r="AD109" s="29">
        <v>32.701349198259152</v>
      </c>
      <c r="AE109" s="22">
        <v>8.2000000000000003E-2</v>
      </c>
      <c r="AF109" s="22">
        <v>3939.59</v>
      </c>
      <c r="AG109" s="21"/>
      <c r="AH109" s="21"/>
      <c r="AI109" s="21"/>
      <c r="AJ109" s="21"/>
      <c r="AK109" s="21"/>
      <c r="AL109" s="21"/>
      <c r="AM109" s="21"/>
      <c r="AN109" s="21"/>
    </row>
    <row r="110" spans="1:40" ht="16.5" customHeight="1">
      <c r="A110" s="3" t="s">
        <v>99</v>
      </c>
      <c r="B110" s="54">
        <v>3940.32</v>
      </c>
      <c r="C110" s="9">
        <v>800</v>
      </c>
      <c r="D110" s="10">
        <v>7.1280000000000001</v>
      </c>
      <c r="E110" s="10">
        <v>3.819</v>
      </c>
      <c r="F110" s="8">
        <v>2.8410151817646465</v>
      </c>
      <c r="G110" s="61">
        <v>14.707000000000001</v>
      </c>
      <c r="H110" s="62">
        <v>2.4550000000000001</v>
      </c>
      <c r="I110" s="12">
        <v>1.6479999999999999</v>
      </c>
      <c r="J110" s="61">
        <v>27.463497819107292</v>
      </c>
      <c r="K110" s="69">
        <v>18.196975218659016</v>
      </c>
      <c r="L110" s="52"/>
      <c r="M110" s="100" t="s">
        <v>293</v>
      </c>
      <c r="N110" s="129" t="s">
        <v>273</v>
      </c>
      <c r="O110" s="146">
        <v>4</v>
      </c>
      <c r="P110" s="215" t="s">
        <v>218</v>
      </c>
      <c r="Q110" s="215"/>
      <c r="R110" s="215"/>
      <c r="S110" s="215"/>
      <c r="T110" s="215"/>
      <c r="U110" s="215"/>
      <c r="V110" s="78"/>
      <c r="W110" s="21"/>
      <c r="X110" s="14">
        <v>14.707000000000001</v>
      </c>
      <c r="Y110" s="15">
        <v>2.4550000000000001</v>
      </c>
      <c r="Z110" s="22"/>
      <c r="AA110" s="22"/>
      <c r="AB110" s="22"/>
      <c r="AC110" s="29">
        <v>18.196975218659016</v>
      </c>
      <c r="AD110" s="29">
        <v>27.463497819107292</v>
      </c>
      <c r="AE110" s="22">
        <v>2.4550000000000001</v>
      </c>
      <c r="AF110" s="22">
        <v>3940.32</v>
      </c>
      <c r="AG110" s="21"/>
      <c r="AH110" s="21"/>
      <c r="AI110" s="21"/>
      <c r="AJ110" s="21"/>
      <c r="AK110" s="21"/>
      <c r="AL110" s="21"/>
      <c r="AM110" s="21"/>
      <c r="AN110" s="21"/>
    </row>
    <row r="111" spans="1:40" ht="16.5" customHeight="1">
      <c r="A111" s="3" t="s">
        <v>100</v>
      </c>
      <c r="B111" s="54">
        <v>3940.56</v>
      </c>
      <c r="C111" s="9">
        <v>800</v>
      </c>
      <c r="D111" s="10">
        <v>7.0620000000000003</v>
      </c>
      <c r="E111" s="10">
        <v>3.819</v>
      </c>
      <c r="F111" s="8">
        <v>2.8495374818149379</v>
      </c>
      <c r="G111" s="61">
        <v>9.8610000000000007</v>
      </c>
      <c r="H111" s="62">
        <v>1.006</v>
      </c>
      <c r="I111" s="12">
        <v>0.51800000000000002</v>
      </c>
      <c r="J111" s="61">
        <v>21.544631429907255</v>
      </c>
      <c r="K111" s="69">
        <v>21.547661052565875</v>
      </c>
      <c r="L111" s="52"/>
      <c r="M111" s="100" t="s">
        <v>293</v>
      </c>
      <c r="N111" s="129" t="s">
        <v>273</v>
      </c>
      <c r="O111" s="148">
        <v>5</v>
      </c>
      <c r="P111" s="215" t="s">
        <v>219</v>
      </c>
      <c r="Q111" s="215"/>
      <c r="R111" s="215"/>
      <c r="S111" s="215"/>
      <c r="T111" s="215"/>
      <c r="U111" s="215"/>
      <c r="V111" s="78"/>
      <c r="W111" s="21"/>
      <c r="X111" s="14">
        <v>9.8610000000000007</v>
      </c>
      <c r="Y111" s="15">
        <v>1.006</v>
      </c>
      <c r="Z111" s="22"/>
      <c r="AA111" s="22"/>
      <c r="AB111" s="22"/>
      <c r="AC111" s="29">
        <v>21.547661052565875</v>
      </c>
      <c r="AD111" s="29">
        <v>21.544631429907255</v>
      </c>
      <c r="AE111" s="22">
        <v>1.006</v>
      </c>
      <c r="AF111" s="22">
        <v>3940.56</v>
      </c>
      <c r="AG111" s="21"/>
      <c r="AH111" s="21"/>
      <c r="AI111" s="21"/>
      <c r="AJ111" s="21"/>
      <c r="AK111" s="21"/>
      <c r="AL111" s="21"/>
      <c r="AM111" s="21"/>
      <c r="AN111" s="21"/>
    </row>
    <row r="112" spans="1:40" ht="16.5" customHeight="1">
      <c r="A112" s="3" t="s">
        <v>101</v>
      </c>
      <c r="B112" s="54">
        <v>3940.89</v>
      </c>
      <c r="C112" s="9">
        <v>800</v>
      </c>
      <c r="D112" s="10">
        <v>7.0810000000000004</v>
      </c>
      <c r="E112" s="10">
        <v>3.8239999999999998</v>
      </c>
      <c r="F112" s="8">
        <v>2.8569270778606706</v>
      </c>
      <c r="G112" s="61">
        <v>6.4279999999999999</v>
      </c>
      <c r="H112" s="62">
        <v>0.16300000000000001</v>
      </c>
      <c r="I112" s="12">
        <v>5.1999999999999998E-2</v>
      </c>
      <c r="J112" s="61">
        <v>28.03901113310182</v>
      </c>
      <c r="K112" s="69">
        <v>20.929821940726363</v>
      </c>
      <c r="L112" s="52"/>
      <c r="M112" s="100" t="s">
        <v>293</v>
      </c>
      <c r="N112" s="129" t="s">
        <v>273</v>
      </c>
      <c r="O112" s="146">
        <v>4</v>
      </c>
      <c r="P112" s="215" t="s">
        <v>220</v>
      </c>
      <c r="Q112" s="215"/>
      <c r="R112" s="215"/>
      <c r="S112" s="215"/>
      <c r="T112" s="215"/>
      <c r="U112" s="215"/>
      <c r="V112" s="78"/>
      <c r="W112" s="21"/>
      <c r="X112" s="14">
        <v>6.4279999999999999</v>
      </c>
      <c r="Y112" s="15">
        <v>0.16300000000000001</v>
      </c>
      <c r="Z112" s="22"/>
      <c r="AA112" s="22"/>
      <c r="AB112" s="22"/>
      <c r="AC112" s="29">
        <v>20.929821940726363</v>
      </c>
      <c r="AD112" s="29">
        <v>28.03901113310182</v>
      </c>
      <c r="AE112" s="22">
        <v>0.16300000000000001</v>
      </c>
      <c r="AF112" s="22">
        <v>3940.89</v>
      </c>
      <c r="AG112" s="21"/>
      <c r="AH112" s="21"/>
      <c r="AI112" s="21"/>
      <c r="AJ112" s="21"/>
      <c r="AK112" s="21"/>
      <c r="AL112" s="21"/>
      <c r="AM112" s="21"/>
      <c r="AN112" s="21"/>
    </row>
    <row r="113" spans="1:40" ht="16.5" customHeight="1">
      <c r="A113" s="3" t="s">
        <v>102</v>
      </c>
      <c r="B113" s="54">
        <v>3941.18</v>
      </c>
      <c r="C113" s="9">
        <v>800</v>
      </c>
      <c r="D113" s="10">
        <v>7.1079999999999997</v>
      </c>
      <c r="E113" s="10">
        <v>3.8210000000000002</v>
      </c>
      <c r="F113" s="8">
        <v>2.8482771470780039</v>
      </c>
      <c r="G113" s="61">
        <v>7.6849999999999996</v>
      </c>
      <c r="H113" s="62">
        <v>0.29299999999999998</v>
      </c>
      <c r="I113" s="12">
        <v>0.112</v>
      </c>
      <c r="J113" s="61">
        <v>31.377367980411691</v>
      </c>
      <c r="K113" s="69">
        <v>13.421862509992005</v>
      </c>
      <c r="L113" s="52"/>
      <c r="M113" s="100" t="s">
        <v>293</v>
      </c>
      <c r="N113" s="129" t="s">
        <v>273</v>
      </c>
      <c r="O113" s="146">
        <v>4</v>
      </c>
      <c r="P113" s="215" t="s">
        <v>221</v>
      </c>
      <c r="Q113" s="215"/>
      <c r="R113" s="215"/>
      <c r="S113" s="215"/>
      <c r="T113" s="215"/>
      <c r="U113" s="215"/>
      <c r="V113" s="78"/>
      <c r="W113" s="21"/>
      <c r="X113" s="14">
        <v>7.6849999999999996</v>
      </c>
      <c r="Y113" s="15">
        <v>0.29299999999999998</v>
      </c>
      <c r="Z113" s="22"/>
      <c r="AA113" s="22"/>
      <c r="AB113" s="22"/>
      <c r="AC113" s="29">
        <v>13.421862509992005</v>
      </c>
      <c r="AD113" s="29">
        <v>31.377367980411691</v>
      </c>
      <c r="AE113" s="22">
        <v>0.29299999999999998</v>
      </c>
      <c r="AF113" s="22">
        <v>3941.18</v>
      </c>
      <c r="AG113" s="21"/>
      <c r="AH113" s="21"/>
      <c r="AI113" s="21"/>
      <c r="AJ113" s="21"/>
      <c r="AK113" s="21"/>
      <c r="AL113" s="21"/>
      <c r="AM113" s="21"/>
      <c r="AN113" s="21"/>
    </row>
    <row r="114" spans="1:40" ht="16.5" customHeight="1">
      <c r="A114" s="3" t="s">
        <v>103</v>
      </c>
      <c r="B114" s="54">
        <v>3941.5</v>
      </c>
      <c r="C114" s="9">
        <v>800</v>
      </c>
      <c r="D114" s="10">
        <v>6.99</v>
      </c>
      <c r="E114" s="10">
        <v>3.8180000000000001</v>
      </c>
      <c r="F114" s="8">
        <v>2.840924484746278</v>
      </c>
      <c r="G114" s="61">
        <v>9.6929999999999996</v>
      </c>
      <c r="H114" s="62">
        <v>0.77200000000000002</v>
      </c>
      <c r="I114" s="12">
        <v>0.376</v>
      </c>
      <c r="J114" s="61">
        <v>23.002558737461687</v>
      </c>
      <c r="K114" s="69">
        <v>21.277909690920769</v>
      </c>
      <c r="L114" s="52"/>
      <c r="M114" s="100" t="s">
        <v>293</v>
      </c>
      <c r="N114" s="129" t="s">
        <v>273</v>
      </c>
      <c r="O114" s="148">
        <v>5</v>
      </c>
      <c r="P114" s="215" t="s">
        <v>222</v>
      </c>
      <c r="Q114" s="215"/>
      <c r="R114" s="215"/>
      <c r="S114" s="215"/>
      <c r="T114" s="215"/>
      <c r="U114" s="215"/>
      <c r="V114" s="78"/>
      <c r="W114" s="21"/>
      <c r="X114" s="14">
        <v>9.6929999999999996</v>
      </c>
      <c r="Y114" s="15">
        <v>0.77200000000000002</v>
      </c>
      <c r="Z114" s="22"/>
      <c r="AA114" s="22"/>
      <c r="AB114" s="22"/>
      <c r="AC114" s="29">
        <v>21.277909690920769</v>
      </c>
      <c r="AD114" s="29">
        <v>23.002558737461687</v>
      </c>
      <c r="AE114" s="22">
        <v>0.77200000000000002</v>
      </c>
      <c r="AF114" s="22">
        <v>3941.5</v>
      </c>
      <c r="AG114" s="21"/>
      <c r="AH114" s="21"/>
      <c r="AI114" s="21"/>
      <c r="AJ114" s="21"/>
      <c r="AK114" s="21"/>
      <c r="AL114" s="21"/>
      <c r="AM114" s="21"/>
      <c r="AN114" s="21"/>
    </row>
    <row r="115" spans="1:40" ht="16.5" customHeight="1">
      <c r="A115" s="3" t="s">
        <v>104</v>
      </c>
      <c r="B115" s="54">
        <v>3941.81</v>
      </c>
      <c r="C115" s="9">
        <v>800</v>
      </c>
      <c r="D115" s="10">
        <v>7.0720000000000001</v>
      </c>
      <c r="E115" s="10">
        <v>3.8210000000000002</v>
      </c>
      <c r="F115" s="8">
        <v>2.8433964007974755</v>
      </c>
      <c r="G115" s="61">
        <v>6.4790000000000001</v>
      </c>
      <c r="H115" s="62">
        <v>0.308</v>
      </c>
      <c r="I115" s="12">
        <v>0.122</v>
      </c>
      <c r="J115" s="61">
        <v>19.252711031266131</v>
      </c>
      <c r="K115" s="69">
        <v>15.649716504669255</v>
      </c>
      <c r="L115" s="52"/>
      <c r="M115" s="116" t="s">
        <v>294</v>
      </c>
      <c r="N115" s="129" t="s">
        <v>273</v>
      </c>
      <c r="O115" s="148">
        <v>5</v>
      </c>
      <c r="P115" s="215" t="s">
        <v>223</v>
      </c>
      <c r="Q115" s="215"/>
      <c r="R115" s="215"/>
      <c r="S115" s="215"/>
      <c r="T115" s="215"/>
      <c r="U115" s="215"/>
      <c r="V115" s="78"/>
      <c r="W115" s="21"/>
      <c r="X115" s="14">
        <v>6.4790000000000001</v>
      </c>
      <c r="Y115" s="15">
        <v>0.308</v>
      </c>
      <c r="Z115" s="22"/>
      <c r="AA115" s="22"/>
      <c r="AB115" s="22"/>
      <c r="AC115" s="29">
        <v>15.649716504669255</v>
      </c>
      <c r="AD115" s="29">
        <v>19.252711031266131</v>
      </c>
      <c r="AE115" s="22">
        <v>0.308</v>
      </c>
      <c r="AF115" s="22">
        <v>3941.81</v>
      </c>
      <c r="AG115" s="21"/>
      <c r="AH115" s="21"/>
      <c r="AI115" s="21"/>
      <c r="AJ115" s="21"/>
      <c r="AK115" s="21"/>
      <c r="AL115" s="21"/>
      <c r="AM115" s="21"/>
      <c r="AN115" s="21"/>
    </row>
    <row r="116" spans="1:40" ht="16.5" customHeight="1">
      <c r="A116" s="3" t="s">
        <v>105</v>
      </c>
      <c r="B116" s="54">
        <v>3942.23</v>
      </c>
      <c r="C116" s="9">
        <v>800</v>
      </c>
      <c r="D116" s="10">
        <v>6.375</v>
      </c>
      <c r="E116" s="10">
        <v>3.831</v>
      </c>
      <c r="F116" s="8">
        <v>2.86807881773399</v>
      </c>
      <c r="G116" s="61">
        <v>3.0430000000000001</v>
      </c>
      <c r="H116" s="62">
        <v>0.318</v>
      </c>
      <c r="I116" s="12">
        <v>0.13500000000000001</v>
      </c>
      <c r="J116" s="61">
        <v>15.979446560251386</v>
      </c>
      <c r="K116" s="69">
        <v>19.728349215247167</v>
      </c>
      <c r="L116" s="52"/>
      <c r="M116" s="116" t="s">
        <v>294</v>
      </c>
      <c r="N116" s="130" t="s">
        <v>274</v>
      </c>
      <c r="O116" s="150">
        <v>7</v>
      </c>
      <c r="P116" s="215" t="s">
        <v>224</v>
      </c>
      <c r="Q116" s="215"/>
      <c r="R116" s="215"/>
      <c r="S116" s="215"/>
      <c r="T116" s="215"/>
      <c r="U116" s="215"/>
      <c r="V116" s="78"/>
      <c r="W116" s="21"/>
      <c r="X116" s="14">
        <v>3.0430000000000001</v>
      </c>
      <c r="Y116" s="15">
        <v>0.318</v>
      </c>
      <c r="Z116" s="22"/>
      <c r="AA116" s="22"/>
      <c r="AB116" s="22"/>
      <c r="AC116" s="29">
        <v>19.728349215247167</v>
      </c>
      <c r="AD116" s="29">
        <v>15.979446560251386</v>
      </c>
      <c r="AE116" s="22">
        <v>0.318</v>
      </c>
      <c r="AF116" s="22">
        <v>3942.23</v>
      </c>
      <c r="AG116" s="21"/>
      <c r="AH116" s="21"/>
      <c r="AI116" s="21"/>
      <c r="AJ116" s="21"/>
      <c r="AK116" s="21"/>
      <c r="AL116" s="21"/>
      <c r="AM116" s="21"/>
      <c r="AN116" s="21"/>
    </row>
    <row r="117" spans="1:40" ht="16.5" customHeight="1">
      <c r="A117" s="3" t="s">
        <v>106</v>
      </c>
      <c r="B117" s="54">
        <v>3942.59</v>
      </c>
      <c r="C117" s="9">
        <v>800</v>
      </c>
      <c r="D117" s="10">
        <v>7.125</v>
      </c>
      <c r="E117" s="10">
        <v>3.8260000000000001</v>
      </c>
      <c r="F117" s="8">
        <v>2.8542568910174761</v>
      </c>
      <c r="G117" s="61">
        <v>4.0739999999999998</v>
      </c>
      <c r="H117" s="62">
        <v>8.2000000000000003E-2</v>
      </c>
      <c r="I117" s="12">
        <v>2.1999999999999999E-2</v>
      </c>
      <c r="J117" s="61">
        <v>27.902298946756606</v>
      </c>
      <c r="K117" s="69">
        <v>24.544184913016785</v>
      </c>
      <c r="L117" s="52"/>
      <c r="M117" s="116" t="s">
        <v>294</v>
      </c>
      <c r="N117" s="129" t="s">
        <v>273</v>
      </c>
      <c r="O117" s="148">
        <v>5</v>
      </c>
      <c r="P117" s="215" t="s">
        <v>225</v>
      </c>
      <c r="Q117" s="215"/>
      <c r="R117" s="215"/>
      <c r="S117" s="215"/>
      <c r="T117" s="215"/>
      <c r="U117" s="215"/>
      <c r="V117" s="78"/>
      <c r="W117" s="21"/>
      <c r="X117" s="14">
        <v>4.0739999999999998</v>
      </c>
      <c r="Y117" s="15">
        <v>8.2000000000000003E-2</v>
      </c>
      <c r="Z117" s="22"/>
      <c r="AA117" s="22"/>
      <c r="AB117" s="22"/>
      <c r="AC117" s="29">
        <v>24.544184913016785</v>
      </c>
      <c r="AD117" s="29">
        <v>27.902298946756606</v>
      </c>
      <c r="AE117" s="22">
        <v>8.2000000000000003E-2</v>
      </c>
      <c r="AF117" s="22">
        <v>3942.59</v>
      </c>
      <c r="AG117" s="21"/>
      <c r="AH117" s="21"/>
      <c r="AI117" s="21"/>
      <c r="AJ117" s="21"/>
      <c r="AK117" s="21"/>
      <c r="AL117" s="21"/>
      <c r="AM117" s="21"/>
      <c r="AN117" s="21"/>
    </row>
    <row r="118" spans="1:40" ht="16.5" customHeight="1">
      <c r="A118" s="3" t="s">
        <v>107</v>
      </c>
      <c r="B118" s="54">
        <v>3943.14</v>
      </c>
      <c r="C118" s="9">
        <v>800</v>
      </c>
      <c r="D118" s="10">
        <v>7.117</v>
      </c>
      <c r="E118" s="10">
        <v>3.8279999999999998</v>
      </c>
      <c r="F118" s="8">
        <v>2.869316994147157</v>
      </c>
      <c r="G118" s="61">
        <v>6.5570000000000004</v>
      </c>
      <c r="H118" s="62">
        <v>0.318</v>
      </c>
      <c r="I118" s="12">
        <v>0.127</v>
      </c>
      <c r="J118" s="61">
        <v>26.290177800908808</v>
      </c>
      <c r="K118" s="69">
        <v>19.125162911934048</v>
      </c>
      <c r="L118" s="52"/>
      <c r="M118" s="100" t="s">
        <v>293</v>
      </c>
      <c r="N118" s="129" t="s">
        <v>273</v>
      </c>
      <c r="O118" s="148">
        <v>5</v>
      </c>
      <c r="P118" s="215" t="s">
        <v>226</v>
      </c>
      <c r="Q118" s="215"/>
      <c r="R118" s="215"/>
      <c r="S118" s="215"/>
      <c r="T118" s="215"/>
      <c r="U118" s="215"/>
      <c r="V118" s="78"/>
      <c r="W118" s="21"/>
      <c r="X118" s="14">
        <v>6.5570000000000004</v>
      </c>
      <c r="Y118" s="15">
        <v>0.318</v>
      </c>
      <c r="Z118" s="22"/>
      <c r="AA118" s="22"/>
      <c r="AB118" s="22"/>
      <c r="AC118" s="29">
        <v>19.125162911934048</v>
      </c>
      <c r="AD118" s="29">
        <v>26.290177800908808</v>
      </c>
      <c r="AE118" s="22">
        <v>0.318</v>
      </c>
      <c r="AF118" s="22">
        <v>3943.14</v>
      </c>
      <c r="AG118" s="21"/>
      <c r="AH118" s="21"/>
      <c r="AI118" s="21"/>
      <c r="AJ118" s="21"/>
      <c r="AK118" s="21"/>
      <c r="AL118" s="21"/>
      <c r="AM118" s="21"/>
      <c r="AN118" s="21"/>
    </row>
    <row r="119" spans="1:40" ht="16.5" customHeight="1">
      <c r="A119" s="3" t="s">
        <v>108</v>
      </c>
      <c r="B119" s="54">
        <v>3943.59</v>
      </c>
      <c r="C119" s="9">
        <v>800</v>
      </c>
      <c r="D119" s="10">
        <v>6.976</v>
      </c>
      <c r="E119" s="10">
        <v>3.8279999999999998</v>
      </c>
      <c r="F119" s="8">
        <v>2.8438174593353409</v>
      </c>
      <c r="G119" s="61">
        <v>9.3219999999999992</v>
      </c>
      <c r="H119" s="62">
        <v>0.91900000000000004</v>
      </c>
      <c r="I119" s="12">
        <v>0.46500000000000002</v>
      </c>
      <c r="J119" s="61">
        <v>17.801367528917694</v>
      </c>
      <c r="K119" s="69">
        <v>21.795945064865613</v>
      </c>
      <c r="L119" s="52"/>
      <c r="M119" s="116" t="s">
        <v>294</v>
      </c>
      <c r="N119" s="129" t="s">
        <v>273</v>
      </c>
      <c r="O119" s="148">
        <v>5</v>
      </c>
      <c r="P119" s="215" t="s">
        <v>227</v>
      </c>
      <c r="Q119" s="215"/>
      <c r="R119" s="215"/>
      <c r="S119" s="215"/>
      <c r="T119" s="215"/>
      <c r="U119" s="215"/>
      <c r="V119" s="78"/>
      <c r="W119" s="21"/>
      <c r="X119" s="14">
        <v>9.3219999999999992</v>
      </c>
      <c r="Y119" s="15">
        <v>0.91900000000000004</v>
      </c>
      <c r="Z119" s="22"/>
      <c r="AA119" s="22"/>
      <c r="AB119" s="22"/>
      <c r="AC119" s="29">
        <v>21.795945064865613</v>
      </c>
      <c r="AD119" s="29">
        <v>17.801367528917694</v>
      </c>
      <c r="AE119" s="22">
        <v>0.91900000000000004</v>
      </c>
      <c r="AF119" s="22">
        <v>3943.59</v>
      </c>
      <c r="AG119" s="21"/>
      <c r="AH119" s="21"/>
      <c r="AI119" s="21"/>
      <c r="AJ119" s="21"/>
      <c r="AK119" s="21"/>
      <c r="AL119" s="21"/>
      <c r="AM119" s="21"/>
      <c r="AN119" s="21"/>
    </row>
    <row r="120" spans="1:40" ht="16.5" customHeight="1">
      <c r="A120" s="3" t="s">
        <v>109</v>
      </c>
      <c r="B120" s="54">
        <v>3952.26</v>
      </c>
      <c r="C120" s="9">
        <v>800</v>
      </c>
      <c r="D120" s="10">
        <v>6.992</v>
      </c>
      <c r="E120" s="10">
        <v>3.8279999999999998</v>
      </c>
      <c r="F120" s="8">
        <v>2.794381782220559</v>
      </c>
      <c r="G120" s="61">
        <v>6.508</v>
      </c>
      <c r="H120" s="62">
        <v>0.42099999999999999</v>
      </c>
      <c r="I120" s="12">
        <v>0.18099999999999999</v>
      </c>
      <c r="J120" s="61">
        <v>96.113357536839388</v>
      </c>
      <c r="K120" s="69">
        <v>0</v>
      </c>
      <c r="L120" s="52"/>
      <c r="M120" s="99" t="s">
        <v>292</v>
      </c>
      <c r="N120" s="129" t="s">
        <v>273</v>
      </c>
      <c r="O120" s="148">
        <v>5</v>
      </c>
      <c r="P120" s="215" t="s">
        <v>228</v>
      </c>
      <c r="Q120" s="215"/>
      <c r="R120" s="215"/>
      <c r="S120" s="215"/>
      <c r="T120" s="215"/>
      <c r="U120" s="215"/>
      <c r="V120" s="78"/>
      <c r="W120" s="21"/>
      <c r="X120" s="14">
        <v>6.508</v>
      </c>
      <c r="Y120" s="15">
        <v>0.42099999999999999</v>
      </c>
      <c r="Z120" s="22"/>
      <c r="AA120" s="22"/>
      <c r="AB120" s="22"/>
      <c r="AC120" s="29">
        <v>0</v>
      </c>
      <c r="AD120" s="29">
        <v>96.113357536839388</v>
      </c>
      <c r="AE120" s="22">
        <v>0.42099999999999999</v>
      </c>
      <c r="AF120" s="22">
        <v>3952.26</v>
      </c>
      <c r="AG120" s="21"/>
      <c r="AH120" s="21"/>
      <c r="AI120" s="21"/>
      <c r="AJ120" s="21"/>
      <c r="AK120" s="21"/>
      <c r="AL120" s="21"/>
      <c r="AM120" s="21"/>
      <c r="AN120" s="21"/>
    </row>
    <row r="121" spans="1:40" ht="16.5" customHeight="1">
      <c r="A121" s="3" t="s">
        <v>110</v>
      </c>
      <c r="B121" s="54">
        <v>3952.58</v>
      </c>
      <c r="C121" s="9">
        <v>800</v>
      </c>
      <c r="D121" s="10">
        <v>7.0949999999999998</v>
      </c>
      <c r="E121" s="10">
        <v>3.8170000000000002</v>
      </c>
      <c r="F121" s="8">
        <v>2.8576863554294558</v>
      </c>
      <c r="G121" s="61">
        <v>4.0670000000000002</v>
      </c>
      <c r="H121" s="62">
        <v>2.7E-2</v>
      </c>
      <c r="I121" s="12">
        <v>5.0000000000000001E-3</v>
      </c>
      <c r="J121" s="61">
        <v>47.112491038479753</v>
      </c>
      <c r="K121" s="69">
        <v>36.031383100091524</v>
      </c>
      <c r="L121" s="52"/>
      <c r="M121" s="100" t="s">
        <v>293</v>
      </c>
      <c r="N121" s="135" t="s">
        <v>272</v>
      </c>
      <c r="O121" s="146">
        <v>4</v>
      </c>
      <c r="P121" s="215" t="s">
        <v>229</v>
      </c>
      <c r="Q121" s="215"/>
      <c r="R121" s="215"/>
      <c r="S121" s="215"/>
      <c r="T121" s="215"/>
      <c r="U121" s="215"/>
      <c r="V121" s="78"/>
      <c r="W121" s="21"/>
      <c r="X121" s="14">
        <v>4.0670000000000002</v>
      </c>
      <c r="Y121" s="15">
        <v>2.7E-2</v>
      </c>
      <c r="Z121" s="22"/>
      <c r="AA121" s="22"/>
      <c r="AB121" s="22"/>
      <c r="AC121" s="29">
        <v>36.031383100091524</v>
      </c>
      <c r="AD121" s="29">
        <v>47.112491038479753</v>
      </c>
      <c r="AE121" s="22">
        <v>2.7E-2</v>
      </c>
      <c r="AF121" s="22">
        <v>3952.58</v>
      </c>
      <c r="AG121" s="21"/>
      <c r="AH121" s="21"/>
      <c r="AI121" s="21"/>
      <c r="AJ121" s="21"/>
      <c r="AK121" s="21"/>
      <c r="AL121" s="21"/>
      <c r="AM121" s="21"/>
      <c r="AN121" s="21"/>
    </row>
    <row r="122" spans="1:40" ht="16.5" customHeight="1">
      <c r="A122" s="3" t="s">
        <v>111</v>
      </c>
      <c r="B122" s="54">
        <v>3952.8</v>
      </c>
      <c r="C122" s="9">
        <v>800</v>
      </c>
      <c r="D122" s="10">
        <v>7.1239999999999997</v>
      </c>
      <c r="E122" s="10">
        <v>3.819</v>
      </c>
      <c r="F122" s="8">
        <v>2.8272399926406813</v>
      </c>
      <c r="G122" s="61">
        <v>6.5419999999999998</v>
      </c>
      <c r="H122" s="62">
        <v>0.12</v>
      </c>
      <c r="I122" s="12">
        <v>3.5000000000000003E-2</v>
      </c>
      <c r="J122" s="61">
        <v>61.91295310320627</v>
      </c>
      <c r="K122" s="69">
        <v>22.74711962643131</v>
      </c>
      <c r="L122" s="52"/>
      <c r="M122" s="99" t="s">
        <v>292</v>
      </c>
      <c r="N122" s="135" t="s">
        <v>272</v>
      </c>
      <c r="O122" s="146">
        <v>4</v>
      </c>
      <c r="P122" s="215" t="s">
        <v>230</v>
      </c>
      <c r="Q122" s="215"/>
      <c r="R122" s="215"/>
      <c r="S122" s="215"/>
      <c r="T122" s="215"/>
      <c r="U122" s="215"/>
      <c r="V122" s="78"/>
      <c r="W122" s="21"/>
      <c r="X122" s="14">
        <v>6.5419999999999998</v>
      </c>
      <c r="Y122" s="15">
        <v>0.12</v>
      </c>
      <c r="Z122" s="22"/>
      <c r="AA122" s="22"/>
      <c r="AB122" s="22"/>
      <c r="AC122" s="29">
        <v>22.74711962643131</v>
      </c>
      <c r="AD122" s="29">
        <v>61.91295310320627</v>
      </c>
      <c r="AE122" s="22">
        <v>0.12</v>
      </c>
      <c r="AF122" s="22">
        <v>3952.8</v>
      </c>
      <c r="AG122" s="21"/>
      <c r="AH122" s="21"/>
      <c r="AI122" s="21"/>
      <c r="AJ122" s="21"/>
      <c r="AK122" s="21"/>
      <c r="AL122" s="21"/>
      <c r="AM122" s="21"/>
      <c r="AN122" s="21"/>
    </row>
    <row r="123" spans="1:40" ht="16.5" customHeight="1">
      <c r="A123" s="3" t="s">
        <v>112</v>
      </c>
      <c r="B123" s="54">
        <v>3953.08</v>
      </c>
      <c r="C123" s="9">
        <v>800</v>
      </c>
      <c r="D123" s="10">
        <v>7.0570000000000004</v>
      </c>
      <c r="E123" s="10">
        <v>3.8140000000000001</v>
      </c>
      <c r="F123" s="8">
        <v>2.8386773679147059</v>
      </c>
      <c r="G123" s="61">
        <v>5.48</v>
      </c>
      <c r="H123" s="62">
        <v>3.5000000000000003E-2</v>
      </c>
      <c r="I123" s="12">
        <v>7.0000000000000001E-3</v>
      </c>
      <c r="J123" s="61">
        <v>49.7891471945468</v>
      </c>
      <c r="K123" s="69">
        <v>36.262467322118233</v>
      </c>
      <c r="L123" s="52"/>
      <c r="M123" s="100" t="s">
        <v>293</v>
      </c>
      <c r="N123" s="135" t="s">
        <v>272</v>
      </c>
      <c r="O123" s="146">
        <v>4</v>
      </c>
      <c r="P123" s="215" t="s">
        <v>231</v>
      </c>
      <c r="Q123" s="215"/>
      <c r="R123" s="215"/>
      <c r="S123" s="215"/>
      <c r="T123" s="215"/>
      <c r="U123" s="215"/>
      <c r="V123" s="78"/>
      <c r="W123" s="21"/>
      <c r="X123" s="14">
        <v>5.48</v>
      </c>
      <c r="Y123" s="15">
        <v>3.5000000000000003E-2</v>
      </c>
      <c r="Z123" s="22"/>
      <c r="AA123" s="22"/>
      <c r="AB123" s="22"/>
      <c r="AC123" s="29">
        <v>36.262467322118233</v>
      </c>
      <c r="AD123" s="29">
        <v>49.7891471945468</v>
      </c>
      <c r="AE123" s="22">
        <v>3.5000000000000003E-2</v>
      </c>
      <c r="AF123" s="22">
        <v>3953.08</v>
      </c>
      <c r="AG123" s="21"/>
      <c r="AH123" s="21"/>
      <c r="AI123" s="21"/>
      <c r="AJ123" s="21"/>
      <c r="AK123" s="21"/>
      <c r="AL123" s="21"/>
      <c r="AM123" s="21"/>
      <c r="AN123" s="21"/>
    </row>
    <row r="124" spans="1:40" ht="16.5" customHeight="1">
      <c r="A124" s="3" t="s">
        <v>113</v>
      </c>
      <c r="B124" s="54">
        <v>3953.46</v>
      </c>
      <c r="C124" s="9">
        <v>800</v>
      </c>
      <c r="D124" s="10">
        <v>7.0590000000000002</v>
      </c>
      <c r="E124" s="10">
        <v>3.8140000000000001</v>
      </c>
      <c r="F124" s="8">
        <v>2.8418027433050295</v>
      </c>
      <c r="G124" s="61">
        <v>4.0999999999999996</v>
      </c>
      <c r="H124" s="62">
        <v>2.1000000000000001E-2</v>
      </c>
      <c r="I124" s="12">
        <v>4.0000000000000001E-3</v>
      </c>
      <c r="J124" s="61">
        <v>71.688214927982287</v>
      </c>
      <c r="K124" s="69">
        <v>11.410213554400956</v>
      </c>
      <c r="L124" s="52"/>
      <c r="M124" s="99" t="s">
        <v>292</v>
      </c>
      <c r="N124" s="135" t="s">
        <v>272</v>
      </c>
      <c r="O124" s="146">
        <v>4</v>
      </c>
      <c r="P124" s="215" t="s">
        <v>232</v>
      </c>
      <c r="Q124" s="215"/>
      <c r="R124" s="215"/>
      <c r="S124" s="215"/>
      <c r="T124" s="215"/>
      <c r="U124" s="215"/>
      <c r="V124" s="78"/>
      <c r="W124" s="21"/>
      <c r="X124" s="14">
        <v>4.0999999999999996</v>
      </c>
      <c r="Y124" s="15">
        <v>2.1000000000000001E-2</v>
      </c>
      <c r="Z124" s="22"/>
      <c r="AA124" s="22"/>
      <c r="AB124" s="22"/>
      <c r="AC124" s="29">
        <v>11.410213554400956</v>
      </c>
      <c r="AD124" s="29">
        <v>71.688214927982287</v>
      </c>
      <c r="AE124" s="22">
        <v>2.1000000000000001E-2</v>
      </c>
      <c r="AF124" s="22">
        <v>3953.46</v>
      </c>
      <c r="AG124" s="21"/>
      <c r="AH124" s="21"/>
      <c r="AI124" s="21"/>
      <c r="AJ124" s="21"/>
      <c r="AK124" s="21"/>
      <c r="AL124" s="21"/>
      <c r="AM124" s="21"/>
      <c r="AN124" s="21"/>
    </row>
    <row r="125" spans="1:40" ht="16.5" customHeight="1">
      <c r="A125" s="24" t="s">
        <v>114</v>
      </c>
      <c r="B125" s="55">
        <v>3953.83</v>
      </c>
      <c r="C125" s="26">
        <v>800</v>
      </c>
      <c r="D125" s="27">
        <v>6.944</v>
      </c>
      <c r="E125" s="27">
        <v>3.8140000000000001</v>
      </c>
      <c r="F125" s="25">
        <v>2.8211169052306708</v>
      </c>
      <c r="G125" s="63">
        <v>3.8849999999999998</v>
      </c>
      <c r="H125" s="64">
        <v>2.3E-2</v>
      </c>
      <c r="I125" s="28">
        <v>4.0000000000000001E-3</v>
      </c>
      <c r="J125" s="63">
        <v>93.147465979513967</v>
      </c>
      <c r="K125" s="70">
        <v>1.0308695294504857</v>
      </c>
      <c r="L125" s="52"/>
      <c r="M125" s="99" t="s">
        <v>292</v>
      </c>
      <c r="N125" s="135" t="s">
        <v>272</v>
      </c>
      <c r="O125" s="146">
        <v>4</v>
      </c>
      <c r="P125" s="215" t="s">
        <v>233</v>
      </c>
      <c r="Q125" s="215"/>
      <c r="R125" s="215"/>
      <c r="S125" s="215"/>
      <c r="T125" s="215"/>
      <c r="U125" s="215"/>
      <c r="V125" s="78"/>
      <c r="W125" s="21"/>
      <c r="X125" s="14">
        <v>3.8849999999999998</v>
      </c>
      <c r="Y125" s="15">
        <v>2.3E-2</v>
      </c>
      <c r="Z125" s="22"/>
      <c r="AA125" s="22"/>
      <c r="AB125" s="22"/>
      <c r="AC125" s="29">
        <v>1.0308695294504857</v>
      </c>
      <c r="AD125" s="29">
        <v>93.147465979513967</v>
      </c>
      <c r="AE125" s="22">
        <v>2.3E-2</v>
      </c>
      <c r="AF125" s="22">
        <v>3953.83</v>
      </c>
      <c r="AG125" s="21"/>
      <c r="AH125" s="21"/>
      <c r="AI125" s="21"/>
      <c r="AJ125" s="21"/>
      <c r="AK125" s="21"/>
      <c r="AL125" s="21"/>
      <c r="AM125" s="21"/>
      <c r="AN125" s="21"/>
    </row>
    <row r="126" spans="1:40" ht="15.75">
      <c r="A126" s="5"/>
      <c r="B126" s="56"/>
      <c r="C126" s="31"/>
      <c r="D126" s="11"/>
      <c r="E126" s="11"/>
      <c r="F126" s="30"/>
      <c r="G126" s="65"/>
      <c r="H126" s="62"/>
      <c r="I126" s="11"/>
      <c r="J126" s="65"/>
      <c r="K126" s="71"/>
      <c r="L126" s="33"/>
      <c r="M126" s="33"/>
      <c r="N126" s="113"/>
      <c r="O126" s="33"/>
      <c r="P126" s="33"/>
      <c r="Q126" s="33"/>
      <c r="R126" s="33"/>
      <c r="S126" s="33"/>
      <c r="T126" s="33"/>
      <c r="U126" s="33"/>
      <c r="V126" s="33"/>
      <c r="W126" s="21"/>
      <c r="X126" s="22"/>
      <c r="Y126" s="23"/>
      <c r="Z126" s="22"/>
      <c r="AA126" s="22"/>
      <c r="AB126" s="22"/>
      <c r="AC126" s="22"/>
      <c r="AD126" s="22"/>
      <c r="AE126" s="22"/>
      <c r="AF126" s="22"/>
      <c r="AG126" s="21"/>
      <c r="AH126" s="21"/>
      <c r="AI126" s="21"/>
      <c r="AJ126" s="21"/>
      <c r="AK126" s="21"/>
      <c r="AL126" s="21"/>
      <c r="AM126" s="21"/>
      <c r="AN126" s="21"/>
    </row>
    <row r="127" spans="1:40" ht="15.75">
      <c r="A127" s="5"/>
      <c r="B127" s="56"/>
      <c r="C127" s="31"/>
      <c r="D127" s="11"/>
      <c r="E127" s="11"/>
      <c r="F127" s="30"/>
      <c r="G127" s="65"/>
      <c r="H127" s="62"/>
      <c r="I127" s="11"/>
      <c r="J127" s="65"/>
      <c r="K127" s="71"/>
      <c r="L127" s="33"/>
      <c r="M127" s="33"/>
      <c r="N127" s="113"/>
      <c r="O127" s="33"/>
      <c r="P127" s="33"/>
      <c r="Q127" s="33"/>
      <c r="R127" s="33"/>
      <c r="S127" s="33"/>
      <c r="T127" s="33"/>
      <c r="U127" s="33"/>
      <c r="V127" s="33"/>
      <c r="W127" s="21"/>
      <c r="X127" s="22"/>
      <c r="Y127" s="23"/>
      <c r="Z127" s="22"/>
      <c r="AA127" s="22"/>
      <c r="AB127" s="22"/>
      <c r="AC127" s="22"/>
      <c r="AD127" s="22"/>
      <c r="AE127" s="22"/>
      <c r="AF127" s="22"/>
      <c r="AG127" s="21"/>
      <c r="AH127" s="21"/>
      <c r="AI127" s="21"/>
      <c r="AJ127" s="21"/>
      <c r="AK127" s="21"/>
      <c r="AL127" s="21"/>
      <c r="AM127" s="21"/>
      <c r="AN127" s="21"/>
    </row>
    <row r="128" spans="1:40" ht="15.75">
      <c r="A128" s="5"/>
      <c r="B128" s="56"/>
      <c r="C128" s="31"/>
      <c r="D128" s="11"/>
      <c r="E128" s="11"/>
      <c r="F128" s="30"/>
      <c r="G128" s="65"/>
      <c r="H128" s="62"/>
      <c r="I128" s="11"/>
      <c r="J128" s="65"/>
      <c r="K128" s="71"/>
      <c r="L128" s="33"/>
      <c r="M128" s="33"/>
      <c r="N128" s="113"/>
      <c r="O128" s="33"/>
      <c r="P128" s="33"/>
      <c r="Q128" s="33"/>
      <c r="R128" s="33"/>
      <c r="S128" s="33"/>
      <c r="T128" s="33"/>
      <c r="U128" s="33"/>
      <c r="V128" s="33"/>
      <c r="W128" s="21"/>
      <c r="X128" s="21"/>
      <c r="Y128" s="34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</row>
    <row r="129" spans="1:40" ht="15.75">
      <c r="A129" s="5"/>
      <c r="B129" s="56"/>
      <c r="C129" s="31"/>
      <c r="D129" s="11"/>
      <c r="E129" s="11"/>
      <c r="F129" s="30"/>
      <c r="G129" s="65"/>
      <c r="H129" s="62"/>
      <c r="I129" s="11"/>
      <c r="J129" s="65"/>
      <c r="K129" s="71"/>
      <c r="L129" s="33"/>
      <c r="M129" s="33"/>
      <c r="N129" s="113"/>
      <c r="O129" s="33"/>
      <c r="P129" s="33"/>
      <c r="Q129" s="33"/>
      <c r="R129" s="33"/>
      <c r="S129" s="33"/>
      <c r="T129" s="33"/>
      <c r="U129" s="33"/>
      <c r="V129" s="33"/>
      <c r="W129" s="21"/>
      <c r="X129" s="21"/>
      <c r="Y129" s="34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</row>
    <row r="130" spans="1:40" ht="15.75">
      <c r="A130" s="5"/>
      <c r="B130" s="56"/>
      <c r="C130" s="31"/>
      <c r="D130" s="11"/>
      <c r="E130" s="11"/>
      <c r="F130" s="30"/>
      <c r="G130" s="65"/>
      <c r="H130" s="62"/>
      <c r="I130" s="11"/>
      <c r="J130" s="65"/>
      <c r="K130" s="71"/>
      <c r="L130" s="33"/>
      <c r="M130" s="33"/>
      <c r="N130" s="113"/>
      <c r="O130" s="33"/>
      <c r="P130" s="33"/>
      <c r="Q130" s="33"/>
      <c r="R130" s="33"/>
      <c r="S130" s="33"/>
      <c r="T130" s="33"/>
      <c r="U130" s="33"/>
      <c r="V130" s="33"/>
      <c r="W130" s="21"/>
      <c r="X130" s="21"/>
      <c r="Y130" s="34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</row>
    <row r="131" spans="1:40" ht="15.75">
      <c r="A131" s="5"/>
      <c r="B131" s="56"/>
      <c r="C131" s="31"/>
      <c r="D131" s="11"/>
      <c r="E131" s="11"/>
      <c r="F131" s="30"/>
      <c r="G131" s="65"/>
      <c r="H131" s="62"/>
      <c r="I131" s="11"/>
      <c r="J131" s="65"/>
      <c r="K131" s="71"/>
      <c r="L131" s="33"/>
      <c r="M131" s="33"/>
      <c r="N131" s="113"/>
      <c r="O131" s="33"/>
      <c r="P131" s="33"/>
      <c r="Q131" s="33"/>
      <c r="R131" s="33"/>
      <c r="S131" s="33"/>
      <c r="T131" s="33"/>
      <c r="U131" s="33"/>
      <c r="V131" s="33"/>
      <c r="W131" s="21"/>
      <c r="X131" s="21"/>
      <c r="Y131" s="34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</row>
    <row r="132" spans="1:40" ht="15.75">
      <c r="A132" s="5"/>
      <c r="B132" s="56"/>
      <c r="C132" s="31"/>
      <c r="D132" s="11"/>
      <c r="E132" s="11"/>
      <c r="F132" s="30"/>
      <c r="G132" s="65"/>
      <c r="H132" s="62"/>
      <c r="I132" s="11"/>
      <c r="J132" s="65"/>
      <c r="K132" s="71"/>
      <c r="L132" s="33"/>
      <c r="M132" s="33"/>
      <c r="N132" s="113"/>
      <c r="O132" s="33"/>
      <c r="P132" s="33"/>
      <c r="Q132" s="33"/>
      <c r="R132" s="33"/>
      <c r="S132" s="33"/>
      <c r="T132" s="33"/>
      <c r="U132" s="33"/>
      <c r="V132" s="33"/>
      <c r="W132" s="21"/>
      <c r="X132" s="21"/>
      <c r="Y132" s="34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</row>
    <row r="133" spans="1:40" ht="15.75">
      <c r="A133" s="5"/>
      <c r="B133" s="56"/>
      <c r="C133" s="31"/>
      <c r="D133" s="11"/>
      <c r="E133" s="11"/>
      <c r="F133" s="30"/>
      <c r="G133" s="65"/>
      <c r="H133" s="62"/>
      <c r="I133" s="11"/>
      <c r="J133" s="65"/>
      <c r="K133" s="71"/>
      <c r="L133" s="33"/>
      <c r="M133" s="33"/>
      <c r="N133" s="113"/>
      <c r="O133" s="33"/>
      <c r="P133" s="33"/>
      <c r="Q133" s="33"/>
      <c r="R133" s="33"/>
      <c r="S133" s="33"/>
      <c r="T133" s="33"/>
      <c r="U133" s="33"/>
      <c r="V133" s="33"/>
      <c r="W133" s="21"/>
      <c r="X133" s="21"/>
      <c r="Y133" s="34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</row>
    <row r="134" spans="1:40" ht="15.75">
      <c r="A134" s="5"/>
      <c r="B134" s="56"/>
      <c r="C134" s="31"/>
      <c r="D134" s="11"/>
      <c r="E134" s="11"/>
      <c r="F134" s="30"/>
      <c r="G134" s="65"/>
      <c r="H134" s="62"/>
      <c r="I134" s="11"/>
      <c r="J134" s="65"/>
      <c r="K134" s="71"/>
      <c r="L134" s="33"/>
      <c r="M134" s="33"/>
      <c r="N134" s="113"/>
      <c r="O134" s="33"/>
      <c r="P134" s="33"/>
      <c r="Q134" s="33"/>
      <c r="R134" s="33"/>
      <c r="S134" s="33"/>
      <c r="T134" s="33"/>
      <c r="U134" s="33"/>
      <c r="V134" s="33"/>
      <c r="W134" s="21"/>
      <c r="X134" s="21"/>
      <c r="Y134" s="34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</row>
    <row r="135" spans="1:40" ht="15.75">
      <c r="A135" s="5"/>
      <c r="B135" s="56"/>
      <c r="C135" s="31"/>
      <c r="D135" s="11"/>
      <c r="E135" s="11"/>
      <c r="F135" s="30"/>
      <c r="G135" s="65"/>
      <c r="H135" s="62"/>
      <c r="I135" s="11"/>
      <c r="J135" s="65"/>
      <c r="K135" s="71"/>
      <c r="L135" s="33"/>
      <c r="M135" s="33"/>
      <c r="N135" s="113"/>
      <c r="O135" s="33"/>
      <c r="P135" s="33"/>
      <c r="Q135" s="33"/>
      <c r="R135" s="33"/>
      <c r="S135" s="33"/>
      <c r="T135" s="33"/>
      <c r="U135" s="33"/>
      <c r="V135" s="33"/>
      <c r="W135" s="21"/>
      <c r="X135" s="21"/>
      <c r="Y135" s="34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</row>
    <row r="136" spans="1:40" ht="15.75">
      <c r="A136" s="5"/>
      <c r="B136" s="56"/>
      <c r="C136" s="31"/>
      <c r="D136" s="11"/>
      <c r="E136" s="11"/>
      <c r="F136" s="30"/>
      <c r="G136" s="65"/>
      <c r="H136" s="62"/>
      <c r="I136" s="11"/>
      <c r="J136" s="65"/>
      <c r="K136" s="71"/>
      <c r="L136" s="33"/>
      <c r="M136" s="33"/>
      <c r="N136" s="113"/>
      <c r="O136" s="33"/>
      <c r="P136" s="33"/>
      <c r="Q136" s="33"/>
      <c r="R136" s="33"/>
      <c r="S136" s="33"/>
      <c r="T136" s="33"/>
      <c r="U136" s="33"/>
      <c r="V136" s="33"/>
      <c r="W136" s="21"/>
      <c r="X136" s="21"/>
      <c r="Y136" s="34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</row>
    <row r="137" spans="1:40" ht="15.75">
      <c r="A137" s="5"/>
      <c r="B137" s="56"/>
      <c r="C137" s="31"/>
      <c r="D137" s="11"/>
      <c r="E137" s="11"/>
      <c r="F137" s="30"/>
      <c r="G137" s="65"/>
      <c r="H137" s="62"/>
      <c r="I137" s="11"/>
      <c r="J137" s="65"/>
      <c r="K137" s="71"/>
      <c r="L137" s="33"/>
      <c r="M137" s="33"/>
      <c r="N137" s="113"/>
      <c r="O137" s="33"/>
      <c r="P137" s="33"/>
      <c r="Q137" s="33"/>
      <c r="R137" s="33"/>
      <c r="S137" s="33"/>
      <c r="T137" s="33"/>
      <c r="U137" s="33"/>
      <c r="V137" s="33"/>
      <c r="W137" s="21"/>
      <c r="X137" s="21"/>
      <c r="Y137" s="34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</row>
    <row r="138" spans="1:40" ht="15.75">
      <c r="A138" s="5"/>
      <c r="B138" s="56"/>
      <c r="C138" s="31"/>
      <c r="D138" s="11"/>
      <c r="E138" s="11"/>
      <c r="F138" s="30"/>
      <c r="G138" s="65"/>
      <c r="H138" s="62"/>
      <c r="I138" s="11"/>
      <c r="J138" s="65"/>
      <c r="K138" s="71"/>
      <c r="L138" s="33"/>
      <c r="M138" s="33"/>
      <c r="N138" s="113"/>
      <c r="O138" s="33"/>
      <c r="P138" s="33"/>
      <c r="Q138" s="33"/>
      <c r="R138" s="33"/>
      <c r="S138" s="33"/>
      <c r="T138" s="33"/>
      <c r="U138" s="33"/>
      <c r="V138" s="33"/>
      <c r="W138" s="21"/>
      <c r="X138" s="21"/>
      <c r="Y138" s="34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</row>
    <row r="139" spans="1:40" ht="15.75">
      <c r="A139" s="5"/>
      <c r="B139" s="56"/>
      <c r="C139" s="31"/>
      <c r="D139" s="11"/>
      <c r="E139" s="11"/>
      <c r="F139" s="30"/>
      <c r="G139" s="65"/>
      <c r="H139" s="62"/>
      <c r="I139" s="11"/>
      <c r="J139" s="65"/>
      <c r="K139" s="71"/>
      <c r="L139" s="33"/>
      <c r="M139" s="33"/>
      <c r="N139" s="113"/>
      <c r="O139" s="33"/>
      <c r="P139" s="33"/>
      <c r="Q139" s="33"/>
      <c r="R139" s="33"/>
      <c r="S139" s="33"/>
      <c r="T139" s="33"/>
      <c r="U139" s="33"/>
      <c r="V139" s="33"/>
      <c r="W139" s="21"/>
      <c r="X139" s="21"/>
      <c r="Y139" s="34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</row>
    <row r="140" spans="1:40" ht="15.75">
      <c r="A140" s="5"/>
      <c r="B140" s="56"/>
      <c r="C140" s="31"/>
      <c r="D140" s="11"/>
      <c r="E140" s="11"/>
      <c r="F140" s="30"/>
      <c r="G140" s="65"/>
      <c r="H140" s="62"/>
      <c r="I140" s="11"/>
      <c r="J140" s="65"/>
      <c r="K140" s="71"/>
      <c r="L140" s="33"/>
      <c r="M140" s="33"/>
      <c r="N140" s="113"/>
      <c r="O140" s="33"/>
      <c r="P140" s="33"/>
      <c r="Q140" s="33"/>
      <c r="R140" s="33"/>
      <c r="S140" s="33"/>
      <c r="T140" s="33"/>
      <c r="U140" s="33"/>
      <c r="V140" s="33"/>
      <c r="W140" s="21"/>
      <c r="X140" s="21"/>
      <c r="Y140" s="34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</row>
    <row r="141" spans="1:40" ht="15.75">
      <c r="A141" s="5"/>
      <c r="B141" s="56"/>
      <c r="C141" s="31"/>
      <c r="D141" s="11"/>
      <c r="E141" s="11"/>
      <c r="F141" s="30"/>
      <c r="G141" s="65"/>
      <c r="H141" s="62"/>
      <c r="I141" s="11"/>
      <c r="J141" s="65"/>
      <c r="K141" s="71"/>
      <c r="L141" s="33"/>
      <c r="M141" s="33"/>
      <c r="N141" s="113"/>
      <c r="O141" s="33"/>
      <c r="P141" s="33"/>
      <c r="Q141" s="33"/>
      <c r="R141" s="33"/>
      <c r="S141" s="33"/>
      <c r="T141" s="33"/>
      <c r="U141" s="33"/>
      <c r="V141" s="33"/>
      <c r="W141" s="21"/>
      <c r="X141" s="21"/>
      <c r="Y141" s="34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</row>
    <row r="142" spans="1:40" ht="15.75">
      <c r="A142" s="5"/>
      <c r="B142" s="56"/>
      <c r="C142" s="31"/>
      <c r="D142" s="11"/>
      <c r="E142" s="11"/>
      <c r="F142" s="30"/>
      <c r="G142" s="65"/>
      <c r="H142" s="62"/>
      <c r="I142" s="11"/>
      <c r="J142" s="65"/>
      <c r="K142" s="71"/>
      <c r="L142" s="33"/>
      <c r="M142" s="33"/>
      <c r="N142" s="113"/>
      <c r="O142" s="33"/>
      <c r="P142" s="33"/>
      <c r="Q142" s="33"/>
      <c r="R142" s="33"/>
      <c r="S142" s="33"/>
      <c r="T142" s="33"/>
      <c r="U142" s="33"/>
      <c r="V142" s="33"/>
      <c r="W142" s="21"/>
      <c r="X142" s="21"/>
      <c r="Y142" s="34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</row>
    <row r="143" spans="1:40" ht="15.75">
      <c r="A143" s="5"/>
      <c r="B143" s="56"/>
      <c r="C143" s="31"/>
      <c r="D143" s="11"/>
      <c r="E143" s="11"/>
      <c r="F143" s="30"/>
      <c r="G143" s="65"/>
      <c r="H143" s="62"/>
      <c r="I143" s="11"/>
      <c r="J143" s="65"/>
      <c r="K143" s="71"/>
      <c r="L143" s="33"/>
      <c r="M143" s="33"/>
      <c r="N143" s="113"/>
      <c r="O143" s="33"/>
      <c r="P143" s="33"/>
      <c r="Q143" s="33"/>
      <c r="R143" s="33"/>
      <c r="S143" s="33"/>
      <c r="T143" s="33"/>
      <c r="U143" s="33"/>
      <c r="V143" s="33"/>
      <c r="W143" s="21"/>
      <c r="X143" s="21"/>
      <c r="Y143" s="34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</row>
    <row r="144" spans="1:40" ht="15.75">
      <c r="A144" s="5"/>
      <c r="B144" s="56"/>
      <c r="C144" s="31"/>
      <c r="D144" s="11"/>
      <c r="E144" s="11"/>
      <c r="F144" s="30"/>
      <c r="G144" s="65"/>
      <c r="H144" s="62"/>
      <c r="I144" s="11"/>
      <c r="J144" s="65"/>
      <c r="K144" s="71"/>
      <c r="L144" s="33"/>
      <c r="M144" s="33"/>
      <c r="N144" s="113"/>
      <c r="O144" s="33"/>
      <c r="P144" s="33"/>
      <c r="Q144" s="33"/>
      <c r="R144" s="33"/>
      <c r="S144" s="33"/>
      <c r="T144" s="33"/>
      <c r="U144" s="33"/>
      <c r="V144" s="33"/>
      <c r="W144" s="21"/>
      <c r="X144" s="21"/>
      <c r="Y144" s="34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</row>
    <row r="145" spans="1:40" ht="15.75">
      <c r="A145" s="5"/>
      <c r="B145" s="56"/>
      <c r="C145" s="31"/>
      <c r="D145" s="11"/>
      <c r="E145" s="11"/>
      <c r="F145" s="30"/>
      <c r="G145" s="65"/>
      <c r="H145" s="62"/>
      <c r="I145" s="11"/>
      <c r="J145" s="65"/>
      <c r="K145" s="71"/>
      <c r="L145" s="33"/>
      <c r="M145" s="33"/>
      <c r="N145" s="113"/>
      <c r="O145" s="33"/>
      <c r="P145" s="33"/>
      <c r="Q145" s="33"/>
      <c r="R145" s="33"/>
      <c r="S145" s="33"/>
      <c r="T145" s="33"/>
      <c r="U145" s="33"/>
      <c r="V145" s="33"/>
      <c r="W145" s="21"/>
      <c r="X145" s="21"/>
      <c r="Y145" s="34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</row>
    <row r="146" spans="1:40" ht="15.75">
      <c r="A146" s="5"/>
      <c r="B146" s="56"/>
      <c r="C146" s="31"/>
      <c r="D146" s="11"/>
      <c r="E146" s="11"/>
      <c r="F146" s="30"/>
      <c r="G146" s="65"/>
      <c r="H146" s="62"/>
      <c r="I146" s="11"/>
      <c r="J146" s="65"/>
      <c r="K146" s="71"/>
      <c r="L146" s="33"/>
      <c r="M146" s="33"/>
      <c r="N146" s="113"/>
      <c r="O146" s="33"/>
      <c r="P146" s="33"/>
      <c r="Q146" s="33"/>
      <c r="R146" s="33"/>
      <c r="S146" s="33"/>
      <c r="T146" s="33"/>
      <c r="U146" s="33"/>
      <c r="V146" s="33"/>
      <c r="W146" s="21"/>
      <c r="X146" s="21"/>
      <c r="Y146" s="34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</row>
    <row r="147" spans="1:40" ht="15.75">
      <c r="A147" s="5"/>
      <c r="B147" s="56"/>
      <c r="C147" s="31"/>
      <c r="D147" s="11"/>
      <c r="E147" s="11"/>
      <c r="F147" s="30"/>
      <c r="G147" s="65"/>
      <c r="H147" s="62"/>
      <c r="I147" s="11"/>
      <c r="J147" s="65"/>
      <c r="K147" s="71"/>
      <c r="L147" s="33"/>
      <c r="M147" s="33"/>
      <c r="N147" s="113"/>
      <c r="O147" s="33"/>
      <c r="P147" s="33"/>
      <c r="Q147" s="33"/>
      <c r="R147" s="33"/>
      <c r="S147" s="33"/>
      <c r="T147" s="33"/>
      <c r="U147" s="33"/>
      <c r="V147" s="33"/>
      <c r="W147" s="21"/>
      <c r="X147" s="21"/>
      <c r="Y147" s="34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</row>
    <row r="148" spans="1:40" ht="15.75">
      <c r="A148" s="5"/>
      <c r="B148" s="56"/>
      <c r="C148" s="31"/>
      <c r="D148" s="11"/>
      <c r="E148" s="11"/>
      <c r="F148" s="30"/>
      <c r="G148" s="65"/>
      <c r="H148" s="62"/>
      <c r="I148" s="11"/>
      <c r="J148" s="65"/>
      <c r="K148" s="71"/>
      <c r="L148" s="33"/>
      <c r="M148" s="33"/>
      <c r="N148" s="113"/>
      <c r="O148" s="33"/>
      <c r="P148" s="33"/>
      <c r="Q148" s="33"/>
      <c r="R148" s="33"/>
      <c r="S148" s="33"/>
      <c r="T148" s="33"/>
      <c r="U148" s="33"/>
      <c r="V148" s="33"/>
      <c r="W148" s="21"/>
      <c r="X148" s="21"/>
      <c r="Y148" s="34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</row>
    <row r="149" spans="1:40" ht="15.75">
      <c r="A149" s="5"/>
      <c r="B149" s="56"/>
      <c r="C149" s="31"/>
      <c r="D149" s="11"/>
      <c r="E149" s="11"/>
      <c r="F149" s="30"/>
      <c r="G149" s="65"/>
      <c r="H149" s="62"/>
      <c r="I149" s="11"/>
      <c r="J149" s="65"/>
      <c r="K149" s="71"/>
      <c r="L149" s="33"/>
      <c r="M149" s="33"/>
      <c r="N149" s="113"/>
      <c r="O149" s="33"/>
      <c r="P149" s="33"/>
      <c r="Q149" s="33"/>
      <c r="R149" s="33"/>
      <c r="S149" s="33"/>
      <c r="T149" s="33"/>
      <c r="U149" s="33"/>
      <c r="V149" s="33"/>
      <c r="W149" s="21"/>
      <c r="X149" s="21"/>
      <c r="Y149" s="34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</row>
    <row r="150" spans="1:40" ht="15.75">
      <c r="A150" s="5"/>
      <c r="B150" s="56"/>
      <c r="C150" s="31"/>
      <c r="D150" s="11"/>
      <c r="E150" s="11"/>
      <c r="F150" s="30"/>
      <c r="G150" s="65"/>
      <c r="H150" s="62"/>
      <c r="I150" s="11"/>
      <c r="J150" s="65"/>
      <c r="K150" s="71"/>
      <c r="L150" s="33"/>
      <c r="M150" s="33"/>
      <c r="N150" s="113"/>
      <c r="O150" s="33"/>
      <c r="P150" s="33"/>
      <c r="Q150" s="33"/>
      <c r="R150" s="33"/>
      <c r="S150" s="33"/>
      <c r="T150" s="33"/>
      <c r="U150" s="33"/>
      <c r="V150" s="33"/>
      <c r="W150" s="21"/>
      <c r="X150" s="21"/>
      <c r="Y150" s="34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</row>
    <row r="151" spans="1:40" ht="15.75">
      <c r="A151" s="5"/>
      <c r="B151" s="56"/>
      <c r="C151" s="31"/>
      <c r="D151" s="11"/>
      <c r="E151" s="11"/>
      <c r="F151" s="30"/>
      <c r="G151" s="65"/>
      <c r="H151" s="62"/>
      <c r="I151" s="11"/>
      <c r="J151" s="65"/>
      <c r="K151" s="71"/>
      <c r="L151" s="33"/>
      <c r="M151" s="33"/>
      <c r="N151" s="113"/>
      <c r="O151" s="33"/>
      <c r="P151" s="33"/>
      <c r="Q151" s="33"/>
      <c r="R151" s="33"/>
      <c r="S151" s="33"/>
      <c r="T151" s="33"/>
      <c r="U151" s="33"/>
      <c r="V151" s="33"/>
      <c r="W151" s="21"/>
      <c r="X151" s="21"/>
      <c r="Y151" s="34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</row>
    <row r="152" spans="1:40" ht="15.75">
      <c r="A152" s="5"/>
      <c r="B152" s="56"/>
      <c r="C152" s="31"/>
      <c r="D152" s="11"/>
      <c r="E152" s="11"/>
      <c r="F152" s="30"/>
      <c r="G152" s="65"/>
      <c r="H152" s="62"/>
      <c r="I152" s="11"/>
      <c r="J152" s="65"/>
      <c r="K152" s="71"/>
      <c r="L152" s="33"/>
      <c r="M152" s="33"/>
      <c r="N152" s="113"/>
      <c r="O152" s="33"/>
      <c r="P152" s="33"/>
      <c r="Q152" s="33"/>
      <c r="R152" s="33"/>
      <c r="S152" s="33"/>
      <c r="T152" s="33"/>
      <c r="U152" s="33"/>
      <c r="V152" s="33"/>
      <c r="W152" s="21"/>
      <c r="X152" s="21"/>
      <c r="Y152" s="34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</row>
    <row r="153" spans="1:40" ht="15.75">
      <c r="A153" s="5"/>
      <c r="B153" s="56"/>
      <c r="C153" s="31"/>
      <c r="D153" s="11"/>
      <c r="E153" s="11"/>
      <c r="F153" s="30"/>
      <c r="G153" s="65"/>
      <c r="H153" s="62"/>
      <c r="I153" s="11"/>
      <c r="J153" s="65"/>
      <c r="K153" s="71"/>
      <c r="L153" s="33"/>
      <c r="M153" s="33"/>
      <c r="N153" s="113"/>
      <c r="O153" s="33"/>
      <c r="P153" s="33"/>
      <c r="Q153" s="33"/>
      <c r="R153" s="33"/>
      <c r="S153" s="33"/>
      <c r="T153" s="33"/>
      <c r="U153" s="33"/>
      <c r="V153" s="33"/>
      <c r="W153" s="21"/>
      <c r="X153" s="21"/>
      <c r="Y153" s="34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</row>
    <row r="154" spans="1:40" ht="15.75">
      <c r="A154" s="5"/>
      <c r="B154" s="56"/>
      <c r="C154" s="31"/>
      <c r="D154" s="11"/>
      <c r="E154" s="11"/>
      <c r="F154" s="30"/>
      <c r="G154" s="65"/>
      <c r="H154" s="62"/>
      <c r="I154" s="11"/>
      <c r="J154" s="65"/>
      <c r="K154" s="71"/>
      <c r="L154" s="33"/>
      <c r="M154" s="33"/>
      <c r="N154" s="113"/>
      <c r="O154" s="33"/>
      <c r="P154" s="33"/>
      <c r="Q154" s="33"/>
      <c r="R154" s="33"/>
      <c r="S154" s="33"/>
      <c r="T154" s="33"/>
      <c r="U154" s="33"/>
      <c r="V154" s="33"/>
      <c r="W154" s="21"/>
      <c r="X154" s="21"/>
      <c r="Y154" s="34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</row>
    <row r="155" spans="1:40" ht="15.75">
      <c r="A155" s="5"/>
      <c r="B155" s="56"/>
      <c r="C155" s="31"/>
      <c r="D155" s="11"/>
      <c r="E155" s="11"/>
      <c r="F155" s="30"/>
      <c r="G155" s="65"/>
      <c r="H155" s="62"/>
      <c r="I155" s="11"/>
      <c r="J155" s="65"/>
      <c r="K155" s="71"/>
      <c r="L155" s="33"/>
      <c r="M155" s="33"/>
      <c r="N155" s="113"/>
      <c r="O155" s="33"/>
      <c r="P155" s="33"/>
      <c r="Q155" s="33"/>
      <c r="R155" s="33"/>
      <c r="S155" s="33"/>
      <c r="T155" s="33"/>
      <c r="U155" s="33"/>
      <c r="V155" s="33"/>
      <c r="W155" s="21"/>
      <c r="X155" s="21"/>
      <c r="Y155" s="34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</row>
    <row r="156" spans="1:40" ht="15.75">
      <c r="A156" s="5"/>
      <c r="B156" s="56"/>
      <c r="C156" s="31"/>
      <c r="D156" s="11"/>
      <c r="E156" s="11"/>
      <c r="F156" s="30"/>
      <c r="G156" s="65"/>
      <c r="H156" s="62"/>
      <c r="I156" s="11"/>
      <c r="J156" s="65"/>
      <c r="K156" s="71"/>
      <c r="L156" s="33"/>
      <c r="M156" s="33"/>
      <c r="N156" s="113"/>
      <c r="O156" s="33"/>
      <c r="P156" s="33"/>
      <c r="Q156" s="33"/>
      <c r="R156" s="33"/>
      <c r="S156" s="33"/>
      <c r="T156" s="33"/>
      <c r="U156" s="33"/>
      <c r="V156" s="33"/>
      <c r="W156" s="21"/>
      <c r="X156" s="21"/>
      <c r="Y156" s="34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</row>
    <row r="157" spans="1:40" ht="15.75">
      <c r="A157" s="5"/>
      <c r="B157" s="56"/>
      <c r="C157" s="31"/>
      <c r="D157" s="11"/>
      <c r="E157" s="11"/>
      <c r="F157" s="30"/>
      <c r="G157" s="65"/>
      <c r="H157" s="62"/>
      <c r="I157" s="11"/>
      <c r="J157" s="65"/>
      <c r="K157" s="71"/>
      <c r="L157" s="33"/>
      <c r="M157" s="33"/>
      <c r="N157" s="113"/>
      <c r="O157" s="33"/>
      <c r="P157" s="33"/>
      <c r="Q157" s="33"/>
      <c r="R157" s="33"/>
      <c r="S157" s="33"/>
      <c r="T157" s="33"/>
      <c r="U157" s="33"/>
      <c r="V157" s="33"/>
      <c r="W157" s="21"/>
      <c r="X157" s="21"/>
      <c r="Y157" s="34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</row>
    <row r="158" spans="1:40" ht="15.75">
      <c r="A158" s="5"/>
      <c r="B158" s="56"/>
      <c r="C158" s="31"/>
      <c r="D158" s="11"/>
      <c r="E158" s="11"/>
      <c r="F158" s="30"/>
      <c r="G158" s="65"/>
      <c r="H158" s="62"/>
      <c r="I158" s="11"/>
      <c r="J158" s="65"/>
      <c r="K158" s="71"/>
      <c r="L158" s="33"/>
      <c r="M158" s="33"/>
      <c r="N158" s="113"/>
      <c r="O158" s="33"/>
      <c r="P158" s="33"/>
      <c r="Q158" s="33"/>
      <c r="R158" s="33"/>
      <c r="S158" s="33"/>
      <c r="T158" s="33"/>
      <c r="U158" s="33"/>
      <c r="V158" s="33"/>
      <c r="W158" s="21"/>
      <c r="X158" s="21"/>
      <c r="Y158" s="34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</row>
    <row r="159" spans="1:40" ht="15.75">
      <c r="A159" s="5"/>
      <c r="B159" s="56"/>
      <c r="C159" s="31"/>
      <c r="D159" s="11"/>
      <c r="E159" s="11"/>
      <c r="F159" s="30"/>
      <c r="G159" s="65"/>
      <c r="H159" s="62"/>
      <c r="I159" s="11"/>
      <c r="J159" s="65"/>
      <c r="K159" s="71"/>
      <c r="L159" s="33"/>
      <c r="M159" s="33"/>
      <c r="N159" s="113"/>
      <c r="O159" s="33"/>
      <c r="P159" s="33"/>
      <c r="Q159" s="33"/>
      <c r="R159" s="33"/>
      <c r="S159" s="33"/>
      <c r="T159" s="33"/>
      <c r="U159" s="33"/>
      <c r="V159" s="33"/>
      <c r="W159" s="21"/>
      <c r="X159" s="21"/>
      <c r="Y159" s="34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</row>
    <row r="160" spans="1:40" ht="15.75">
      <c r="A160" s="5"/>
      <c r="B160" s="56"/>
      <c r="C160" s="31"/>
      <c r="D160" s="11"/>
      <c r="E160" s="11"/>
      <c r="F160" s="30"/>
      <c r="G160" s="65"/>
      <c r="H160" s="62"/>
      <c r="I160" s="11"/>
      <c r="J160" s="65"/>
      <c r="K160" s="71"/>
      <c r="L160" s="33"/>
      <c r="M160" s="33"/>
      <c r="N160" s="113"/>
      <c r="O160" s="33"/>
      <c r="P160" s="33"/>
      <c r="Q160" s="33"/>
      <c r="R160" s="33"/>
      <c r="S160" s="33"/>
      <c r="T160" s="33"/>
      <c r="U160" s="33"/>
      <c r="V160" s="33"/>
      <c r="W160" s="21"/>
      <c r="X160" s="21"/>
      <c r="Y160" s="34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</row>
    <row r="161" spans="1:40" ht="15.75">
      <c r="A161" s="5"/>
      <c r="B161" s="56"/>
      <c r="C161" s="31"/>
      <c r="D161" s="21"/>
      <c r="E161" s="11"/>
      <c r="F161" s="30"/>
      <c r="G161" s="65"/>
      <c r="H161" s="62"/>
      <c r="I161" s="11"/>
      <c r="J161" s="65"/>
      <c r="K161" s="71"/>
      <c r="L161" s="33"/>
      <c r="M161" s="33"/>
      <c r="N161" s="113"/>
      <c r="O161" s="33"/>
      <c r="P161" s="33"/>
      <c r="Q161" s="33"/>
      <c r="R161" s="33"/>
      <c r="S161" s="33"/>
      <c r="T161" s="33"/>
      <c r="U161" s="33"/>
      <c r="V161" s="33"/>
      <c r="W161" s="21"/>
      <c r="X161" s="21"/>
      <c r="Y161" s="34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</row>
    <row r="162" spans="1:40" ht="15.75">
      <c r="A162" s="5"/>
      <c r="B162" s="56"/>
      <c r="C162" s="31"/>
      <c r="D162" s="21"/>
      <c r="E162" s="11"/>
      <c r="F162" s="30"/>
      <c r="G162" s="65"/>
      <c r="H162" s="62"/>
      <c r="I162" s="11"/>
      <c r="J162" s="65"/>
      <c r="K162" s="71"/>
      <c r="L162" s="33"/>
      <c r="M162" s="33"/>
      <c r="N162" s="113"/>
      <c r="O162" s="33"/>
      <c r="P162" s="33"/>
      <c r="Q162" s="33"/>
      <c r="R162" s="33"/>
      <c r="S162" s="33"/>
      <c r="T162" s="33"/>
      <c r="U162" s="33"/>
      <c r="V162" s="33"/>
      <c r="W162" s="21"/>
      <c r="X162" s="21"/>
      <c r="Y162" s="34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</row>
    <row r="163" spans="1:40" ht="15.75">
      <c r="A163" s="5"/>
      <c r="B163" s="56"/>
      <c r="C163" s="31"/>
      <c r="D163" s="21"/>
      <c r="E163" s="11"/>
      <c r="F163" s="30"/>
      <c r="G163" s="65"/>
      <c r="H163" s="62"/>
      <c r="I163" s="11"/>
      <c r="J163" s="65"/>
      <c r="K163" s="71"/>
      <c r="L163" s="33"/>
      <c r="M163" s="33"/>
      <c r="N163" s="113"/>
      <c r="O163" s="33"/>
      <c r="P163" s="33"/>
      <c r="Q163" s="33"/>
      <c r="R163" s="33"/>
      <c r="S163" s="33"/>
      <c r="T163" s="33"/>
      <c r="U163" s="33"/>
      <c r="V163" s="33"/>
      <c r="W163" s="21"/>
      <c r="X163" s="21"/>
      <c r="Y163" s="34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1:40" ht="15.75">
      <c r="A164" s="5"/>
      <c r="B164" s="56"/>
      <c r="C164" s="31"/>
      <c r="D164" s="21"/>
      <c r="E164" s="11"/>
      <c r="F164" s="30"/>
      <c r="G164" s="65"/>
      <c r="H164" s="62"/>
      <c r="I164" s="11"/>
      <c r="J164" s="65"/>
      <c r="K164" s="71"/>
      <c r="L164" s="33"/>
      <c r="M164" s="33"/>
      <c r="N164" s="113"/>
      <c r="O164" s="33"/>
      <c r="P164" s="33"/>
      <c r="Q164" s="33"/>
      <c r="R164" s="33"/>
      <c r="S164" s="33"/>
      <c r="T164" s="33"/>
      <c r="U164" s="33"/>
      <c r="V164" s="33"/>
      <c r="W164" s="21"/>
      <c r="X164" s="21"/>
      <c r="Y164" s="34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</row>
    <row r="165" spans="1:40" ht="15.75">
      <c r="A165" s="5"/>
      <c r="B165" s="56"/>
      <c r="C165" s="31"/>
      <c r="D165" s="21"/>
      <c r="E165" s="11"/>
      <c r="F165" s="30"/>
      <c r="G165" s="65"/>
      <c r="H165" s="62"/>
      <c r="I165" s="11"/>
      <c r="J165" s="65"/>
      <c r="K165" s="71"/>
      <c r="L165" s="33"/>
      <c r="M165" s="33"/>
      <c r="N165" s="113"/>
      <c r="O165" s="33"/>
      <c r="P165" s="33"/>
      <c r="Q165" s="33"/>
      <c r="R165" s="33"/>
      <c r="S165" s="33"/>
      <c r="T165" s="33"/>
      <c r="U165" s="33"/>
      <c r="V165" s="33"/>
      <c r="W165" s="21"/>
      <c r="X165" s="21"/>
      <c r="Y165" s="34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</row>
    <row r="166" spans="1:40" ht="15.75">
      <c r="A166" s="5"/>
      <c r="B166" s="56"/>
      <c r="C166" s="31"/>
      <c r="D166" s="21"/>
      <c r="E166" s="11"/>
      <c r="F166" s="30"/>
      <c r="G166" s="65"/>
      <c r="H166" s="62"/>
      <c r="I166" s="11"/>
      <c r="J166" s="65"/>
      <c r="K166" s="71"/>
      <c r="L166" s="33"/>
      <c r="M166" s="33"/>
      <c r="N166" s="113"/>
      <c r="O166" s="33"/>
      <c r="P166" s="33"/>
      <c r="Q166" s="33"/>
      <c r="R166" s="33"/>
      <c r="S166" s="33"/>
      <c r="T166" s="33"/>
      <c r="U166" s="33"/>
      <c r="V166" s="33"/>
      <c r="W166" s="21"/>
      <c r="X166" s="21"/>
      <c r="Y166" s="34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</row>
    <row r="167" spans="1:40" ht="15.75">
      <c r="A167" s="5"/>
      <c r="B167" s="56"/>
      <c r="C167" s="21"/>
      <c r="D167" s="21"/>
      <c r="E167" s="11"/>
      <c r="F167" s="30"/>
      <c r="G167" s="65"/>
      <c r="H167" s="62"/>
      <c r="I167" s="11"/>
      <c r="J167" s="65"/>
      <c r="K167" s="71"/>
      <c r="L167" s="33"/>
      <c r="M167" s="33"/>
      <c r="N167" s="113"/>
      <c r="O167" s="33"/>
      <c r="P167" s="33"/>
      <c r="Q167" s="33"/>
      <c r="R167" s="33"/>
      <c r="S167" s="33"/>
      <c r="T167" s="33"/>
      <c r="U167" s="33"/>
      <c r="V167" s="33"/>
      <c r="W167" s="21"/>
      <c r="X167" s="21"/>
      <c r="Y167" s="34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</row>
    <row r="168" spans="1:40" ht="15.75">
      <c r="A168" s="5"/>
      <c r="B168" s="56"/>
      <c r="C168" s="21"/>
      <c r="D168" s="21"/>
      <c r="E168" s="11"/>
      <c r="F168" s="30"/>
      <c r="G168" s="65"/>
      <c r="H168" s="62"/>
      <c r="I168" s="11"/>
      <c r="J168" s="65"/>
      <c r="K168" s="71"/>
      <c r="L168" s="33"/>
      <c r="M168" s="33"/>
      <c r="N168" s="113"/>
      <c r="O168" s="33"/>
      <c r="P168" s="33"/>
      <c r="Q168" s="33"/>
      <c r="R168" s="33"/>
      <c r="S168" s="33"/>
      <c r="T168" s="33"/>
      <c r="U168" s="33"/>
      <c r="V168" s="33"/>
      <c r="W168" s="21"/>
      <c r="X168" s="21"/>
      <c r="Y168" s="34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</row>
    <row r="169" spans="1:40" ht="15.75">
      <c r="A169" s="5"/>
      <c r="B169" s="56"/>
      <c r="C169" s="21"/>
      <c r="D169" s="21"/>
      <c r="E169" s="11"/>
      <c r="F169" s="30"/>
      <c r="G169" s="65"/>
      <c r="H169" s="62"/>
      <c r="I169" s="11"/>
      <c r="J169" s="65"/>
      <c r="K169" s="71"/>
      <c r="L169" s="33"/>
      <c r="M169" s="33"/>
      <c r="N169" s="113"/>
      <c r="O169" s="33"/>
      <c r="P169" s="33"/>
      <c r="Q169" s="33"/>
      <c r="R169" s="33"/>
      <c r="S169" s="33"/>
      <c r="T169" s="33"/>
      <c r="U169" s="33"/>
      <c r="V169" s="33"/>
      <c r="W169" s="21"/>
      <c r="X169" s="21"/>
      <c r="Y169" s="34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</row>
    <row r="170" spans="1:40" ht="15.75">
      <c r="A170" s="5"/>
      <c r="B170" s="56"/>
      <c r="C170" s="21"/>
      <c r="D170" s="21"/>
      <c r="E170" s="11"/>
      <c r="F170" s="30"/>
      <c r="G170" s="65"/>
      <c r="H170" s="62"/>
      <c r="I170" s="11"/>
      <c r="J170" s="65"/>
      <c r="K170" s="71"/>
      <c r="L170" s="33"/>
      <c r="M170" s="33"/>
      <c r="N170" s="113"/>
      <c r="O170" s="33"/>
      <c r="P170" s="33"/>
      <c r="Q170" s="33"/>
      <c r="R170" s="33"/>
      <c r="S170" s="33"/>
      <c r="T170" s="33"/>
      <c r="U170" s="33"/>
      <c r="V170" s="33"/>
      <c r="W170" s="21"/>
      <c r="X170" s="21"/>
      <c r="Y170" s="34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</row>
    <row r="171" spans="1:40" ht="15.75">
      <c r="A171" s="5"/>
      <c r="B171" s="56"/>
      <c r="C171" s="21"/>
      <c r="D171" s="21"/>
      <c r="E171" s="11"/>
      <c r="F171" s="30"/>
      <c r="G171" s="65"/>
      <c r="H171" s="62"/>
      <c r="I171" s="11"/>
      <c r="J171" s="65"/>
      <c r="K171" s="71"/>
      <c r="L171" s="33"/>
      <c r="M171" s="33"/>
      <c r="N171" s="113"/>
      <c r="O171" s="33"/>
      <c r="P171" s="33"/>
      <c r="Q171" s="33"/>
      <c r="R171" s="33"/>
      <c r="S171" s="33"/>
      <c r="T171" s="33"/>
      <c r="U171" s="33"/>
      <c r="V171" s="33"/>
      <c r="W171" s="21"/>
      <c r="X171" s="21"/>
      <c r="Y171" s="34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</row>
    <row r="172" spans="1:40" ht="15.75">
      <c r="A172" s="5"/>
      <c r="B172" s="56"/>
      <c r="C172" s="21"/>
      <c r="D172" s="21"/>
      <c r="E172" s="11"/>
      <c r="F172" s="30"/>
      <c r="G172" s="65"/>
      <c r="H172" s="62"/>
      <c r="I172" s="11"/>
      <c r="J172" s="65"/>
      <c r="K172" s="71"/>
      <c r="L172" s="33"/>
      <c r="M172" s="33"/>
      <c r="N172" s="113"/>
      <c r="O172" s="33"/>
      <c r="P172" s="33"/>
      <c r="Q172" s="33"/>
      <c r="R172" s="33"/>
      <c r="S172" s="33"/>
      <c r="T172" s="33"/>
      <c r="U172" s="33"/>
      <c r="V172" s="33"/>
      <c r="W172" s="21"/>
      <c r="X172" s="21"/>
      <c r="Y172" s="34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</row>
    <row r="173" spans="1:40" ht="15.75">
      <c r="A173" s="5"/>
      <c r="B173" s="56"/>
      <c r="C173" s="21"/>
      <c r="D173" s="21"/>
      <c r="E173" s="11"/>
      <c r="F173" s="30"/>
      <c r="G173" s="65"/>
      <c r="H173" s="62"/>
      <c r="I173" s="11"/>
      <c r="J173" s="65"/>
      <c r="K173" s="71"/>
      <c r="L173" s="33"/>
      <c r="M173" s="33"/>
      <c r="N173" s="113"/>
      <c r="O173" s="33"/>
      <c r="P173" s="33"/>
      <c r="Q173" s="33"/>
      <c r="R173" s="33"/>
      <c r="S173" s="33"/>
      <c r="T173" s="33"/>
      <c r="U173" s="33"/>
      <c r="V173" s="33"/>
      <c r="W173" s="21"/>
      <c r="X173" s="21"/>
      <c r="Y173" s="34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</row>
    <row r="174" spans="1:40" ht="15.75">
      <c r="A174" s="5"/>
      <c r="B174" s="56"/>
      <c r="C174" s="21"/>
      <c r="D174" s="21"/>
      <c r="E174" s="11"/>
      <c r="F174" s="30"/>
      <c r="G174" s="65"/>
      <c r="H174" s="62"/>
      <c r="I174" s="11"/>
      <c r="J174" s="65"/>
      <c r="K174" s="71"/>
      <c r="L174" s="33"/>
      <c r="M174" s="33"/>
      <c r="N174" s="113"/>
      <c r="O174" s="33"/>
      <c r="P174" s="33"/>
      <c r="Q174" s="33"/>
      <c r="R174" s="33"/>
      <c r="S174" s="33"/>
      <c r="T174" s="33"/>
      <c r="U174" s="33"/>
      <c r="V174" s="33"/>
      <c r="W174" s="21"/>
      <c r="X174" s="21"/>
      <c r="Y174" s="34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</row>
    <row r="175" spans="1:40" ht="15.75">
      <c r="A175" s="5"/>
      <c r="B175" s="56"/>
      <c r="C175" s="21"/>
      <c r="D175" s="21"/>
      <c r="E175" s="11"/>
      <c r="F175" s="30"/>
      <c r="G175" s="65"/>
      <c r="H175" s="62"/>
      <c r="I175" s="11"/>
      <c r="J175" s="65"/>
      <c r="K175" s="71"/>
      <c r="L175" s="33"/>
      <c r="M175" s="33"/>
      <c r="N175" s="113"/>
      <c r="O175" s="33"/>
      <c r="P175" s="33"/>
      <c r="Q175" s="33"/>
      <c r="R175" s="33"/>
      <c r="S175" s="33"/>
      <c r="T175" s="33"/>
      <c r="U175" s="33"/>
      <c r="V175" s="33"/>
      <c r="W175" s="21"/>
      <c r="X175" s="21"/>
      <c r="Y175" s="34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</row>
    <row r="176" spans="1:40" ht="15.75">
      <c r="A176" s="5"/>
      <c r="B176" s="56"/>
      <c r="C176" s="21"/>
      <c r="D176" s="21"/>
      <c r="E176" s="11"/>
      <c r="F176" s="30"/>
      <c r="G176" s="65"/>
      <c r="H176" s="62"/>
      <c r="I176" s="11"/>
      <c r="J176" s="65"/>
      <c r="K176" s="71"/>
      <c r="L176" s="33"/>
      <c r="M176" s="33"/>
      <c r="N176" s="113"/>
      <c r="O176" s="33"/>
      <c r="P176" s="33"/>
      <c r="Q176" s="33"/>
      <c r="R176" s="33"/>
      <c r="S176" s="33"/>
      <c r="T176" s="33"/>
      <c r="U176" s="33"/>
      <c r="V176" s="33"/>
      <c r="W176" s="21"/>
      <c r="X176" s="21"/>
      <c r="Y176" s="34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</row>
    <row r="177" spans="1:40" ht="15.75">
      <c r="A177" s="5"/>
      <c r="B177" s="56"/>
      <c r="C177" s="21"/>
      <c r="D177" s="21"/>
      <c r="E177" s="11"/>
      <c r="F177" s="30"/>
      <c r="G177" s="65"/>
      <c r="H177" s="62"/>
      <c r="I177" s="11"/>
      <c r="J177" s="65"/>
      <c r="K177" s="71"/>
      <c r="L177" s="33"/>
      <c r="M177" s="33"/>
      <c r="N177" s="113"/>
      <c r="O177" s="33"/>
      <c r="P177" s="33"/>
      <c r="Q177" s="33"/>
      <c r="R177" s="33"/>
      <c r="S177" s="33"/>
      <c r="T177" s="33"/>
      <c r="U177" s="33"/>
      <c r="V177" s="33"/>
      <c r="W177" s="21"/>
      <c r="X177" s="21"/>
      <c r="Y177" s="34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</row>
    <row r="178" spans="1:40" ht="15.75">
      <c r="A178" s="5"/>
      <c r="B178" s="56"/>
      <c r="C178" s="21"/>
      <c r="D178" s="21"/>
      <c r="E178" s="11"/>
      <c r="F178" s="30"/>
      <c r="G178" s="65"/>
      <c r="H178" s="62"/>
      <c r="I178" s="11"/>
      <c r="J178" s="65"/>
      <c r="K178" s="71"/>
      <c r="L178" s="33"/>
      <c r="M178" s="33"/>
      <c r="N178" s="113"/>
      <c r="O178" s="33"/>
      <c r="P178" s="33"/>
      <c r="Q178" s="33"/>
      <c r="R178" s="33"/>
      <c r="S178" s="33"/>
      <c r="T178" s="33"/>
      <c r="U178" s="33"/>
      <c r="V178" s="33"/>
      <c r="W178" s="21"/>
      <c r="X178" s="21"/>
      <c r="Y178" s="34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</row>
    <row r="179" spans="1:40" ht="15.75">
      <c r="A179" s="5"/>
      <c r="B179" s="56"/>
      <c r="C179" s="21"/>
      <c r="D179" s="21"/>
      <c r="E179" s="11"/>
      <c r="F179" s="30"/>
      <c r="G179" s="57"/>
      <c r="H179" s="62"/>
      <c r="I179" s="11"/>
      <c r="J179" s="65"/>
      <c r="K179" s="71"/>
      <c r="L179" s="33"/>
      <c r="M179" s="33"/>
      <c r="N179" s="113"/>
      <c r="O179" s="33"/>
      <c r="P179" s="33"/>
      <c r="Q179" s="33"/>
      <c r="R179" s="33"/>
      <c r="S179" s="33"/>
      <c r="T179" s="33"/>
      <c r="U179" s="33"/>
      <c r="V179" s="33"/>
      <c r="W179" s="21"/>
      <c r="X179" s="21"/>
      <c r="Y179" s="34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</row>
    <row r="180" spans="1:40" ht="15.75">
      <c r="A180" s="5"/>
      <c r="B180" s="56"/>
      <c r="C180" s="21"/>
      <c r="D180" s="21"/>
      <c r="E180" s="11"/>
      <c r="F180" s="30"/>
      <c r="G180" s="57"/>
      <c r="H180" s="62"/>
      <c r="I180" s="11"/>
      <c r="J180" s="65"/>
      <c r="K180" s="71"/>
      <c r="L180" s="33"/>
      <c r="M180" s="33"/>
      <c r="N180" s="113"/>
      <c r="O180" s="33"/>
      <c r="P180" s="33"/>
      <c r="Q180" s="33"/>
      <c r="R180" s="33"/>
      <c r="S180" s="33"/>
      <c r="T180" s="33"/>
      <c r="U180" s="33"/>
      <c r="V180" s="33"/>
      <c r="W180" s="21"/>
      <c r="X180" s="21"/>
      <c r="Y180" s="34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</row>
    <row r="181" spans="1:40" ht="15.75">
      <c r="A181" s="5"/>
      <c r="B181" s="56"/>
      <c r="C181" s="21"/>
      <c r="D181" s="21"/>
      <c r="E181" s="11"/>
      <c r="F181" s="30"/>
      <c r="G181" s="57"/>
      <c r="H181" s="62"/>
      <c r="I181" s="11"/>
      <c r="J181" s="65"/>
      <c r="K181" s="71"/>
      <c r="L181" s="33"/>
      <c r="M181" s="33"/>
      <c r="N181" s="113"/>
      <c r="O181" s="33"/>
      <c r="P181" s="33"/>
      <c r="Q181" s="33"/>
      <c r="R181" s="33"/>
      <c r="S181" s="33"/>
      <c r="T181" s="33"/>
      <c r="U181" s="33"/>
      <c r="V181" s="33"/>
      <c r="W181" s="21"/>
      <c r="X181" s="21"/>
      <c r="Y181" s="34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</row>
    <row r="182" spans="1:40" ht="15.75">
      <c r="A182" s="5"/>
      <c r="B182" s="56"/>
      <c r="C182" s="21"/>
      <c r="D182" s="21"/>
      <c r="E182" s="11"/>
      <c r="F182" s="30"/>
      <c r="G182" s="57"/>
      <c r="H182" s="62"/>
      <c r="I182" s="11"/>
      <c r="J182" s="65"/>
      <c r="K182" s="71"/>
      <c r="L182" s="33"/>
      <c r="M182" s="33"/>
      <c r="N182" s="113"/>
      <c r="O182" s="33"/>
      <c r="P182" s="33"/>
      <c r="Q182" s="33"/>
      <c r="R182" s="33"/>
      <c r="S182" s="33"/>
      <c r="T182" s="33"/>
      <c r="U182" s="33"/>
      <c r="V182" s="33"/>
      <c r="W182" s="21"/>
      <c r="X182" s="21"/>
      <c r="Y182" s="34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</row>
    <row r="183" spans="1:40" ht="15.75">
      <c r="A183" s="5"/>
      <c r="B183" s="56"/>
      <c r="C183" s="21"/>
      <c r="D183" s="21"/>
      <c r="E183" s="11"/>
      <c r="F183" s="30"/>
      <c r="G183" s="57"/>
      <c r="H183" s="62"/>
      <c r="I183" s="11"/>
      <c r="J183" s="65"/>
      <c r="K183" s="71"/>
      <c r="L183" s="33"/>
      <c r="M183" s="33"/>
      <c r="N183" s="113"/>
      <c r="O183" s="33"/>
      <c r="P183" s="33"/>
      <c r="Q183" s="33"/>
      <c r="R183" s="33"/>
      <c r="S183" s="33"/>
      <c r="T183" s="33"/>
      <c r="U183" s="33"/>
      <c r="V183" s="33"/>
      <c r="W183" s="21"/>
      <c r="X183" s="21"/>
      <c r="Y183" s="34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</row>
    <row r="184" spans="1:40" ht="15.75">
      <c r="A184" s="5"/>
      <c r="B184" s="56"/>
      <c r="C184" s="21"/>
      <c r="D184" s="21"/>
      <c r="E184" s="11"/>
      <c r="F184" s="30"/>
      <c r="G184" s="57"/>
      <c r="H184" s="62"/>
      <c r="I184" s="11"/>
      <c r="J184" s="65"/>
      <c r="K184" s="71"/>
      <c r="L184" s="33"/>
      <c r="M184" s="33"/>
      <c r="N184" s="113"/>
      <c r="O184" s="33"/>
      <c r="P184" s="33"/>
      <c r="Q184" s="33"/>
      <c r="R184" s="33"/>
      <c r="S184" s="33"/>
      <c r="T184" s="33"/>
      <c r="U184" s="33"/>
      <c r="V184" s="33"/>
      <c r="W184" s="21"/>
      <c r="X184" s="21"/>
      <c r="Y184" s="34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</row>
    <row r="185" spans="1:40" ht="15.75">
      <c r="A185" s="5"/>
      <c r="B185" s="56"/>
      <c r="C185" s="21"/>
      <c r="D185" s="21"/>
      <c r="E185" s="11"/>
      <c r="F185" s="21"/>
      <c r="G185" s="57"/>
      <c r="H185" s="62"/>
      <c r="I185" s="11"/>
      <c r="J185" s="65"/>
      <c r="K185" s="71"/>
      <c r="L185" s="33"/>
      <c r="M185" s="33"/>
      <c r="N185" s="113"/>
      <c r="O185" s="33"/>
      <c r="P185" s="33"/>
      <c r="Q185" s="33"/>
      <c r="R185" s="33"/>
      <c r="S185" s="33"/>
      <c r="T185" s="33"/>
      <c r="U185" s="33"/>
      <c r="V185" s="33"/>
      <c r="W185" s="21"/>
      <c r="X185" s="21"/>
      <c r="Y185" s="34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</row>
    <row r="186" spans="1:40" ht="15.75">
      <c r="A186" s="5"/>
      <c r="B186" s="56"/>
      <c r="C186" s="21"/>
      <c r="D186" s="21"/>
      <c r="E186" s="11"/>
      <c r="F186" s="21"/>
      <c r="G186" s="57"/>
      <c r="H186" s="62"/>
      <c r="I186" s="11"/>
      <c r="J186" s="65"/>
      <c r="K186" s="71"/>
      <c r="L186" s="33"/>
      <c r="M186" s="33"/>
      <c r="N186" s="113"/>
      <c r="O186" s="33"/>
      <c r="P186" s="33"/>
      <c r="Q186" s="33"/>
      <c r="R186" s="33"/>
      <c r="S186" s="33"/>
      <c r="T186" s="33"/>
      <c r="U186" s="33"/>
      <c r="V186" s="33"/>
      <c r="W186" s="21"/>
      <c r="X186" s="21"/>
      <c r="Y186" s="34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</row>
    <row r="187" spans="1:40" ht="15.75">
      <c r="A187" s="5"/>
      <c r="B187" s="56"/>
      <c r="C187" s="21"/>
      <c r="D187" s="21"/>
      <c r="E187" s="11"/>
      <c r="F187" s="21"/>
      <c r="G187" s="57"/>
      <c r="H187" s="62"/>
      <c r="I187" s="11"/>
      <c r="J187" s="65"/>
      <c r="K187" s="71"/>
      <c r="L187" s="33"/>
      <c r="M187" s="33"/>
      <c r="N187" s="113"/>
      <c r="O187" s="33"/>
      <c r="P187" s="33"/>
      <c r="Q187" s="33"/>
      <c r="R187" s="33"/>
      <c r="S187" s="33"/>
      <c r="T187" s="33"/>
      <c r="U187" s="33"/>
      <c r="V187" s="33"/>
      <c r="W187" s="21"/>
      <c r="X187" s="21"/>
      <c r="Y187" s="34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</row>
    <row r="188" spans="1:40" ht="15.75">
      <c r="A188" s="5"/>
      <c r="B188" s="56"/>
      <c r="C188" s="21"/>
      <c r="D188" s="21"/>
      <c r="E188" s="11"/>
      <c r="F188" s="21"/>
      <c r="G188" s="57"/>
      <c r="H188" s="62"/>
      <c r="I188" s="11"/>
      <c r="J188" s="65"/>
      <c r="K188" s="71"/>
      <c r="L188" s="33"/>
      <c r="M188" s="33"/>
      <c r="N188" s="113"/>
      <c r="O188" s="33"/>
      <c r="P188" s="33"/>
      <c r="Q188" s="33"/>
      <c r="R188" s="33"/>
      <c r="S188" s="33"/>
      <c r="T188" s="33"/>
      <c r="U188" s="33"/>
      <c r="V188" s="33"/>
      <c r="W188" s="21"/>
      <c r="X188" s="21"/>
      <c r="Y188" s="34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</row>
    <row r="189" spans="1:40" ht="15.75">
      <c r="A189" s="5"/>
      <c r="B189" s="56"/>
      <c r="C189" s="21"/>
      <c r="D189" s="21"/>
      <c r="E189" s="11"/>
      <c r="F189" s="21"/>
      <c r="G189" s="57"/>
      <c r="H189" s="62"/>
      <c r="I189" s="11"/>
      <c r="J189" s="65"/>
      <c r="K189" s="71"/>
      <c r="L189" s="33"/>
      <c r="M189" s="33"/>
      <c r="N189" s="113"/>
      <c r="O189" s="33"/>
      <c r="P189" s="33"/>
      <c r="Q189" s="33"/>
      <c r="R189" s="33"/>
      <c r="S189" s="33"/>
      <c r="T189" s="33"/>
      <c r="U189" s="33"/>
      <c r="V189" s="33"/>
      <c r="W189" s="21"/>
      <c r="X189" s="21"/>
      <c r="Y189" s="34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</row>
    <row r="190" spans="1:40" ht="15.75">
      <c r="A190" s="5"/>
      <c r="B190" s="56"/>
      <c r="C190" s="21"/>
      <c r="D190" s="21"/>
      <c r="E190" s="11"/>
      <c r="F190" s="21"/>
      <c r="G190" s="57"/>
      <c r="H190" s="62"/>
      <c r="I190" s="11"/>
      <c r="J190" s="65"/>
      <c r="K190" s="71"/>
      <c r="L190" s="33"/>
      <c r="M190" s="33"/>
      <c r="N190" s="113"/>
      <c r="O190" s="33"/>
      <c r="P190" s="33"/>
      <c r="Q190" s="33"/>
      <c r="R190" s="33"/>
      <c r="S190" s="33"/>
      <c r="T190" s="33"/>
      <c r="U190" s="33"/>
      <c r="V190" s="33"/>
      <c r="W190" s="21"/>
      <c r="X190" s="21"/>
      <c r="Y190" s="34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</row>
    <row r="191" spans="1:40" ht="15.75">
      <c r="A191" s="5"/>
      <c r="B191" s="56"/>
      <c r="C191" s="21"/>
      <c r="D191" s="21"/>
      <c r="E191" s="11"/>
      <c r="F191" s="21"/>
      <c r="G191" s="57"/>
      <c r="H191" s="62"/>
      <c r="I191" s="11"/>
      <c r="J191" s="65"/>
      <c r="K191" s="71"/>
      <c r="L191" s="33"/>
      <c r="M191" s="33"/>
      <c r="N191" s="113"/>
      <c r="O191" s="33"/>
      <c r="P191" s="33"/>
      <c r="Q191" s="33"/>
      <c r="R191" s="33"/>
      <c r="S191" s="33"/>
      <c r="T191" s="33"/>
      <c r="U191" s="33"/>
      <c r="V191" s="33"/>
      <c r="W191" s="21"/>
      <c r="X191" s="21"/>
      <c r="Y191" s="34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</row>
    <row r="192" spans="1:40" ht="15.75">
      <c r="A192" s="5"/>
      <c r="B192" s="56"/>
      <c r="C192" s="21"/>
      <c r="D192" s="21"/>
      <c r="E192" s="11"/>
      <c r="F192" s="21"/>
      <c r="G192" s="57"/>
      <c r="H192" s="62"/>
      <c r="I192" s="11"/>
      <c r="J192" s="65"/>
      <c r="K192" s="71"/>
      <c r="L192" s="33"/>
      <c r="M192" s="33"/>
      <c r="N192" s="113"/>
      <c r="O192" s="33"/>
      <c r="P192" s="33"/>
      <c r="Q192" s="33"/>
      <c r="R192" s="33"/>
      <c r="S192" s="33"/>
      <c r="T192" s="33"/>
      <c r="U192" s="33"/>
      <c r="V192" s="33"/>
      <c r="W192" s="21"/>
      <c r="X192" s="21"/>
      <c r="Y192" s="34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</row>
    <row r="193" spans="1:40" ht="15.75">
      <c r="A193" s="21"/>
      <c r="B193" s="56"/>
      <c r="C193" s="21"/>
      <c r="D193" s="21"/>
      <c r="E193" s="11"/>
      <c r="F193" s="21"/>
      <c r="G193" s="57"/>
      <c r="H193" s="62"/>
      <c r="I193" s="11"/>
      <c r="J193" s="65"/>
      <c r="K193" s="71"/>
      <c r="L193" s="33"/>
      <c r="M193" s="33"/>
      <c r="N193" s="113"/>
      <c r="O193" s="33"/>
      <c r="P193" s="33"/>
      <c r="Q193" s="33"/>
      <c r="R193" s="33"/>
      <c r="S193" s="33"/>
      <c r="T193" s="33"/>
      <c r="U193" s="33"/>
      <c r="V193" s="33"/>
      <c r="W193" s="21"/>
      <c r="X193" s="21"/>
      <c r="Y193" s="34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</row>
    <row r="194" spans="1:40" ht="15.75">
      <c r="A194" s="21"/>
      <c r="B194" s="56"/>
      <c r="C194" s="21"/>
      <c r="D194" s="21"/>
      <c r="E194" s="11"/>
      <c r="F194" s="21"/>
      <c r="G194" s="57"/>
      <c r="H194" s="62"/>
      <c r="I194" s="11"/>
      <c r="J194" s="65"/>
      <c r="K194" s="71"/>
      <c r="L194" s="33"/>
      <c r="M194" s="33"/>
      <c r="N194" s="113"/>
      <c r="O194" s="33"/>
      <c r="P194" s="33"/>
      <c r="Q194" s="33"/>
      <c r="R194" s="33"/>
      <c r="S194" s="33"/>
      <c r="T194" s="33"/>
      <c r="U194" s="33"/>
      <c r="V194" s="33"/>
      <c r="W194" s="21"/>
      <c r="X194" s="21"/>
      <c r="Y194" s="34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</row>
    <row r="195" spans="1:40" ht="15.75">
      <c r="A195" s="21"/>
      <c r="B195" s="56"/>
      <c r="C195" s="21"/>
      <c r="D195" s="21"/>
      <c r="E195" s="11"/>
      <c r="F195" s="21"/>
      <c r="G195" s="57"/>
      <c r="H195" s="62"/>
      <c r="I195" s="11"/>
      <c r="J195" s="65"/>
      <c r="K195" s="71"/>
      <c r="L195" s="33"/>
      <c r="M195" s="33"/>
      <c r="N195" s="113"/>
      <c r="O195" s="33"/>
      <c r="P195" s="33"/>
      <c r="Q195" s="33"/>
      <c r="R195" s="33"/>
      <c r="S195" s="33"/>
      <c r="T195" s="33"/>
      <c r="U195" s="33"/>
      <c r="V195" s="33"/>
      <c r="W195" s="21"/>
      <c r="X195" s="21"/>
      <c r="Y195" s="34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</row>
    <row r="196" spans="1:40" ht="15.75">
      <c r="A196" s="21"/>
      <c r="B196" s="56"/>
      <c r="C196" s="21"/>
      <c r="D196" s="21"/>
      <c r="E196" s="11"/>
      <c r="F196" s="21"/>
      <c r="G196" s="57"/>
      <c r="H196" s="62"/>
      <c r="I196" s="11"/>
      <c r="J196" s="65"/>
      <c r="K196" s="71"/>
      <c r="L196" s="33"/>
      <c r="M196" s="33"/>
      <c r="N196" s="113"/>
      <c r="O196" s="33"/>
      <c r="P196" s="33"/>
      <c r="Q196" s="33"/>
      <c r="R196" s="33"/>
      <c r="S196" s="33"/>
      <c r="T196" s="33"/>
      <c r="U196" s="33"/>
      <c r="V196" s="33"/>
      <c r="W196" s="21"/>
      <c r="X196" s="21"/>
      <c r="Y196" s="34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</row>
    <row r="197" spans="1:40" ht="15.75">
      <c r="A197" s="21"/>
      <c r="B197" s="56"/>
      <c r="C197" s="21"/>
      <c r="D197" s="21"/>
      <c r="E197" s="11"/>
      <c r="F197" s="21"/>
      <c r="G197" s="57"/>
      <c r="H197" s="62"/>
      <c r="I197" s="11"/>
      <c r="J197" s="65"/>
      <c r="K197" s="71"/>
      <c r="L197" s="33"/>
      <c r="M197" s="33"/>
      <c r="N197" s="113"/>
      <c r="O197" s="33"/>
      <c r="P197" s="33"/>
      <c r="Q197" s="33"/>
      <c r="R197" s="33"/>
      <c r="S197" s="33"/>
      <c r="T197" s="33"/>
      <c r="U197" s="33"/>
      <c r="V197" s="33"/>
      <c r="W197" s="21"/>
      <c r="X197" s="21"/>
      <c r="Y197" s="34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</row>
    <row r="198" spans="1:40" ht="15.75">
      <c r="A198" s="21"/>
      <c r="B198" s="56"/>
      <c r="C198" s="21"/>
      <c r="D198" s="21"/>
      <c r="E198" s="11"/>
      <c r="F198" s="21"/>
      <c r="G198" s="57"/>
      <c r="H198" s="62"/>
      <c r="I198" s="11"/>
      <c r="J198" s="65"/>
      <c r="K198" s="71"/>
      <c r="L198" s="33"/>
      <c r="M198" s="33"/>
      <c r="N198" s="113"/>
      <c r="O198" s="33"/>
      <c r="P198" s="33"/>
      <c r="Q198" s="33"/>
      <c r="R198" s="33"/>
      <c r="S198" s="33"/>
      <c r="T198" s="33"/>
      <c r="U198" s="33"/>
      <c r="V198" s="33"/>
      <c r="W198" s="21"/>
      <c r="X198" s="21"/>
      <c r="Y198" s="34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</row>
    <row r="199" spans="1:40" ht="15.75">
      <c r="A199" s="21"/>
      <c r="B199" s="56"/>
      <c r="C199" s="21"/>
      <c r="D199" s="21"/>
      <c r="E199" s="11"/>
      <c r="F199" s="21"/>
      <c r="G199" s="57"/>
      <c r="H199" s="62"/>
      <c r="I199" s="11"/>
      <c r="J199" s="65"/>
      <c r="K199" s="71"/>
      <c r="L199" s="33"/>
      <c r="M199" s="33"/>
      <c r="N199" s="113"/>
      <c r="O199" s="33"/>
      <c r="P199" s="33"/>
      <c r="Q199" s="33"/>
      <c r="R199" s="33"/>
      <c r="S199" s="33"/>
      <c r="T199" s="33"/>
      <c r="U199" s="33"/>
      <c r="V199" s="33"/>
      <c r="W199" s="21"/>
      <c r="X199" s="21"/>
      <c r="Y199" s="34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</row>
    <row r="200" spans="1:40" ht="15.75">
      <c r="A200" s="21"/>
      <c r="B200" s="56"/>
      <c r="C200" s="21"/>
      <c r="D200" s="21"/>
      <c r="E200" s="11"/>
      <c r="F200" s="21"/>
      <c r="G200" s="57"/>
      <c r="H200" s="62"/>
      <c r="I200" s="11"/>
      <c r="J200" s="65"/>
      <c r="K200" s="71"/>
      <c r="L200" s="33"/>
      <c r="M200" s="33"/>
      <c r="N200" s="113"/>
      <c r="O200" s="33"/>
      <c r="P200" s="33"/>
      <c r="Q200" s="33"/>
      <c r="R200" s="33"/>
      <c r="S200" s="33"/>
      <c r="T200" s="33"/>
      <c r="U200" s="33"/>
      <c r="V200" s="33"/>
      <c r="W200" s="21"/>
      <c r="X200" s="21"/>
      <c r="Y200" s="34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</row>
    <row r="201" spans="1:40" ht="15.75">
      <c r="A201" s="21"/>
      <c r="B201" s="56"/>
      <c r="C201" s="21"/>
      <c r="D201" s="21"/>
      <c r="E201" s="11"/>
      <c r="F201" s="21"/>
      <c r="G201" s="57"/>
      <c r="H201" s="62"/>
      <c r="I201" s="11"/>
      <c r="J201" s="65"/>
      <c r="K201" s="71"/>
      <c r="L201" s="33"/>
      <c r="M201" s="33"/>
      <c r="N201" s="113"/>
      <c r="O201" s="33"/>
      <c r="P201" s="33"/>
      <c r="Q201" s="33"/>
      <c r="R201" s="33"/>
      <c r="S201" s="33"/>
      <c r="T201" s="33"/>
      <c r="U201" s="33"/>
      <c r="V201" s="33"/>
      <c r="W201" s="21"/>
      <c r="X201" s="21"/>
      <c r="Y201" s="34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</row>
    <row r="202" spans="1:40" ht="15.75">
      <c r="A202" s="21"/>
      <c r="B202" s="57"/>
      <c r="C202" s="21"/>
      <c r="D202" s="21"/>
      <c r="E202" s="11"/>
      <c r="F202" s="21"/>
      <c r="G202" s="57"/>
      <c r="H202" s="62"/>
      <c r="I202" s="11"/>
      <c r="J202" s="65"/>
      <c r="K202" s="71"/>
      <c r="L202" s="33"/>
      <c r="M202" s="33"/>
      <c r="N202" s="113"/>
      <c r="O202" s="33"/>
      <c r="P202" s="33"/>
      <c r="Q202" s="33"/>
      <c r="R202" s="33"/>
      <c r="S202" s="33"/>
      <c r="T202" s="33"/>
      <c r="U202" s="33"/>
      <c r="V202" s="33"/>
      <c r="W202" s="21"/>
      <c r="X202" s="21"/>
      <c r="Y202" s="34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</row>
    <row r="203" spans="1:40" ht="15.75">
      <c r="A203" s="21"/>
      <c r="B203" s="57"/>
      <c r="C203" s="21"/>
      <c r="D203" s="21"/>
      <c r="E203" s="11"/>
      <c r="F203" s="21"/>
      <c r="G203" s="57"/>
      <c r="H203" s="62"/>
      <c r="I203" s="11"/>
      <c r="J203" s="65"/>
      <c r="K203" s="71"/>
      <c r="L203" s="33"/>
      <c r="M203" s="33"/>
      <c r="N203" s="113"/>
      <c r="O203" s="33"/>
      <c r="P203" s="33"/>
      <c r="Q203" s="33"/>
      <c r="R203" s="33"/>
      <c r="S203" s="33"/>
      <c r="T203" s="33"/>
      <c r="U203" s="33"/>
      <c r="V203" s="33"/>
      <c r="W203" s="21"/>
      <c r="X203" s="21"/>
      <c r="Y203" s="34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</row>
    <row r="204" spans="1:40" ht="15.75">
      <c r="A204" s="21"/>
      <c r="B204" s="57"/>
      <c r="C204" s="21"/>
      <c r="D204" s="21"/>
      <c r="E204" s="11"/>
      <c r="F204" s="21"/>
      <c r="G204" s="57"/>
      <c r="H204" s="62"/>
      <c r="I204" s="11"/>
      <c r="J204" s="65"/>
      <c r="K204" s="71"/>
      <c r="L204" s="33"/>
      <c r="M204" s="33"/>
      <c r="N204" s="113"/>
      <c r="O204" s="33"/>
      <c r="P204" s="33"/>
      <c r="Q204" s="33"/>
      <c r="R204" s="33"/>
      <c r="S204" s="33"/>
      <c r="T204" s="33"/>
      <c r="U204" s="33"/>
      <c r="V204" s="33"/>
      <c r="W204" s="21"/>
      <c r="X204" s="21"/>
      <c r="Y204" s="34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</row>
    <row r="205" spans="1:40" ht="15.75">
      <c r="A205" s="21"/>
      <c r="B205" s="57"/>
      <c r="C205" s="21"/>
      <c r="D205" s="21"/>
      <c r="E205" s="11"/>
      <c r="F205" s="21"/>
      <c r="G205" s="57"/>
      <c r="H205" s="62"/>
      <c r="I205" s="11"/>
      <c r="J205" s="65"/>
      <c r="K205" s="71"/>
      <c r="L205" s="33"/>
      <c r="M205" s="33"/>
      <c r="N205" s="113"/>
      <c r="O205" s="33"/>
      <c r="P205" s="33"/>
      <c r="Q205" s="33"/>
      <c r="R205" s="33"/>
      <c r="S205" s="33"/>
      <c r="T205" s="33"/>
      <c r="U205" s="33"/>
      <c r="V205" s="33"/>
      <c r="W205" s="21"/>
      <c r="X205" s="21"/>
      <c r="Y205" s="34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</row>
    <row r="206" spans="1:40" ht="15.75">
      <c r="A206" s="21"/>
      <c r="B206" s="57"/>
      <c r="C206" s="21"/>
      <c r="D206" s="21"/>
      <c r="E206" s="11"/>
      <c r="F206" s="21"/>
      <c r="G206" s="57"/>
      <c r="H206" s="62"/>
      <c r="I206" s="11"/>
      <c r="J206" s="65"/>
      <c r="K206" s="71"/>
      <c r="L206" s="33"/>
      <c r="M206" s="33"/>
      <c r="N206" s="113"/>
      <c r="O206" s="33"/>
      <c r="P206" s="33"/>
      <c r="Q206" s="33"/>
      <c r="R206" s="33"/>
      <c r="S206" s="33"/>
      <c r="T206" s="33"/>
      <c r="U206" s="33"/>
      <c r="V206" s="33"/>
      <c r="W206" s="21"/>
      <c r="X206" s="21"/>
      <c r="Y206" s="34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</row>
    <row r="207" spans="1:40" ht="15.75">
      <c r="A207" s="21"/>
      <c r="B207" s="57"/>
      <c r="C207" s="21"/>
      <c r="D207" s="21"/>
      <c r="E207" s="11"/>
      <c r="F207" s="21"/>
      <c r="G207" s="57"/>
      <c r="H207" s="62"/>
      <c r="I207" s="11"/>
      <c r="J207" s="65"/>
      <c r="K207" s="71"/>
      <c r="L207" s="33"/>
      <c r="M207" s="33"/>
      <c r="N207" s="113"/>
      <c r="O207" s="33"/>
      <c r="P207" s="33"/>
      <c r="Q207" s="33"/>
      <c r="R207" s="33"/>
      <c r="S207" s="33"/>
      <c r="T207" s="33"/>
      <c r="U207" s="33"/>
      <c r="V207" s="33"/>
      <c r="W207" s="21"/>
      <c r="X207" s="21"/>
      <c r="Y207" s="34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</row>
    <row r="208" spans="1:40" ht="15.75">
      <c r="A208" s="21"/>
      <c r="B208" s="57"/>
      <c r="C208" s="21"/>
      <c r="D208" s="21"/>
      <c r="E208" s="11"/>
      <c r="F208" s="21"/>
      <c r="G208" s="57"/>
      <c r="H208" s="62"/>
      <c r="I208" s="11"/>
      <c r="J208" s="65"/>
      <c r="K208" s="71"/>
      <c r="L208" s="33"/>
      <c r="M208" s="33"/>
      <c r="N208" s="113"/>
      <c r="O208" s="33"/>
      <c r="P208" s="33"/>
      <c r="Q208" s="33"/>
      <c r="R208" s="33"/>
      <c r="S208" s="33"/>
      <c r="T208" s="33"/>
      <c r="U208" s="33"/>
      <c r="V208" s="33"/>
      <c r="W208" s="21"/>
      <c r="X208" s="21"/>
      <c r="Y208" s="34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</row>
    <row r="209" spans="1:40" ht="15.75">
      <c r="A209" s="21"/>
      <c r="B209" s="57"/>
      <c r="C209" s="21"/>
      <c r="D209" s="21"/>
      <c r="E209" s="11"/>
      <c r="F209" s="21"/>
      <c r="G209" s="57"/>
      <c r="H209" s="62"/>
      <c r="I209" s="11"/>
      <c r="J209" s="65"/>
      <c r="K209" s="71"/>
      <c r="L209" s="33"/>
      <c r="M209" s="33"/>
      <c r="N209" s="113"/>
      <c r="O209" s="33"/>
      <c r="P209" s="33"/>
      <c r="Q209" s="33"/>
      <c r="R209" s="33"/>
      <c r="S209" s="33"/>
      <c r="T209" s="33"/>
      <c r="U209" s="33"/>
      <c r="V209" s="33"/>
      <c r="W209" s="21"/>
      <c r="X209" s="21"/>
      <c r="Y209" s="34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</row>
    <row r="210" spans="1:40" ht="15.75">
      <c r="A210" s="21"/>
      <c r="B210" s="57"/>
      <c r="C210" s="21"/>
      <c r="D210" s="21"/>
      <c r="E210" s="11"/>
      <c r="F210" s="21"/>
      <c r="G210" s="57"/>
      <c r="H210" s="62"/>
      <c r="I210" s="11"/>
      <c r="J210" s="65"/>
      <c r="K210" s="71"/>
      <c r="L210" s="33"/>
      <c r="M210" s="33"/>
      <c r="N210" s="113"/>
      <c r="O210" s="33"/>
      <c r="P210" s="33"/>
      <c r="Q210" s="33"/>
      <c r="R210" s="33"/>
      <c r="S210" s="33"/>
      <c r="T210" s="33"/>
      <c r="U210" s="33"/>
      <c r="V210" s="33"/>
      <c r="W210" s="21"/>
      <c r="X210" s="21"/>
      <c r="Y210" s="34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</row>
    <row r="211" spans="1:40" ht="15.75">
      <c r="A211" s="21"/>
      <c r="B211" s="57"/>
      <c r="C211" s="21"/>
      <c r="D211" s="21"/>
      <c r="E211" s="11"/>
      <c r="F211" s="21"/>
      <c r="G211" s="57"/>
      <c r="H211" s="62"/>
      <c r="I211" s="11"/>
      <c r="J211" s="65"/>
      <c r="K211" s="71"/>
      <c r="L211" s="33"/>
      <c r="M211" s="33"/>
      <c r="N211" s="113"/>
      <c r="O211" s="33"/>
      <c r="P211" s="33"/>
      <c r="Q211" s="33"/>
      <c r="R211" s="33"/>
      <c r="S211" s="33"/>
      <c r="T211" s="33"/>
      <c r="U211" s="33"/>
      <c r="V211" s="33"/>
      <c r="W211" s="21"/>
      <c r="X211" s="21"/>
      <c r="Y211" s="34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</row>
    <row r="212" spans="1:40" ht="15.75">
      <c r="A212" s="21"/>
      <c r="B212" s="57"/>
      <c r="C212" s="21"/>
      <c r="D212" s="21"/>
      <c r="E212" s="11"/>
      <c r="F212" s="21"/>
      <c r="G212" s="57"/>
      <c r="H212" s="62"/>
      <c r="I212" s="11"/>
      <c r="J212" s="65"/>
      <c r="K212" s="71"/>
      <c r="L212" s="33"/>
      <c r="M212" s="33"/>
      <c r="N212" s="113"/>
      <c r="O212" s="33"/>
      <c r="P212" s="33"/>
      <c r="Q212" s="33"/>
      <c r="R212" s="33"/>
      <c r="S212" s="33"/>
      <c r="T212" s="33"/>
      <c r="U212" s="33"/>
      <c r="V212" s="33"/>
      <c r="W212" s="21"/>
      <c r="X212" s="21"/>
      <c r="Y212" s="34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</row>
    <row r="213" spans="1:40" ht="15.75">
      <c r="A213" s="21"/>
      <c r="B213" s="57"/>
      <c r="C213" s="21"/>
      <c r="D213" s="21"/>
      <c r="E213" s="11"/>
      <c r="F213" s="21"/>
      <c r="G213" s="57"/>
      <c r="H213" s="62"/>
      <c r="I213" s="11"/>
      <c r="J213" s="65"/>
      <c r="K213" s="71"/>
      <c r="L213" s="33"/>
      <c r="M213" s="33"/>
      <c r="N213" s="113"/>
      <c r="O213" s="33"/>
      <c r="P213" s="33"/>
      <c r="Q213" s="33"/>
      <c r="R213" s="33"/>
      <c r="S213" s="33"/>
      <c r="T213" s="33"/>
      <c r="U213" s="33"/>
      <c r="V213" s="33"/>
      <c r="W213" s="21"/>
      <c r="X213" s="21"/>
      <c r="Y213" s="34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</row>
    <row r="214" spans="1:40" ht="15.75">
      <c r="A214" s="21"/>
      <c r="B214" s="57"/>
      <c r="C214" s="21"/>
      <c r="D214" s="21"/>
      <c r="E214" s="11"/>
      <c r="F214" s="21"/>
      <c r="G214" s="57"/>
      <c r="H214" s="62"/>
      <c r="I214" s="11"/>
      <c r="J214" s="65"/>
      <c r="K214" s="71"/>
      <c r="L214" s="33"/>
      <c r="M214" s="33"/>
      <c r="N214" s="113"/>
      <c r="O214" s="33"/>
      <c r="P214" s="33"/>
      <c r="Q214" s="33"/>
      <c r="R214" s="33"/>
      <c r="S214" s="33"/>
      <c r="T214" s="33"/>
      <c r="U214" s="33"/>
      <c r="V214" s="33"/>
      <c r="W214" s="21"/>
      <c r="X214" s="21"/>
      <c r="Y214" s="34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</row>
    <row r="215" spans="1:40" ht="15.75">
      <c r="A215" s="21"/>
      <c r="B215" s="57"/>
      <c r="C215" s="21"/>
      <c r="D215" s="21"/>
      <c r="E215" s="11"/>
      <c r="F215" s="21"/>
      <c r="G215" s="57"/>
      <c r="H215" s="62"/>
      <c r="I215" s="11"/>
      <c r="J215" s="65"/>
      <c r="K215" s="71"/>
      <c r="L215" s="33"/>
      <c r="M215" s="33"/>
      <c r="N215" s="113"/>
      <c r="O215" s="33"/>
      <c r="P215" s="33"/>
      <c r="Q215" s="33"/>
      <c r="R215" s="33"/>
      <c r="S215" s="33"/>
      <c r="T215" s="33"/>
      <c r="U215" s="33"/>
      <c r="V215" s="33"/>
      <c r="W215" s="21"/>
      <c r="X215" s="21"/>
      <c r="Y215" s="34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</row>
    <row r="216" spans="1:40" ht="15.75">
      <c r="A216" s="21"/>
      <c r="B216" s="57"/>
      <c r="C216" s="21"/>
      <c r="D216" s="21"/>
      <c r="E216" s="11"/>
      <c r="F216" s="21"/>
      <c r="G216" s="57"/>
      <c r="H216" s="62"/>
      <c r="I216" s="11"/>
      <c r="J216" s="65"/>
      <c r="K216" s="71"/>
      <c r="L216" s="33"/>
      <c r="M216" s="33"/>
      <c r="N216" s="113"/>
      <c r="O216" s="33"/>
      <c r="P216" s="33"/>
      <c r="Q216" s="33"/>
      <c r="R216" s="33"/>
      <c r="S216" s="33"/>
      <c r="T216" s="33"/>
      <c r="U216" s="33"/>
      <c r="V216" s="33"/>
      <c r="W216" s="21"/>
      <c r="X216" s="21"/>
      <c r="Y216" s="34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</row>
    <row r="217" spans="1:40" ht="15.75">
      <c r="A217" s="21"/>
      <c r="B217" s="57"/>
      <c r="C217" s="21"/>
      <c r="D217" s="21"/>
      <c r="E217" s="11"/>
      <c r="F217" s="21"/>
      <c r="G217" s="57"/>
      <c r="H217" s="62"/>
      <c r="I217" s="11"/>
      <c r="J217" s="65"/>
      <c r="K217" s="71"/>
      <c r="L217" s="33"/>
      <c r="M217" s="33"/>
      <c r="N217" s="113"/>
      <c r="O217" s="33"/>
      <c r="P217" s="33"/>
      <c r="Q217" s="33"/>
      <c r="R217" s="33"/>
      <c r="S217" s="33"/>
      <c r="T217" s="33"/>
      <c r="U217" s="33"/>
      <c r="V217" s="33"/>
      <c r="W217" s="21"/>
      <c r="X217" s="21"/>
      <c r="Y217" s="34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</row>
    <row r="218" spans="1:40" ht="15.75">
      <c r="A218" s="21"/>
      <c r="B218" s="57"/>
      <c r="C218" s="21"/>
      <c r="D218" s="21"/>
      <c r="E218" s="11"/>
      <c r="F218" s="21"/>
      <c r="G218" s="57"/>
      <c r="H218" s="62"/>
      <c r="I218" s="11"/>
      <c r="J218" s="65"/>
      <c r="K218" s="71"/>
      <c r="L218" s="33"/>
      <c r="M218" s="33"/>
      <c r="N218" s="113"/>
      <c r="O218" s="33"/>
      <c r="P218" s="33"/>
      <c r="Q218" s="33"/>
      <c r="R218" s="33"/>
      <c r="S218" s="33"/>
      <c r="T218" s="33"/>
      <c r="U218" s="33"/>
      <c r="V218" s="33"/>
      <c r="W218" s="21"/>
      <c r="X218" s="21"/>
      <c r="Y218" s="34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</row>
    <row r="219" spans="1:40" ht="15.75">
      <c r="A219" s="21"/>
      <c r="B219" s="57"/>
      <c r="C219" s="21"/>
      <c r="D219" s="21"/>
      <c r="E219" s="11"/>
      <c r="F219" s="21"/>
      <c r="G219" s="57"/>
      <c r="H219" s="62"/>
      <c r="I219" s="11"/>
      <c r="J219" s="65"/>
      <c r="K219" s="71"/>
      <c r="L219" s="33"/>
      <c r="M219" s="33"/>
      <c r="N219" s="113"/>
      <c r="O219" s="33"/>
      <c r="P219" s="33"/>
      <c r="Q219" s="33"/>
      <c r="R219" s="33"/>
      <c r="S219" s="33"/>
      <c r="T219" s="33"/>
      <c r="U219" s="33"/>
      <c r="V219" s="33"/>
      <c r="W219" s="21"/>
      <c r="X219" s="21"/>
      <c r="Y219" s="34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</row>
    <row r="220" spans="1:40" ht="15.75">
      <c r="A220" s="21"/>
      <c r="B220" s="57"/>
      <c r="C220" s="21"/>
      <c r="D220" s="21"/>
      <c r="E220" s="11"/>
      <c r="F220" s="21"/>
      <c r="G220" s="57"/>
      <c r="H220" s="62"/>
      <c r="I220" s="11"/>
      <c r="J220" s="65"/>
      <c r="K220" s="71"/>
      <c r="L220" s="33"/>
      <c r="M220" s="33"/>
      <c r="N220" s="113"/>
      <c r="O220" s="33"/>
      <c r="P220" s="33"/>
      <c r="Q220" s="33"/>
      <c r="R220" s="33"/>
      <c r="S220" s="33"/>
      <c r="T220" s="33"/>
      <c r="U220" s="33"/>
      <c r="V220" s="33"/>
      <c r="W220" s="21"/>
      <c r="X220" s="21"/>
      <c r="Y220" s="34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</row>
    <row r="221" spans="1:40" ht="15.75">
      <c r="A221" s="21"/>
      <c r="B221" s="57"/>
      <c r="C221" s="21"/>
      <c r="D221" s="21"/>
      <c r="E221" s="11"/>
      <c r="F221" s="21"/>
      <c r="G221" s="57"/>
      <c r="H221" s="62"/>
      <c r="I221" s="11"/>
      <c r="J221" s="65"/>
      <c r="K221" s="71"/>
      <c r="L221" s="33"/>
      <c r="M221" s="33"/>
      <c r="N221" s="113"/>
      <c r="O221" s="33"/>
      <c r="P221" s="33"/>
      <c r="Q221" s="33"/>
      <c r="R221" s="33"/>
      <c r="S221" s="33"/>
      <c r="T221" s="33"/>
      <c r="U221" s="33"/>
      <c r="V221" s="33"/>
      <c r="W221" s="21"/>
      <c r="X221" s="21"/>
      <c r="Y221" s="34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</row>
    <row r="222" spans="1:40" ht="15.75">
      <c r="A222" s="21"/>
      <c r="B222" s="57"/>
      <c r="C222" s="21"/>
      <c r="D222" s="21"/>
      <c r="E222" s="11"/>
      <c r="F222" s="21"/>
      <c r="G222" s="57"/>
      <c r="H222" s="62"/>
      <c r="I222" s="11"/>
      <c r="J222" s="65"/>
      <c r="K222" s="71"/>
      <c r="L222" s="33"/>
      <c r="M222" s="33"/>
      <c r="N222" s="113"/>
      <c r="O222" s="33"/>
      <c r="P222" s="33"/>
      <c r="Q222" s="33"/>
      <c r="R222" s="33"/>
      <c r="S222" s="33"/>
      <c r="T222" s="33"/>
      <c r="U222" s="33"/>
      <c r="V222" s="33"/>
      <c r="W222" s="21"/>
      <c r="X222" s="21"/>
      <c r="Y222" s="34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</row>
    <row r="223" spans="1:40" ht="15.75">
      <c r="A223" s="21"/>
      <c r="B223" s="57"/>
      <c r="C223" s="21"/>
      <c r="D223" s="21"/>
      <c r="E223" s="11"/>
      <c r="F223" s="21"/>
      <c r="G223" s="57"/>
      <c r="H223" s="62"/>
      <c r="I223" s="11"/>
      <c r="J223" s="65"/>
      <c r="K223" s="71"/>
      <c r="L223" s="33"/>
      <c r="M223" s="33"/>
      <c r="N223" s="113"/>
      <c r="O223" s="33"/>
      <c r="P223" s="33"/>
      <c r="Q223" s="33"/>
      <c r="R223" s="33"/>
      <c r="S223" s="33"/>
      <c r="T223" s="33"/>
      <c r="U223" s="33"/>
      <c r="V223" s="33"/>
      <c r="W223" s="21"/>
      <c r="X223" s="21"/>
      <c r="Y223" s="34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</row>
    <row r="224" spans="1:40" ht="15.75">
      <c r="A224" s="21"/>
      <c r="B224" s="57"/>
      <c r="C224" s="21"/>
      <c r="D224" s="21"/>
      <c r="E224" s="11"/>
      <c r="F224" s="21"/>
      <c r="G224" s="57"/>
      <c r="H224" s="62"/>
      <c r="I224" s="11"/>
      <c r="J224" s="65"/>
      <c r="K224" s="71"/>
      <c r="L224" s="33"/>
      <c r="M224" s="33"/>
      <c r="N224" s="113"/>
      <c r="O224" s="33"/>
      <c r="P224" s="33"/>
      <c r="Q224" s="33"/>
      <c r="R224" s="33"/>
      <c r="S224" s="33"/>
      <c r="T224" s="33"/>
      <c r="U224" s="33"/>
      <c r="V224" s="33"/>
      <c r="W224" s="21"/>
      <c r="X224" s="21"/>
      <c r="Y224" s="34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</row>
    <row r="225" spans="1:40" ht="15.75">
      <c r="A225" s="21"/>
      <c r="B225" s="57"/>
      <c r="C225" s="21"/>
      <c r="D225" s="21"/>
      <c r="E225" s="11"/>
      <c r="F225" s="21"/>
      <c r="G225" s="57"/>
      <c r="H225" s="62"/>
      <c r="I225" s="11"/>
      <c r="J225" s="65"/>
      <c r="K225" s="71"/>
      <c r="L225" s="33"/>
      <c r="M225" s="33"/>
      <c r="N225" s="113"/>
      <c r="O225" s="33"/>
      <c r="P225" s="33"/>
      <c r="Q225" s="33"/>
      <c r="R225" s="33"/>
      <c r="S225" s="33"/>
      <c r="T225" s="33"/>
      <c r="U225" s="33"/>
      <c r="V225" s="33"/>
      <c r="W225" s="21"/>
      <c r="X225" s="21"/>
      <c r="Y225" s="34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</row>
    <row r="226" spans="1:40" ht="15.75">
      <c r="A226" s="21"/>
      <c r="B226" s="57"/>
      <c r="C226" s="21"/>
      <c r="D226" s="21"/>
      <c r="E226" s="11"/>
      <c r="F226" s="21"/>
      <c r="G226" s="57"/>
      <c r="H226" s="62"/>
      <c r="I226" s="11"/>
      <c r="J226" s="65"/>
      <c r="K226" s="71"/>
      <c r="L226" s="33"/>
      <c r="M226" s="33"/>
      <c r="N226" s="113"/>
      <c r="O226" s="33"/>
      <c r="P226" s="33"/>
      <c r="Q226" s="33"/>
      <c r="R226" s="33"/>
      <c r="S226" s="33"/>
      <c r="T226" s="33"/>
      <c r="U226" s="33"/>
      <c r="V226" s="33"/>
      <c r="W226" s="21"/>
      <c r="X226" s="21"/>
      <c r="Y226" s="34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</row>
    <row r="227" spans="1:40" ht="15.75">
      <c r="A227" s="21"/>
      <c r="B227" s="57"/>
      <c r="C227" s="21"/>
      <c r="D227" s="21"/>
      <c r="E227" s="11"/>
      <c r="F227" s="21"/>
      <c r="G227" s="57"/>
      <c r="H227" s="62"/>
      <c r="I227" s="11"/>
      <c r="J227" s="65"/>
      <c r="K227" s="71"/>
      <c r="L227" s="33"/>
      <c r="M227" s="33"/>
      <c r="N227" s="113"/>
      <c r="O227" s="33"/>
      <c r="P227" s="33"/>
      <c r="Q227" s="33"/>
      <c r="R227" s="33"/>
      <c r="S227" s="33"/>
      <c r="T227" s="33"/>
      <c r="U227" s="33"/>
      <c r="V227" s="33"/>
      <c r="W227" s="21"/>
      <c r="X227" s="21"/>
      <c r="Y227" s="34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</row>
    <row r="228" spans="1:40" ht="15.75">
      <c r="A228" s="21"/>
      <c r="B228" s="57"/>
      <c r="C228" s="21"/>
      <c r="D228" s="21"/>
      <c r="E228" s="11"/>
      <c r="F228" s="21"/>
      <c r="G228" s="57"/>
      <c r="H228" s="62"/>
      <c r="I228" s="11"/>
      <c r="J228" s="65"/>
      <c r="K228" s="71"/>
      <c r="L228" s="33"/>
      <c r="M228" s="33"/>
      <c r="N228" s="113"/>
      <c r="O228" s="33"/>
      <c r="P228" s="33"/>
      <c r="Q228" s="33"/>
      <c r="R228" s="33"/>
      <c r="S228" s="33"/>
      <c r="T228" s="33"/>
      <c r="U228" s="33"/>
      <c r="V228" s="33"/>
      <c r="W228" s="21"/>
      <c r="X228" s="21"/>
      <c r="Y228" s="34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</row>
    <row r="229" spans="1:40" ht="15.75">
      <c r="A229" s="21"/>
      <c r="B229" s="57"/>
      <c r="C229" s="21"/>
      <c r="D229" s="21"/>
      <c r="E229" s="11"/>
      <c r="F229" s="21"/>
      <c r="G229" s="57"/>
      <c r="H229" s="62"/>
      <c r="I229" s="11"/>
      <c r="J229" s="65"/>
      <c r="K229" s="71"/>
      <c r="L229" s="33"/>
      <c r="M229" s="33"/>
      <c r="N229" s="113"/>
      <c r="O229" s="33"/>
      <c r="P229" s="33"/>
      <c r="Q229" s="33"/>
      <c r="R229" s="33"/>
      <c r="S229" s="33"/>
      <c r="T229" s="33"/>
      <c r="U229" s="33"/>
      <c r="V229" s="33"/>
      <c r="W229" s="21"/>
      <c r="X229" s="21"/>
      <c r="Y229" s="34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</row>
    <row r="230" spans="1:40" ht="15.75">
      <c r="A230" s="21"/>
      <c r="B230" s="57"/>
      <c r="C230" s="21"/>
      <c r="D230" s="21"/>
      <c r="E230" s="11"/>
      <c r="F230" s="21"/>
      <c r="G230" s="57"/>
      <c r="H230" s="62"/>
      <c r="I230" s="11"/>
      <c r="J230" s="65"/>
      <c r="K230" s="71"/>
      <c r="L230" s="33"/>
      <c r="M230" s="33"/>
      <c r="N230" s="113"/>
      <c r="O230" s="33"/>
      <c r="P230" s="33"/>
      <c r="Q230" s="33"/>
      <c r="R230" s="33"/>
      <c r="S230" s="33"/>
      <c r="T230" s="33"/>
      <c r="U230" s="33"/>
      <c r="V230" s="33"/>
      <c r="W230" s="21"/>
      <c r="X230" s="21"/>
      <c r="Y230" s="34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</row>
    <row r="231" spans="1:40" ht="15.75">
      <c r="A231" s="21"/>
      <c r="B231" s="57"/>
      <c r="C231" s="21"/>
      <c r="D231" s="21"/>
      <c r="E231" s="11"/>
      <c r="F231" s="21"/>
      <c r="G231" s="57"/>
      <c r="H231" s="62"/>
      <c r="I231" s="11"/>
      <c r="J231" s="65"/>
      <c r="K231" s="71"/>
      <c r="L231" s="33"/>
      <c r="M231" s="33"/>
      <c r="N231" s="113"/>
      <c r="O231" s="33"/>
      <c r="P231" s="33"/>
      <c r="Q231" s="33"/>
      <c r="R231" s="33"/>
      <c r="S231" s="33"/>
      <c r="T231" s="33"/>
      <c r="U231" s="33"/>
      <c r="V231" s="33"/>
      <c r="W231" s="21"/>
      <c r="X231" s="21"/>
      <c r="Y231" s="34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</row>
    <row r="232" spans="1:40" ht="15.75">
      <c r="A232" s="21"/>
      <c r="B232" s="57"/>
      <c r="C232" s="21"/>
      <c r="D232" s="21"/>
      <c r="E232" s="11"/>
      <c r="F232" s="21"/>
      <c r="G232" s="57"/>
      <c r="H232" s="62"/>
      <c r="I232" s="11"/>
      <c r="J232" s="65"/>
      <c r="K232" s="71"/>
      <c r="L232" s="33"/>
      <c r="M232" s="33"/>
      <c r="N232" s="113"/>
      <c r="O232" s="33"/>
      <c r="P232" s="33"/>
      <c r="Q232" s="33"/>
      <c r="R232" s="33"/>
      <c r="S232" s="33"/>
      <c r="T232" s="33"/>
      <c r="U232" s="33"/>
      <c r="V232" s="33"/>
      <c r="W232" s="21"/>
      <c r="X232" s="21"/>
      <c r="Y232" s="34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</row>
    <row r="233" spans="1:40" ht="15.75">
      <c r="A233" s="21"/>
      <c r="B233" s="57"/>
      <c r="C233" s="21"/>
      <c r="D233" s="21"/>
      <c r="E233" s="21"/>
      <c r="F233" s="21"/>
      <c r="G233" s="57"/>
      <c r="H233" s="62"/>
      <c r="I233" s="11"/>
      <c r="J233" s="65"/>
      <c r="K233" s="71"/>
      <c r="L233" s="33"/>
      <c r="M233" s="33"/>
      <c r="N233" s="113"/>
      <c r="O233" s="33"/>
      <c r="P233" s="33"/>
      <c r="Q233" s="33"/>
      <c r="R233" s="33"/>
      <c r="S233" s="33"/>
      <c r="T233" s="33"/>
      <c r="U233" s="33"/>
      <c r="V233" s="33"/>
      <c r="W233" s="21"/>
      <c r="X233" s="21"/>
      <c r="Y233" s="34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</row>
    <row r="234" spans="1:40" ht="15.75">
      <c r="A234" s="21"/>
      <c r="B234" s="57"/>
      <c r="C234" s="21"/>
      <c r="D234" s="21"/>
      <c r="E234" s="21"/>
      <c r="F234" s="21"/>
      <c r="G234" s="57"/>
      <c r="H234" s="62"/>
      <c r="I234" s="11"/>
      <c r="J234" s="65"/>
      <c r="K234" s="71"/>
      <c r="L234" s="33"/>
      <c r="M234" s="33"/>
      <c r="N234" s="113"/>
      <c r="O234" s="33"/>
      <c r="P234" s="33"/>
      <c r="Q234" s="33"/>
      <c r="R234" s="33"/>
      <c r="S234" s="33"/>
      <c r="T234" s="33"/>
      <c r="U234" s="33"/>
      <c r="V234" s="33"/>
      <c r="W234" s="21"/>
      <c r="X234" s="21"/>
      <c r="Y234" s="34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</row>
    <row r="235" spans="1:40" ht="15.75">
      <c r="A235" s="21"/>
      <c r="B235" s="57"/>
      <c r="C235" s="21"/>
      <c r="D235" s="21"/>
      <c r="E235" s="21"/>
      <c r="F235" s="21"/>
      <c r="G235" s="57"/>
      <c r="H235" s="62"/>
      <c r="I235" s="11"/>
      <c r="J235" s="65"/>
      <c r="K235" s="71"/>
      <c r="L235" s="33"/>
      <c r="M235" s="33"/>
      <c r="N235" s="113"/>
      <c r="O235" s="33"/>
      <c r="P235" s="33"/>
      <c r="Q235" s="33"/>
      <c r="R235" s="33"/>
      <c r="S235" s="33"/>
      <c r="T235" s="33"/>
      <c r="U235" s="33"/>
      <c r="V235" s="33"/>
      <c r="W235" s="21"/>
      <c r="X235" s="21"/>
      <c r="Y235" s="34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</row>
    <row r="236" spans="1:40" ht="15.75">
      <c r="A236" s="21"/>
      <c r="B236" s="57"/>
      <c r="C236" s="21"/>
      <c r="D236" s="21"/>
      <c r="E236" s="21"/>
      <c r="F236" s="21"/>
      <c r="G236" s="57"/>
      <c r="H236" s="62"/>
      <c r="I236" s="11"/>
      <c r="J236" s="65"/>
      <c r="K236" s="71"/>
      <c r="L236" s="33"/>
      <c r="M236" s="33"/>
      <c r="N236" s="113"/>
      <c r="O236" s="33"/>
      <c r="P236" s="33"/>
      <c r="Q236" s="33"/>
      <c r="R236" s="33"/>
      <c r="S236" s="33"/>
      <c r="T236" s="33"/>
      <c r="U236" s="33"/>
      <c r="V236" s="33"/>
      <c r="W236" s="21"/>
      <c r="X236" s="21"/>
      <c r="Y236" s="34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</row>
    <row r="237" spans="1:40" ht="15.75">
      <c r="A237" s="21"/>
      <c r="B237" s="57"/>
      <c r="C237" s="21"/>
      <c r="D237" s="21"/>
      <c r="E237" s="21"/>
      <c r="F237" s="21"/>
      <c r="G237" s="57"/>
      <c r="H237" s="62"/>
      <c r="I237" s="11"/>
      <c r="J237" s="65"/>
      <c r="K237" s="71"/>
      <c r="L237" s="33"/>
      <c r="M237" s="33"/>
      <c r="N237" s="113"/>
      <c r="O237" s="33"/>
      <c r="P237" s="33"/>
      <c r="Q237" s="33"/>
      <c r="R237" s="33"/>
      <c r="S237" s="33"/>
      <c r="T237" s="33"/>
      <c r="U237" s="33"/>
      <c r="V237" s="33"/>
      <c r="W237" s="21"/>
      <c r="X237" s="21"/>
      <c r="Y237" s="34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</row>
    <row r="238" spans="1:40" ht="15.75">
      <c r="A238" s="21"/>
      <c r="B238" s="57"/>
      <c r="C238" s="21"/>
      <c r="D238" s="21"/>
      <c r="E238" s="21"/>
      <c r="F238" s="21"/>
      <c r="G238" s="57"/>
      <c r="H238" s="62"/>
      <c r="I238" s="11"/>
      <c r="J238" s="65"/>
      <c r="K238" s="71"/>
      <c r="L238" s="33"/>
      <c r="M238" s="33"/>
      <c r="N238" s="113"/>
      <c r="O238" s="33"/>
      <c r="P238" s="33"/>
      <c r="Q238" s="33"/>
      <c r="R238" s="33"/>
      <c r="S238" s="33"/>
      <c r="T238" s="33"/>
      <c r="U238" s="33"/>
      <c r="V238" s="33"/>
      <c r="W238" s="21"/>
      <c r="X238" s="21"/>
      <c r="Y238" s="34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</row>
    <row r="239" spans="1:40" ht="15.75">
      <c r="A239" s="21"/>
      <c r="B239" s="57"/>
      <c r="C239" s="21"/>
      <c r="D239" s="21"/>
      <c r="E239" s="21"/>
      <c r="F239" s="21"/>
      <c r="G239" s="57"/>
      <c r="H239" s="62"/>
      <c r="I239" s="11"/>
      <c r="J239" s="65"/>
      <c r="K239" s="71"/>
      <c r="L239" s="33"/>
      <c r="M239" s="33"/>
      <c r="N239" s="113"/>
      <c r="O239" s="33"/>
      <c r="P239" s="33"/>
      <c r="Q239" s="33"/>
      <c r="R239" s="33"/>
      <c r="S239" s="33"/>
      <c r="T239" s="33"/>
      <c r="U239" s="33"/>
      <c r="V239" s="33"/>
      <c r="W239" s="21"/>
      <c r="X239" s="21"/>
      <c r="Y239" s="34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</row>
    <row r="240" spans="1:40" ht="15.75">
      <c r="A240" s="21"/>
      <c r="B240" s="57"/>
      <c r="C240" s="21"/>
      <c r="D240" s="21"/>
      <c r="E240" s="21"/>
      <c r="F240" s="21"/>
      <c r="G240" s="57"/>
      <c r="H240" s="62"/>
      <c r="I240" s="11"/>
      <c r="J240" s="65"/>
      <c r="K240" s="71"/>
      <c r="L240" s="33"/>
      <c r="M240" s="33"/>
      <c r="N240" s="113"/>
      <c r="O240" s="33"/>
      <c r="P240" s="33"/>
      <c r="Q240" s="33"/>
      <c r="R240" s="33"/>
      <c r="S240" s="33"/>
      <c r="T240" s="33"/>
      <c r="U240" s="33"/>
      <c r="V240" s="33"/>
      <c r="W240" s="21"/>
      <c r="X240" s="21"/>
      <c r="Y240" s="34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</row>
    <row r="241" spans="1:40" ht="15.75">
      <c r="A241" s="21"/>
      <c r="B241" s="57"/>
      <c r="C241" s="21"/>
      <c r="D241" s="21"/>
      <c r="E241" s="21"/>
      <c r="F241" s="21"/>
      <c r="G241" s="57"/>
      <c r="H241" s="62"/>
      <c r="I241" s="11"/>
      <c r="J241" s="65"/>
      <c r="K241" s="71"/>
      <c r="L241" s="33"/>
      <c r="M241" s="33"/>
      <c r="N241" s="113"/>
      <c r="O241" s="33"/>
      <c r="P241" s="33"/>
      <c r="Q241" s="33"/>
      <c r="R241" s="33"/>
      <c r="S241" s="33"/>
      <c r="T241" s="33"/>
      <c r="U241" s="33"/>
      <c r="V241" s="33"/>
      <c r="W241" s="21"/>
      <c r="X241" s="21"/>
      <c r="Y241" s="34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</row>
    <row r="242" spans="1:40" ht="15.75">
      <c r="A242" s="21"/>
      <c r="B242" s="57"/>
      <c r="C242" s="21"/>
      <c r="D242" s="21"/>
      <c r="E242" s="21"/>
      <c r="F242" s="21"/>
      <c r="G242" s="57"/>
      <c r="H242" s="62"/>
      <c r="I242" s="11"/>
      <c r="J242" s="65"/>
      <c r="K242" s="71"/>
      <c r="L242" s="33"/>
      <c r="M242" s="33"/>
      <c r="N242" s="113"/>
      <c r="O242" s="33"/>
      <c r="P242" s="33"/>
      <c r="Q242" s="33"/>
      <c r="R242" s="33"/>
      <c r="S242" s="33"/>
      <c r="T242" s="33"/>
      <c r="U242" s="33"/>
      <c r="V242" s="33"/>
      <c r="W242" s="21"/>
      <c r="X242" s="21"/>
      <c r="Y242" s="34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</row>
    <row r="243" spans="1:40" ht="15.75">
      <c r="A243" s="21"/>
      <c r="B243" s="57"/>
      <c r="C243" s="21"/>
      <c r="D243" s="21"/>
      <c r="E243" s="21"/>
      <c r="F243" s="21"/>
      <c r="G243" s="57"/>
      <c r="H243" s="62"/>
      <c r="I243" s="11"/>
      <c r="J243" s="65"/>
      <c r="K243" s="71"/>
      <c r="L243" s="33"/>
      <c r="M243" s="33"/>
      <c r="N243" s="113"/>
      <c r="O243" s="33"/>
      <c r="P243" s="33"/>
      <c r="Q243" s="33"/>
      <c r="R243" s="33"/>
      <c r="S243" s="33"/>
      <c r="T243" s="33"/>
      <c r="U243" s="33"/>
      <c r="V243" s="33"/>
      <c r="W243" s="21"/>
      <c r="X243" s="21"/>
      <c r="Y243" s="34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</row>
    <row r="244" spans="1:40" ht="15.75">
      <c r="A244" s="21"/>
      <c r="B244" s="57"/>
      <c r="C244" s="21"/>
      <c r="D244" s="21"/>
      <c r="E244" s="21"/>
      <c r="F244" s="21"/>
      <c r="G244" s="57"/>
      <c r="H244" s="62"/>
      <c r="I244" s="11"/>
      <c r="J244" s="65"/>
      <c r="K244" s="71"/>
      <c r="L244" s="33"/>
      <c r="M244" s="33"/>
      <c r="N244" s="113"/>
      <c r="O244" s="33"/>
      <c r="P244" s="33"/>
      <c r="Q244" s="33"/>
      <c r="R244" s="33"/>
      <c r="S244" s="33"/>
      <c r="T244" s="33"/>
      <c r="U244" s="33"/>
      <c r="V244" s="33"/>
      <c r="W244" s="21"/>
      <c r="X244" s="21"/>
      <c r="Y244" s="34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</row>
    <row r="245" spans="1:40" ht="15.75">
      <c r="A245" s="21"/>
      <c r="B245" s="57"/>
      <c r="C245" s="21"/>
      <c r="D245" s="21"/>
      <c r="E245" s="21"/>
      <c r="F245" s="21"/>
      <c r="G245" s="57"/>
      <c r="H245" s="62"/>
      <c r="I245" s="11"/>
      <c r="J245" s="65"/>
      <c r="K245" s="71"/>
      <c r="L245" s="33"/>
      <c r="M245" s="33"/>
      <c r="N245" s="113"/>
      <c r="O245" s="33"/>
      <c r="P245" s="33"/>
      <c r="Q245" s="33"/>
      <c r="R245" s="33"/>
      <c r="S245" s="33"/>
      <c r="T245" s="33"/>
      <c r="U245" s="33"/>
      <c r="V245" s="33"/>
      <c r="W245" s="21"/>
      <c r="X245" s="21"/>
      <c r="Y245" s="34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</row>
    <row r="246" spans="1:40" ht="15.75">
      <c r="A246" s="21"/>
      <c r="B246" s="57"/>
      <c r="C246" s="21"/>
      <c r="D246" s="21"/>
      <c r="E246" s="21"/>
      <c r="F246" s="21"/>
      <c r="G246" s="57"/>
      <c r="H246" s="62"/>
      <c r="I246" s="11"/>
      <c r="J246" s="65"/>
      <c r="K246" s="71"/>
      <c r="L246" s="33"/>
      <c r="M246" s="33"/>
      <c r="N246" s="113"/>
      <c r="O246" s="33"/>
      <c r="P246" s="33"/>
      <c r="Q246" s="33"/>
      <c r="R246" s="33"/>
      <c r="S246" s="33"/>
      <c r="T246" s="33"/>
      <c r="U246" s="33"/>
      <c r="V246" s="33"/>
      <c r="W246" s="21"/>
      <c r="X246" s="21"/>
      <c r="Y246" s="34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</row>
    <row r="247" spans="1:40" ht="15.75">
      <c r="A247" s="21"/>
      <c r="B247" s="57"/>
      <c r="C247" s="21"/>
      <c r="D247" s="21"/>
      <c r="E247" s="21"/>
      <c r="F247" s="21"/>
      <c r="G247" s="57"/>
      <c r="H247" s="62"/>
      <c r="I247" s="11"/>
      <c r="J247" s="65"/>
      <c r="K247" s="71"/>
      <c r="L247" s="33"/>
      <c r="M247" s="33"/>
      <c r="N247" s="113"/>
      <c r="O247" s="33"/>
      <c r="P247" s="33"/>
      <c r="Q247" s="33"/>
      <c r="R247" s="33"/>
      <c r="S247" s="33"/>
      <c r="T247" s="33"/>
      <c r="U247" s="33"/>
      <c r="V247" s="33"/>
      <c r="W247" s="21"/>
      <c r="X247" s="21"/>
      <c r="Y247" s="34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</row>
    <row r="248" spans="1:40" ht="15.75">
      <c r="A248" s="21"/>
      <c r="B248" s="57"/>
      <c r="C248" s="21"/>
      <c r="D248" s="21"/>
      <c r="E248" s="21"/>
      <c r="F248" s="21"/>
      <c r="G248" s="57"/>
      <c r="H248" s="62"/>
      <c r="I248" s="11"/>
      <c r="J248" s="65"/>
      <c r="K248" s="71"/>
      <c r="L248" s="33"/>
      <c r="M248" s="33"/>
      <c r="N248" s="113"/>
      <c r="O248" s="33"/>
      <c r="P248" s="33"/>
      <c r="Q248" s="33"/>
      <c r="R248" s="33"/>
      <c r="S248" s="33"/>
      <c r="T248" s="33"/>
      <c r="U248" s="33"/>
      <c r="V248" s="33"/>
      <c r="W248" s="21"/>
      <c r="X248" s="21"/>
      <c r="Y248" s="34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</row>
    <row r="249" spans="1:40" ht="15.75">
      <c r="A249" s="21"/>
      <c r="B249" s="57"/>
      <c r="C249" s="21"/>
      <c r="D249" s="21"/>
      <c r="E249" s="21"/>
      <c r="F249" s="21"/>
      <c r="G249" s="57"/>
      <c r="H249" s="62"/>
      <c r="I249" s="11"/>
      <c r="J249" s="65"/>
      <c r="K249" s="71"/>
      <c r="L249" s="33"/>
      <c r="M249" s="33"/>
      <c r="N249" s="113"/>
      <c r="O249" s="33"/>
      <c r="P249" s="33"/>
      <c r="Q249" s="33"/>
      <c r="R249" s="33"/>
      <c r="S249" s="33"/>
      <c r="T249" s="33"/>
      <c r="U249" s="33"/>
      <c r="V249" s="33"/>
      <c r="W249" s="21"/>
      <c r="X249" s="21"/>
      <c r="Y249" s="34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</row>
    <row r="250" spans="1:40" ht="15.75">
      <c r="A250" s="21"/>
      <c r="B250" s="57"/>
      <c r="C250" s="21"/>
      <c r="D250" s="21"/>
      <c r="E250" s="21"/>
      <c r="F250" s="21"/>
      <c r="G250" s="57"/>
      <c r="H250" s="62"/>
      <c r="I250" s="11"/>
      <c r="J250" s="65"/>
      <c r="K250" s="71"/>
      <c r="L250" s="33"/>
      <c r="M250" s="33"/>
      <c r="N250" s="113"/>
      <c r="O250" s="33"/>
      <c r="P250" s="33"/>
      <c r="Q250" s="33"/>
      <c r="R250" s="33"/>
      <c r="S250" s="33"/>
      <c r="T250" s="33"/>
      <c r="U250" s="33"/>
      <c r="V250" s="33"/>
      <c r="W250" s="21"/>
      <c r="X250" s="21"/>
      <c r="Y250" s="34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</row>
    <row r="251" spans="1:40" ht="15.75">
      <c r="A251" s="21"/>
      <c r="B251" s="57"/>
      <c r="C251" s="21"/>
      <c r="D251" s="21"/>
      <c r="E251" s="21"/>
      <c r="F251" s="21"/>
      <c r="G251" s="57"/>
      <c r="H251" s="62"/>
      <c r="I251" s="11"/>
      <c r="J251" s="65"/>
      <c r="K251" s="71"/>
      <c r="L251" s="33"/>
      <c r="M251" s="33"/>
      <c r="N251" s="113"/>
      <c r="O251" s="33"/>
      <c r="P251" s="33"/>
      <c r="Q251" s="33"/>
      <c r="R251" s="33"/>
      <c r="S251" s="33"/>
      <c r="T251" s="33"/>
      <c r="U251" s="33"/>
      <c r="V251" s="33"/>
      <c r="W251" s="21"/>
      <c r="X251" s="21"/>
      <c r="Y251" s="34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</row>
    <row r="252" spans="1:40" ht="15.75">
      <c r="A252" s="21"/>
      <c r="B252" s="57"/>
      <c r="C252" s="21"/>
      <c r="D252" s="21"/>
      <c r="E252" s="21"/>
      <c r="F252" s="21"/>
      <c r="G252" s="57"/>
      <c r="H252" s="62"/>
      <c r="I252" s="11"/>
      <c r="J252" s="65"/>
      <c r="K252" s="71"/>
      <c r="L252" s="33"/>
      <c r="M252" s="33"/>
      <c r="N252" s="113"/>
      <c r="O252" s="33"/>
      <c r="P252" s="33"/>
      <c r="Q252" s="33"/>
      <c r="R252" s="33"/>
      <c r="S252" s="33"/>
      <c r="T252" s="33"/>
      <c r="U252" s="33"/>
      <c r="V252" s="33"/>
      <c r="W252" s="21"/>
      <c r="X252" s="21"/>
      <c r="Y252" s="34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</row>
    <row r="253" spans="1:40" ht="15.75">
      <c r="A253" s="21"/>
      <c r="B253" s="57"/>
      <c r="C253" s="21"/>
      <c r="D253" s="21"/>
      <c r="E253" s="21"/>
      <c r="F253" s="21"/>
      <c r="G253" s="57"/>
      <c r="H253" s="62"/>
      <c r="I253" s="11"/>
      <c r="J253" s="65"/>
      <c r="K253" s="71"/>
      <c r="L253" s="33"/>
      <c r="M253" s="33"/>
      <c r="N253" s="113"/>
      <c r="O253" s="33"/>
      <c r="P253" s="33"/>
      <c r="Q253" s="33"/>
      <c r="R253" s="33"/>
      <c r="S253" s="33"/>
      <c r="T253" s="33"/>
      <c r="U253" s="33"/>
      <c r="V253" s="33"/>
      <c r="W253" s="21"/>
      <c r="X253" s="21"/>
      <c r="Y253" s="34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</row>
    <row r="254" spans="1:40" ht="15.75">
      <c r="A254" s="21"/>
      <c r="B254" s="57"/>
      <c r="C254" s="21"/>
      <c r="D254" s="21"/>
      <c r="E254" s="21"/>
      <c r="F254" s="21"/>
      <c r="G254" s="57"/>
      <c r="H254" s="62"/>
      <c r="I254" s="11"/>
      <c r="J254" s="65"/>
      <c r="K254" s="71"/>
      <c r="L254" s="33"/>
      <c r="M254" s="33"/>
      <c r="N254" s="113"/>
      <c r="O254" s="33"/>
      <c r="P254" s="33"/>
      <c r="Q254" s="33"/>
      <c r="R254" s="33"/>
      <c r="S254" s="33"/>
      <c r="T254" s="33"/>
      <c r="U254" s="33"/>
      <c r="V254" s="33"/>
      <c r="W254" s="21"/>
      <c r="X254" s="21"/>
      <c r="Y254" s="34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</row>
    <row r="255" spans="1:40" ht="15.75">
      <c r="A255" s="21"/>
      <c r="B255" s="57"/>
      <c r="C255" s="21"/>
      <c r="D255" s="21"/>
      <c r="E255" s="21"/>
      <c r="F255" s="21"/>
      <c r="G255" s="57"/>
      <c r="H255" s="62"/>
      <c r="I255" s="11"/>
      <c r="J255" s="65"/>
      <c r="K255" s="71"/>
      <c r="L255" s="33"/>
      <c r="M255" s="33"/>
      <c r="N255" s="113"/>
      <c r="O255" s="33"/>
      <c r="P255" s="33"/>
      <c r="Q255" s="33"/>
      <c r="R255" s="33"/>
      <c r="S255" s="33"/>
      <c r="T255" s="33"/>
      <c r="U255" s="33"/>
      <c r="V255" s="33"/>
      <c r="W255" s="21"/>
      <c r="X255" s="21"/>
      <c r="Y255" s="34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</row>
    <row r="256" spans="1:40" ht="15.75">
      <c r="A256" s="21"/>
      <c r="B256" s="57"/>
      <c r="C256" s="21"/>
      <c r="D256" s="21"/>
      <c r="E256" s="21"/>
      <c r="F256" s="21"/>
      <c r="G256" s="57"/>
      <c r="H256" s="62"/>
      <c r="I256" s="11"/>
      <c r="J256" s="65"/>
      <c r="K256" s="71"/>
      <c r="L256" s="33"/>
      <c r="M256" s="33"/>
      <c r="N256" s="113"/>
      <c r="O256" s="33"/>
      <c r="P256" s="33"/>
      <c r="Q256" s="33"/>
      <c r="R256" s="33"/>
      <c r="S256" s="33"/>
      <c r="T256" s="33"/>
      <c r="U256" s="33"/>
      <c r="V256" s="33"/>
      <c r="W256" s="21"/>
      <c r="X256" s="21"/>
      <c r="Y256" s="34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</row>
    <row r="257" spans="1:40" ht="15.75">
      <c r="A257" s="21"/>
      <c r="B257" s="57"/>
      <c r="C257" s="21"/>
      <c r="D257" s="21"/>
      <c r="E257" s="21"/>
      <c r="F257" s="21"/>
      <c r="G257" s="57"/>
      <c r="H257" s="62"/>
      <c r="I257" s="11"/>
      <c r="J257" s="65"/>
      <c r="K257" s="71"/>
      <c r="L257" s="33"/>
      <c r="M257" s="33"/>
      <c r="N257" s="113"/>
      <c r="O257" s="33"/>
      <c r="P257" s="33"/>
      <c r="Q257" s="33"/>
      <c r="R257" s="33"/>
      <c r="S257" s="33"/>
      <c r="T257" s="33"/>
      <c r="U257" s="33"/>
      <c r="V257" s="33"/>
      <c r="W257" s="21"/>
      <c r="X257" s="21"/>
      <c r="Y257" s="34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</row>
    <row r="258" spans="1:40" ht="15.75">
      <c r="A258" s="21"/>
      <c r="B258" s="57"/>
      <c r="C258" s="21"/>
      <c r="D258" s="21"/>
      <c r="E258" s="21"/>
      <c r="F258" s="21"/>
      <c r="G258" s="57"/>
      <c r="H258" s="62"/>
      <c r="I258" s="11"/>
      <c r="J258" s="65"/>
      <c r="K258" s="71"/>
      <c r="L258" s="33"/>
      <c r="M258" s="33"/>
      <c r="N258" s="113"/>
      <c r="O258" s="33"/>
      <c r="P258" s="33"/>
      <c r="Q258" s="33"/>
      <c r="R258" s="33"/>
      <c r="S258" s="33"/>
      <c r="T258" s="33"/>
      <c r="U258" s="33"/>
      <c r="V258" s="33"/>
      <c r="W258" s="21"/>
      <c r="X258" s="21"/>
      <c r="Y258" s="34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</row>
    <row r="259" spans="1:40" ht="15.75">
      <c r="A259" s="21"/>
      <c r="B259" s="57"/>
      <c r="C259" s="21"/>
      <c r="D259" s="21"/>
      <c r="E259" s="21"/>
      <c r="F259" s="21"/>
      <c r="G259" s="57"/>
      <c r="H259" s="62"/>
      <c r="I259" s="11"/>
      <c r="J259" s="65"/>
      <c r="K259" s="71"/>
      <c r="L259" s="33"/>
      <c r="M259" s="33"/>
      <c r="N259" s="113"/>
      <c r="O259" s="33"/>
      <c r="P259" s="33"/>
      <c r="Q259" s="33"/>
      <c r="R259" s="33"/>
      <c r="S259" s="33"/>
      <c r="T259" s="33"/>
      <c r="U259" s="33"/>
      <c r="V259" s="33"/>
      <c r="W259" s="21"/>
      <c r="X259" s="21"/>
      <c r="Y259" s="34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</row>
    <row r="260" spans="1:40" ht="15.75">
      <c r="A260" s="21"/>
      <c r="B260" s="57"/>
      <c r="C260" s="21"/>
      <c r="D260" s="21"/>
      <c r="E260" s="21"/>
      <c r="F260" s="21"/>
      <c r="G260" s="57"/>
      <c r="H260" s="62"/>
      <c r="I260" s="11"/>
      <c r="J260" s="65"/>
      <c r="K260" s="71"/>
      <c r="L260" s="33"/>
      <c r="M260" s="33"/>
      <c r="N260" s="113"/>
      <c r="O260" s="33"/>
      <c r="P260" s="33"/>
      <c r="Q260" s="33"/>
      <c r="R260" s="33"/>
      <c r="S260" s="33"/>
      <c r="T260" s="33"/>
      <c r="U260" s="33"/>
      <c r="V260" s="33"/>
      <c r="W260" s="21"/>
      <c r="X260" s="21"/>
      <c r="Y260" s="34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</row>
    <row r="261" spans="1:40" ht="15.75">
      <c r="A261" s="21"/>
      <c r="B261" s="57"/>
      <c r="C261" s="21"/>
      <c r="D261" s="21"/>
      <c r="E261" s="21"/>
      <c r="F261" s="21"/>
      <c r="G261" s="57"/>
      <c r="H261" s="62"/>
      <c r="I261" s="11"/>
      <c r="J261" s="65"/>
      <c r="K261" s="71"/>
      <c r="L261" s="33"/>
      <c r="M261" s="33"/>
      <c r="N261" s="113"/>
      <c r="O261" s="33"/>
      <c r="P261" s="33"/>
      <c r="Q261" s="33"/>
      <c r="R261" s="33"/>
      <c r="S261" s="33"/>
      <c r="T261" s="33"/>
      <c r="U261" s="33"/>
      <c r="V261" s="33"/>
      <c r="W261" s="21"/>
      <c r="X261" s="21"/>
      <c r="Y261" s="34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</row>
    <row r="262" spans="1:40" ht="15.75">
      <c r="A262" s="21"/>
      <c r="B262" s="57"/>
      <c r="C262" s="21"/>
      <c r="D262" s="21"/>
      <c r="E262" s="21"/>
      <c r="F262" s="21"/>
      <c r="G262" s="57"/>
      <c r="H262" s="62"/>
      <c r="I262" s="11"/>
      <c r="J262" s="65"/>
      <c r="K262" s="71"/>
      <c r="L262" s="33"/>
      <c r="M262" s="33"/>
      <c r="N262" s="113"/>
      <c r="O262" s="33"/>
      <c r="P262" s="33"/>
      <c r="Q262" s="33"/>
      <c r="R262" s="33"/>
      <c r="S262" s="33"/>
      <c r="T262" s="33"/>
      <c r="U262" s="33"/>
      <c r="V262" s="33"/>
      <c r="W262" s="21"/>
      <c r="X262" s="21"/>
      <c r="Y262" s="34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</row>
    <row r="263" spans="1:40" ht="15.75">
      <c r="A263" s="21"/>
      <c r="B263" s="57"/>
      <c r="C263" s="21"/>
      <c r="D263" s="21"/>
      <c r="E263" s="21"/>
      <c r="F263" s="21"/>
      <c r="G263" s="57"/>
      <c r="H263" s="62"/>
      <c r="I263" s="11"/>
      <c r="J263" s="65"/>
      <c r="K263" s="71"/>
      <c r="L263" s="33"/>
      <c r="M263" s="33"/>
      <c r="N263" s="113"/>
      <c r="O263" s="33"/>
      <c r="P263" s="33"/>
      <c r="Q263" s="33"/>
      <c r="R263" s="33"/>
      <c r="S263" s="33"/>
      <c r="T263" s="33"/>
      <c r="U263" s="33"/>
      <c r="V263" s="33"/>
      <c r="W263" s="21"/>
      <c r="X263" s="21"/>
      <c r="Y263" s="34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</row>
    <row r="264" spans="1:40" ht="15.75">
      <c r="A264" s="21"/>
      <c r="B264" s="57"/>
      <c r="C264" s="21"/>
      <c r="D264" s="21"/>
      <c r="E264" s="21"/>
      <c r="F264" s="21"/>
      <c r="G264" s="57"/>
      <c r="H264" s="62"/>
      <c r="I264" s="11"/>
      <c r="J264" s="65"/>
      <c r="K264" s="71"/>
      <c r="L264" s="33"/>
      <c r="M264" s="33"/>
      <c r="N264" s="113"/>
      <c r="O264" s="33"/>
      <c r="P264" s="33"/>
      <c r="Q264" s="33"/>
      <c r="R264" s="33"/>
      <c r="S264" s="33"/>
      <c r="T264" s="33"/>
      <c r="U264" s="33"/>
      <c r="V264" s="33"/>
      <c r="W264" s="21"/>
      <c r="X264" s="21"/>
      <c r="Y264" s="34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</row>
    <row r="265" spans="1:40" ht="15.75">
      <c r="A265" s="21"/>
      <c r="B265" s="57"/>
      <c r="C265" s="21"/>
      <c r="D265" s="21"/>
      <c r="E265" s="21"/>
      <c r="F265" s="21"/>
      <c r="G265" s="57"/>
      <c r="H265" s="62"/>
      <c r="I265" s="11"/>
      <c r="J265" s="65"/>
      <c r="K265" s="71"/>
      <c r="L265" s="33"/>
      <c r="M265" s="33"/>
      <c r="N265" s="113"/>
      <c r="O265" s="33"/>
      <c r="P265" s="33"/>
      <c r="Q265" s="33"/>
      <c r="R265" s="33"/>
      <c r="S265" s="33"/>
      <c r="T265" s="33"/>
      <c r="U265" s="33"/>
      <c r="V265" s="33"/>
      <c r="W265" s="21"/>
      <c r="X265" s="21"/>
      <c r="Y265" s="34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</row>
    <row r="266" spans="1:40" ht="15.75">
      <c r="A266" s="21"/>
      <c r="B266" s="57"/>
      <c r="C266" s="21"/>
      <c r="D266" s="21"/>
      <c r="E266" s="21"/>
      <c r="F266" s="21"/>
      <c r="G266" s="57"/>
      <c r="H266" s="62"/>
      <c r="I266" s="11"/>
      <c r="J266" s="65"/>
      <c r="K266" s="71"/>
      <c r="L266" s="33"/>
      <c r="M266" s="33"/>
      <c r="N266" s="113"/>
      <c r="O266" s="33"/>
      <c r="P266" s="33"/>
      <c r="Q266" s="33"/>
      <c r="R266" s="33"/>
      <c r="S266" s="33"/>
      <c r="T266" s="33"/>
      <c r="U266" s="33"/>
      <c r="V266" s="33"/>
      <c r="W266" s="21"/>
      <c r="X266" s="21"/>
      <c r="Y266" s="34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</row>
    <row r="267" spans="1:40" ht="15.75">
      <c r="A267" s="21"/>
      <c r="B267" s="57"/>
      <c r="C267" s="21"/>
      <c r="D267" s="21"/>
      <c r="E267" s="21"/>
      <c r="F267" s="21"/>
      <c r="G267" s="57"/>
      <c r="H267" s="62"/>
      <c r="I267" s="21"/>
      <c r="J267" s="65"/>
      <c r="K267" s="71"/>
      <c r="L267" s="33"/>
      <c r="M267" s="33"/>
      <c r="N267" s="113"/>
      <c r="O267" s="33"/>
      <c r="P267" s="33"/>
      <c r="Q267" s="33"/>
      <c r="R267" s="33"/>
      <c r="S267" s="33"/>
      <c r="T267" s="33"/>
      <c r="U267" s="33"/>
      <c r="V267" s="33"/>
      <c r="W267" s="21"/>
      <c r="X267" s="21"/>
      <c r="Y267" s="34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</row>
    <row r="268" spans="1:40" ht="15.75">
      <c r="A268" s="21"/>
      <c r="B268" s="57"/>
      <c r="C268" s="21"/>
      <c r="D268" s="21"/>
      <c r="E268" s="21"/>
      <c r="F268" s="21"/>
      <c r="G268" s="57"/>
      <c r="H268" s="62"/>
      <c r="I268" s="21"/>
      <c r="J268" s="65"/>
      <c r="K268" s="71"/>
      <c r="L268" s="33"/>
      <c r="M268" s="33"/>
      <c r="N268" s="113"/>
      <c r="O268" s="33"/>
      <c r="P268" s="33"/>
      <c r="Q268" s="33"/>
      <c r="R268" s="33"/>
      <c r="S268" s="33"/>
      <c r="T268" s="33"/>
      <c r="U268" s="33"/>
      <c r="V268" s="33"/>
      <c r="W268" s="21"/>
      <c r="X268" s="21"/>
      <c r="Y268" s="34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</row>
    <row r="269" spans="1:40" ht="15.75">
      <c r="A269" s="21"/>
      <c r="B269" s="57"/>
      <c r="C269" s="21"/>
      <c r="D269" s="21"/>
      <c r="E269" s="21"/>
      <c r="F269" s="21"/>
      <c r="G269" s="57"/>
      <c r="H269" s="62"/>
      <c r="I269" s="21"/>
      <c r="J269" s="65"/>
      <c r="K269" s="71"/>
      <c r="L269" s="33"/>
      <c r="M269" s="33"/>
      <c r="N269" s="113"/>
      <c r="O269" s="33"/>
      <c r="P269" s="33"/>
      <c r="Q269" s="33"/>
      <c r="R269" s="33"/>
      <c r="S269" s="33"/>
      <c r="T269" s="33"/>
      <c r="U269" s="33"/>
      <c r="V269" s="33"/>
      <c r="W269" s="21"/>
      <c r="X269" s="21"/>
      <c r="Y269" s="34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</row>
    <row r="270" spans="1:40" ht="15.75">
      <c r="A270" s="21"/>
      <c r="B270" s="57"/>
      <c r="C270" s="21"/>
      <c r="D270" s="21"/>
      <c r="E270" s="21"/>
      <c r="F270" s="21"/>
      <c r="G270" s="57"/>
      <c r="H270" s="62"/>
      <c r="I270" s="21"/>
      <c r="J270" s="65"/>
      <c r="K270" s="71"/>
      <c r="L270" s="33"/>
      <c r="M270" s="33"/>
      <c r="N270" s="113"/>
      <c r="O270" s="33"/>
      <c r="P270" s="33"/>
      <c r="Q270" s="33"/>
      <c r="R270" s="33"/>
      <c r="S270" s="33"/>
      <c r="T270" s="33"/>
      <c r="U270" s="33"/>
      <c r="V270" s="33"/>
      <c r="W270" s="21"/>
      <c r="X270" s="21"/>
      <c r="Y270" s="34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</row>
    <row r="271" spans="1:40" ht="15.75">
      <c r="A271" s="21"/>
      <c r="B271" s="57"/>
      <c r="C271" s="21"/>
      <c r="D271" s="21"/>
      <c r="E271" s="21"/>
      <c r="F271" s="21"/>
      <c r="G271" s="57"/>
      <c r="H271" s="62"/>
      <c r="I271" s="21"/>
      <c r="J271" s="65"/>
      <c r="K271" s="71"/>
      <c r="L271" s="33"/>
      <c r="M271" s="33"/>
      <c r="N271" s="113"/>
      <c r="O271" s="33"/>
      <c r="P271" s="33"/>
      <c r="Q271" s="33"/>
      <c r="R271" s="33"/>
      <c r="S271" s="33"/>
      <c r="T271" s="33"/>
      <c r="U271" s="33"/>
      <c r="V271" s="33"/>
      <c r="W271" s="21"/>
      <c r="X271" s="21"/>
      <c r="Y271" s="34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</row>
    <row r="272" spans="1:40" ht="15.75">
      <c r="A272" s="21"/>
      <c r="B272" s="57"/>
      <c r="C272" s="21"/>
      <c r="D272" s="21"/>
      <c r="E272" s="21"/>
      <c r="F272" s="21"/>
      <c r="G272" s="57"/>
      <c r="H272" s="62"/>
      <c r="I272" s="21"/>
      <c r="J272" s="65"/>
      <c r="K272" s="71"/>
      <c r="L272" s="33"/>
      <c r="M272" s="33"/>
      <c r="N272" s="113"/>
      <c r="O272" s="33"/>
      <c r="P272" s="33"/>
      <c r="Q272" s="33"/>
      <c r="R272" s="33"/>
      <c r="S272" s="33"/>
      <c r="T272" s="33"/>
      <c r="U272" s="33"/>
      <c r="V272" s="33"/>
      <c r="W272" s="21"/>
      <c r="X272" s="21"/>
      <c r="Y272" s="34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</row>
    <row r="273" spans="1:40" ht="15.75">
      <c r="A273" s="21"/>
      <c r="B273" s="57"/>
      <c r="C273" s="21"/>
      <c r="D273" s="21"/>
      <c r="E273" s="21"/>
      <c r="F273" s="21"/>
      <c r="G273" s="57"/>
      <c r="H273" s="62"/>
      <c r="I273" s="21"/>
      <c r="J273" s="65"/>
      <c r="K273" s="71"/>
      <c r="L273" s="33"/>
      <c r="M273" s="33"/>
      <c r="N273" s="113"/>
      <c r="O273" s="33"/>
      <c r="P273" s="33"/>
      <c r="Q273" s="33"/>
      <c r="R273" s="33"/>
      <c r="S273" s="33"/>
      <c r="T273" s="33"/>
      <c r="U273" s="33"/>
      <c r="V273" s="33"/>
      <c r="W273" s="21"/>
      <c r="X273" s="21"/>
      <c r="Y273" s="34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</row>
    <row r="274" spans="1:40" ht="15.75">
      <c r="A274" s="21"/>
      <c r="B274" s="57"/>
      <c r="C274" s="21"/>
      <c r="D274" s="21"/>
      <c r="E274" s="21"/>
      <c r="F274" s="21"/>
      <c r="G274" s="57"/>
      <c r="H274" s="62"/>
      <c r="I274" s="21"/>
      <c r="J274" s="65"/>
      <c r="K274" s="71"/>
      <c r="L274" s="33"/>
      <c r="M274" s="33"/>
      <c r="N274" s="113"/>
      <c r="O274" s="33"/>
      <c r="P274" s="33"/>
      <c r="Q274" s="33"/>
      <c r="R274" s="33"/>
      <c r="S274" s="33"/>
      <c r="T274" s="33"/>
      <c r="U274" s="33"/>
      <c r="V274" s="33"/>
      <c r="W274" s="21"/>
      <c r="X274" s="21"/>
      <c r="Y274" s="34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</row>
    <row r="275" spans="1:40" ht="15.75">
      <c r="A275" s="21"/>
      <c r="B275" s="57"/>
      <c r="C275" s="21"/>
      <c r="D275" s="21"/>
      <c r="E275" s="21"/>
      <c r="F275" s="21"/>
      <c r="G275" s="57"/>
      <c r="H275" s="62"/>
      <c r="I275" s="21"/>
      <c r="J275" s="65"/>
      <c r="K275" s="71"/>
      <c r="L275" s="33"/>
      <c r="M275" s="33"/>
      <c r="N275" s="113"/>
      <c r="O275" s="33"/>
      <c r="P275" s="33"/>
      <c r="Q275" s="33"/>
      <c r="R275" s="33"/>
      <c r="S275" s="33"/>
      <c r="T275" s="33"/>
      <c r="U275" s="33"/>
      <c r="V275" s="33"/>
      <c r="W275" s="21"/>
      <c r="X275" s="21"/>
      <c r="Y275" s="34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</row>
    <row r="276" spans="1:40" ht="15.75">
      <c r="A276" s="21"/>
      <c r="B276" s="57"/>
      <c r="C276" s="21"/>
      <c r="D276" s="21"/>
      <c r="E276" s="21"/>
      <c r="F276" s="21"/>
      <c r="G276" s="57"/>
      <c r="H276" s="62"/>
      <c r="I276" s="21"/>
      <c r="J276" s="65"/>
      <c r="K276" s="71"/>
      <c r="L276" s="33"/>
      <c r="M276" s="33"/>
      <c r="N276" s="113"/>
      <c r="O276" s="33"/>
      <c r="P276" s="33"/>
      <c r="Q276" s="33"/>
      <c r="R276" s="33"/>
      <c r="S276" s="33"/>
      <c r="T276" s="33"/>
      <c r="U276" s="33"/>
      <c r="V276" s="33"/>
      <c r="W276" s="21"/>
      <c r="X276" s="21"/>
      <c r="Y276" s="34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</row>
    <row r="277" spans="1:40" ht="15.75">
      <c r="A277" s="21"/>
      <c r="B277" s="57"/>
      <c r="C277" s="21"/>
      <c r="D277" s="21"/>
      <c r="E277" s="21"/>
      <c r="F277" s="21"/>
      <c r="G277" s="57"/>
      <c r="H277" s="62"/>
      <c r="I277" s="21"/>
      <c r="J277" s="65"/>
      <c r="K277" s="71"/>
      <c r="L277" s="33"/>
      <c r="M277" s="33"/>
      <c r="N277" s="113"/>
      <c r="O277" s="33"/>
      <c r="P277" s="33"/>
      <c r="Q277" s="33"/>
      <c r="R277" s="33"/>
      <c r="S277" s="33"/>
      <c r="T277" s="33"/>
      <c r="U277" s="33"/>
      <c r="V277" s="33"/>
      <c r="W277" s="21"/>
      <c r="X277" s="21"/>
      <c r="Y277" s="34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</row>
    <row r="278" spans="1:40" ht="15.75">
      <c r="A278" s="21"/>
      <c r="B278" s="57"/>
      <c r="C278" s="21"/>
      <c r="D278" s="21"/>
      <c r="E278" s="21"/>
      <c r="F278" s="21"/>
      <c r="G278" s="57"/>
      <c r="H278" s="62"/>
      <c r="I278" s="21"/>
      <c r="J278" s="65"/>
      <c r="K278" s="71"/>
      <c r="L278" s="33"/>
      <c r="M278" s="33"/>
      <c r="N278" s="113"/>
      <c r="O278" s="33"/>
      <c r="P278" s="33"/>
      <c r="Q278" s="33"/>
      <c r="R278" s="33"/>
      <c r="S278" s="33"/>
      <c r="T278" s="33"/>
      <c r="U278" s="33"/>
      <c r="V278" s="33"/>
      <c r="W278" s="21"/>
      <c r="X278" s="21"/>
      <c r="Y278" s="34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</row>
    <row r="279" spans="1:40" ht="15.75">
      <c r="A279" s="21"/>
      <c r="B279" s="57"/>
      <c r="C279" s="21"/>
      <c r="D279" s="21"/>
      <c r="E279" s="21"/>
      <c r="F279" s="21"/>
      <c r="G279" s="57"/>
      <c r="H279" s="62"/>
      <c r="I279" s="21"/>
      <c r="J279" s="65"/>
      <c r="K279" s="71"/>
      <c r="L279" s="33"/>
      <c r="M279" s="33"/>
      <c r="N279" s="113"/>
      <c r="O279" s="33"/>
      <c r="P279" s="33"/>
      <c r="Q279" s="33"/>
      <c r="R279" s="33"/>
      <c r="S279" s="33"/>
      <c r="T279" s="33"/>
      <c r="U279" s="33"/>
      <c r="V279" s="33"/>
      <c r="W279" s="21"/>
      <c r="X279" s="21"/>
      <c r="Y279" s="34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</row>
    <row r="280" spans="1:40" ht="15.75">
      <c r="A280" s="21"/>
      <c r="B280" s="57"/>
      <c r="C280" s="21"/>
      <c r="D280" s="21"/>
      <c r="E280" s="21"/>
      <c r="F280" s="21"/>
      <c r="G280" s="57"/>
      <c r="H280" s="62"/>
      <c r="I280" s="21"/>
      <c r="J280" s="65"/>
      <c r="K280" s="71"/>
      <c r="L280" s="33"/>
      <c r="M280" s="33"/>
      <c r="N280" s="113"/>
      <c r="O280" s="33"/>
      <c r="P280" s="33"/>
      <c r="Q280" s="33"/>
      <c r="R280" s="33"/>
      <c r="S280" s="33"/>
      <c r="T280" s="33"/>
      <c r="U280" s="33"/>
      <c r="V280" s="33"/>
      <c r="W280" s="21"/>
      <c r="X280" s="21"/>
      <c r="Y280" s="34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</row>
    <row r="281" spans="1:40" ht="15.75">
      <c r="A281" s="21"/>
      <c r="B281" s="57"/>
      <c r="C281" s="21"/>
      <c r="D281" s="21"/>
      <c r="E281" s="21"/>
      <c r="F281" s="21"/>
      <c r="G281" s="57"/>
      <c r="H281" s="62"/>
      <c r="I281" s="21"/>
      <c r="J281" s="65"/>
      <c r="K281" s="71"/>
      <c r="L281" s="33"/>
      <c r="M281" s="33"/>
      <c r="N281" s="113"/>
      <c r="O281" s="33"/>
      <c r="P281" s="33"/>
      <c r="Q281" s="33"/>
      <c r="R281" s="33"/>
      <c r="S281" s="33"/>
      <c r="T281" s="33"/>
      <c r="U281" s="33"/>
      <c r="V281" s="33"/>
      <c r="W281" s="21"/>
      <c r="X281" s="21"/>
      <c r="Y281" s="34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</row>
    <row r="282" spans="1:40" ht="15.75">
      <c r="A282" s="21"/>
      <c r="B282" s="57"/>
      <c r="C282" s="21"/>
      <c r="D282" s="21"/>
      <c r="E282" s="21"/>
      <c r="F282" s="21"/>
      <c r="G282" s="57"/>
      <c r="H282" s="62"/>
      <c r="I282" s="21"/>
      <c r="J282" s="65"/>
      <c r="K282" s="71"/>
      <c r="L282" s="33"/>
      <c r="M282" s="33"/>
      <c r="N282" s="113"/>
      <c r="O282" s="33"/>
      <c r="P282" s="33"/>
      <c r="Q282" s="33"/>
      <c r="R282" s="33"/>
      <c r="S282" s="33"/>
      <c r="T282" s="33"/>
      <c r="U282" s="33"/>
      <c r="V282" s="33"/>
      <c r="W282" s="21"/>
      <c r="X282" s="21"/>
      <c r="Y282" s="34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</row>
    <row r="283" spans="1:40" ht="15.75">
      <c r="A283" s="21"/>
      <c r="B283" s="57"/>
      <c r="C283" s="21"/>
      <c r="D283" s="21"/>
      <c r="E283" s="21"/>
      <c r="F283" s="21"/>
      <c r="G283" s="57"/>
      <c r="H283" s="62"/>
      <c r="I283" s="21"/>
      <c r="J283" s="57"/>
      <c r="K283" s="71"/>
      <c r="L283" s="33"/>
      <c r="M283" s="33"/>
      <c r="N283" s="113"/>
      <c r="O283" s="33"/>
      <c r="P283" s="33"/>
      <c r="Q283" s="33"/>
      <c r="R283" s="33"/>
      <c r="S283" s="33"/>
      <c r="T283" s="33"/>
      <c r="U283" s="33"/>
      <c r="V283" s="33"/>
      <c r="W283" s="21"/>
      <c r="X283" s="21"/>
      <c r="Y283" s="34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</row>
    <row r="284" spans="1:40" ht="15.75">
      <c r="A284" s="21"/>
      <c r="B284" s="57"/>
      <c r="C284" s="21"/>
      <c r="D284" s="21"/>
      <c r="E284" s="21"/>
      <c r="F284" s="21"/>
      <c r="G284" s="57"/>
      <c r="H284" s="62"/>
      <c r="I284" s="21"/>
      <c r="J284" s="57"/>
      <c r="K284" s="71"/>
      <c r="L284" s="33"/>
      <c r="M284" s="33"/>
      <c r="N284" s="113"/>
      <c r="O284" s="33"/>
      <c r="P284" s="33"/>
      <c r="Q284" s="33"/>
      <c r="R284" s="33"/>
      <c r="S284" s="33"/>
      <c r="T284" s="33"/>
      <c r="U284" s="33"/>
      <c r="V284" s="33"/>
      <c r="W284" s="21"/>
      <c r="X284" s="21"/>
      <c r="Y284" s="34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</row>
    <row r="285" spans="1:40" ht="15.75">
      <c r="A285" s="21"/>
      <c r="B285" s="57"/>
      <c r="C285" s="21"/>
      <c r="D285" s="21"/>
      <c r="E285" s="21"/>
      <c r="F285" s="21"/>
      <c r="G285" s="57"/>
      <c r="H285" s="62"/>
      <c r="I285" s="21"/>
      <c r="J285" s="57"/>
      <c r="K285" s="71"/>
      <c r="L285" s="33"/>
      <c r="M285" s="33"/>
      <c r="N285" s="113"/>
      <c r="O285" s="33"/>
      <c r="P285" s="33"/>
      <c r="Q285" s="33"/>
      <c r="R285" s="33"/>
      <c r="S285" s="33"/>
      <c r="T285" s="33"/>
      <c r="U285" s="33"/>
      <c r="V285" s="33"/>
      <c r="W285" s="21"/>
      <c r="X285" s="21"/>
      <c r="Y285" s="34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</row>
    <row r="286" spans="1:40" ht="15.75">
      <c r="A286" s="21"/>
      <c r="B286" s="57"/>
      <c r="C286" s="21"/>
      <c r="D286" s="21"/>
      <c r="E286" s="21"/>
      <c r="F286" s="21"/>
      <c r="G286" s="57"/>
      <c r="H286" s="62"/>
      <c r="I286" s="21"/>
      <c r="J286" s="57"/>
      <c r="K286" s="71"/>
      <c r="L286" s="33"/>
      <c r="M286" s="33"/>
      <c r="N286" s="113"/>
      <c r="O286" s="33"/>
      <c r="P286" s="33"/>
      <c r="Q286" s="33"/>
      <c r="R286" s="33"/>
      <c r="S286" s="33"/>
      <c r="T286" s="33"/>
      <c r="U286" s="33"/>
      <c r="V286" s="33"/>
      <c r="W286" s="21"/>
      <c r="X286" s="21"/>
      <c r="Y286" s="34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</row>
    <row r="287" spans="1:40" ht="15.75">
      <c r="A287" s="21"/>
      <c r="B287" s="57"/>
      <c r="C287" s="21"/>
      <c r="D287" s="21"/>
      <c r="E287" s="21"/>
      <c r="F287" s="21"/>
      <c r="G287" s="57"/>
      <c r="H287" s="62"/>
      <c r="I287" s="21"/>
      <c r="J287" s="57"/>
      <c r="K287" s="71"/>
      <c r="L287" s="33"/>
      <c r="M287" s="33"/>
      <c r="N287" s="113"/>
      <c r="O287" s="33"/>
      <c r="P287" s="33"/>
      <c r="Q287" s="33"/>
      <c r="R287" s="33"/>
      <c r="S287" s="33"/>
      <c r="T287" s="33"/>
      <c r="U287" s="33"/>
      <c r="V287" s="33"/>
      <c r="W287" s="21"/>
      <c r="X287" s="21"/>
      <c r="Y287" s="34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</row>
    <row r="288" spans="1:40" ht="15.75">
      <c r="A288" s="21"/>
      <c r="B288" s="57"/>
      <c r="C288" s="21"/>
      <c r="D288" s="21"/>
      <c r="E288" s="21"/>
      <c r="F288" s="21"/>
      <c r="G288" s="57"/>
      <c r="H288" s="62"/>
      <c r="I288" s="21"/>
      <c r="J288" s="57"/>
      <c r="K288" s="71"/>
      <c r="L288" s="33"/>
      <c r="M288" s="33"/>
      <c r="N288" s="113"/>
      <c r="O288" s="33"/>
      <c r="P288" s="33"/>
      <c r="Q288" s="33"/>
      <c r="R288" s="33"/>
      <c r="S288" s="33"/>
      <c r="T288" s="33"/>
      <c r="U288" s="33"/>
      <c r="V288" s="33"/>
      <c r="W288" s="21"/>
      <c r="X288" s="21"/>
      <c r="Y288" s="34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</row>
    <row r="289" spans="1:40" ht="15.75">
      <c r="A289" s="21"/>
      <c r="B289" s="57"/>
      <c r="C289" s="21"/>
      <c r="D289" s="21"/>
      <c r="E289" s="21"/>
      <c r="F289" s="21"/>
      <c r="G289" s="57"/>
      <c r="H289" s="62"/>
      <c r="I289" s="21"/>
      <c r="J289" s="57"/>
      <c r="K289" s="71"/>
      <c r="L289" s="33"/>
      <c r="M289" s="33"/>
      <c r="N289" s="113"/>
      <c r="O289" s="33"/>
      <c r="P289" s="33"/>
      <c r="Q289" s="33"/>
      <c r="R289" s="33"/>
      <c r="S289" s="33"/>
      <c r="T289" s="33"/>
      <c r="U289" s="33"/>
      <c r="V289" s="33"/>
      <c r="W289" s="21"/>
      <c r="X289" s="21"/>
      <c r="Y289" s="34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</row>
    <row r="290" spans="1:40" ht="15.75">
      <c r="A290" s="21"/>
      <c r="B290" s="57"/>
      <c r="C290" s="21"/>
      <c r="D290" s="21"/>
      <c r="E290" s="21"/>
      <c r="F290" s="21"/>
      <c r="G290" s="57"/>
      <c r="H290" s="62"/>
      <c r="I290" s="21"/>
      <c r="J290" s="57"/>
      <c r="K290" s="71"/>
      <c r="L290" s="33"/>
      <c r="M290" s="33"/>
      <c r="N290" s="113"/>
      <c r="O290" s="33"/>
      <c r="P290" s="33"/>
      <c r="Q290" s="33"/>
      <c r="R290" s="33"/>
      <c r="S290" s="33"/>
      <c r="T290" s="33"/>
      <c r="U290" s="33"/>
      <c r="V290" s="33"/>
      <c r="W290" s="21"/>
      <c r="X290" s="21"/>
      <c r="Y290" s="34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</row>
    <row r="291" spans="1:40" ht="15.75">
      <c r="A291" s="21"/>
      <c r="B291" s="57"/>
      <c r="C291" s="21"/>
      <c r="D291" s="21"/>
      <c r="E291" s="21"/>
      <c r="F291" s="21"/>
      <c r="G291" s="57"/>
      <c r="H291" s="62"/>
      <c r="I291" s="21"/>
      <c r="J291" s="57"/>
      <c r="K291" s="71"/>
      <c r="L291" s="33"/>
      <c r="M291" s="33"/>
      <c r="N291" s="113"/>
      <c r="O291" s="33"/>
      <c r="P291" s="33"/>
      <c r="Q291" s="33"/>
      <c r="R291" s="33"/>
      <c r="S291" s="33"/>
      <c r="T291" s="33"/>
      <c r="U291" s="33"/>
      <c r="V291" s="33"/>
      <c r="W291" s="21"/>
      <c r="X291" s="21"/>
      <c r="Y291" s="34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</row>
    <row r="292" spans="1:40" ht="15.75">
      <c r="A292" s="21"/>
      <c r="B292" s="57"/>
      <c r="C292" s="21"/>
      <c r="D292" s="21"/>
      <c r="E292" s="21"/>
      <c r="F292" s="21"/>
      <c r="G292" s="57"/>
      <c r="H292" s="62"/>
      <c r="I292" s="21"/>
      <c r="J292" s="57"/>
      <c r="K292" s="71"/>
      <c r="L292" s="33"/>
      <c r="M292" s="33"/>
      <c r="N292" s="113"/>
      <c r="O292" s="33"/>
      <c r="P292" s="33"/>
      <c r="Q292" s="33"/>
      <c r="R292" s="33"/>
      <c r="S292" s="33"/>
      <c r="T292" s="33"/>
      <c r="U292" s="33"/>
      <c r="V292" s="33"/>
      <c r="W292" s="21"/>
      <c r="X292" s="21"/>
      <c r="Y292" s="34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</row>
    <row r="293" spans="1:40" ht="15.75">
      <c r="A293" s="21"/>
      <c r="B293" s="57"/>
      <c r="C293" s="21"/>
      <c r="D293" s="21"/>
      <c r="E293" s="21"/>
      <c r="F293" s="21"/>
      <c r="G293" s="57"/>
      <c r="H293" s="62"/>
      <c r="I293" s="21"/>
      <c r="J293" s="57"/>
      <c r="K293" s="71"/>
      <c r="L293" s="33"/>
      <c r="M293" s="33"/>
      <c r="N293" s="113"/>
      <c r="O293" s="33"/>
      <c r="P293" s="33"/>
      <c r="Q293" s="33"/>
      <c r="R293" s="33"/>
      <c r="S293" s="33"/>
      <c r="T293" s="33"/>
      <c r="U293" s="33"/>
      <c r="V293" s="33"/>
      <c r="W293" s="21"/>
      <c r="X293" s="21"/>
      <c r="Y293" s="34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</row>
    <row r="294" spans="1:40" ht="15.75">
      <c r="A294" s="21"/>
      <c r="B294" s="57"/>
      <c r="C294" s="21"/>
      <c r="D294" s="21"/>
      <c r="E294" s="21"/>
      <c r="F294" s="21"/>
      <c r="G294" s="57"/>
      <c r="H294" s="62"/>
      <c r="I294" s="21"/>
      <c r="J294" s="57"/>
      <c r="K294" s="71"/>
      <c r="L294" s="33"/>
      <c r="M294" s="33"/>
      <c r="N294" s="113"/>
      <c r="O294" s="33"/>
      <c r="P294" s="33"/>
      <c r="Q294" s="33"/>
      <c r="R294" s="33"/>
      <c r="S294" s="33"/>
      <c r="T294" s="33"/>
      <c r="U294" s="33"/>
      <c r="V294" s="33"/>
      <c r="W294" s="21"/>
      <c r="X294" s="21"/>
      <c r="Y294" s="34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</row>
    <row r="295" spans="1:40" ht="15.75">
      <c r="A295" s="21"/>
      <c r="B295" s="57"/>
      <c r="C295" s="21"/>
      <c r="D295" s="21"/>
      <c r="E295" s="21"/>
      <c r="F295" s="21"/>
      <c r="G295" s="57"/>
      <c r="H295" s="62"/>
      <c r="I295" s="21"/>
      <c r="J295" s="57"/>
      <c r="K295" s="71"/>
      <c r="L295" s="33"/>
      <c r="M295" s="33"/>
      <c r="N295" s="113"/>
      <c r="O295" s="33"/>
      <c r="P295" s="33"/>
      <c r="Q295" s="33"/>
      <c r="R295" s="33"/>
      <c r="S295" s="33"/>
      <c r="T295" s="33"/>
      <c r="U295" s="33"/>
      <c r="V295" s="33"/>
      <c r="W295" s="21"/>
      <c r="X295" s="21"/>
      <c r="Y295" s="34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</row>
    <row r="296" spans="1:40" ht="15.75">
      <c r="A296" s="21"/>
      <c r="B296" s="57"/>
      <c r="C296" s="21"/>
      <c r="D296" s="21"/>
      <c r="E296" s="21"/>
      <c r="F296" s="21"/>
      <c r="G296" s="57"/>
      <c r="H296" s="62"/>
      <c r="I296" s="21"/>
      <c r="J296" s="57"/>
      <c r="K296" s="71"/>
      <c r="L296" s="33"/>
      <c r="M296" s="33"/>
      <c r="N296" s="113"/>
      <c r="O296" s="33"/>
      <c r="P296" s="33"/>
      <c r="Q296" s="33"/>
      <c r="R296" s="33"/>
      <c r="S296" s="33"/>
      <c r="T296" s="33"/>
      <c r="U296" s="33"/>
      <c r="V296" s="33"/>
      <c r="W296" s="21"/>
      <c r="X296" s="21"/>
      <c r="Y296" s="34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</row>
    <row r="297" spans="1:40" ht="15.75">
      <c r="A297" s="21"/>
      <c r="B297" s="57"/>
      <c r="C297" s="21"/>
      <c r="D297" s="21"/>
      <c r="E297" s="21"/>
      <c r="F297" s="21"/>
      <c r="G297" s="57"/>
      <c r="H297" s="62"/>
      <c r="I297" s="21"/>
      <c r="J297" s="57"/>
      <c r="K297" s="71"/>
      <c r="L297" s="33"/>
      <c r="M297" s="33"/>
      <c r="N297" s="113"/>
      <c r="O297" s="33"/>
      <c r="P297" s="33"/>
      <c r="Q297" s="33"/>
      <c r="R297" s="33"/>
      <c r="S297" s="33"/>
      <c r="T297" s="33"/>
      <c r="U297" s="33"/>
      <c r="V297" s="33"/>
      <c r="W297" s="21"/>
      <c r="X297" s="21"/>
      <c r="Y297" s="34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</row>
    <row r="298" spans="1:40" ht="15.75">
      <c r="A298" s="21"/>
      <c r="B298" s="57"/>
      <c r="C298" s="21"/>
      <c r="D298" s="21"/>
      <c r="E298" s="21"/>
      <c r="F298" s="21"/>
      <c r="G298" s="57"/>
      <c r="H298" s="62"/>
      <c r="I298" s="21"/>
      <c r="J298" s="57"/>
      <c r="K298" s="71"/>
      <c r="L298" s="33"/>
      <c r="M298" s="33"/>
      <c r="N298" s="113"/>
      <c r="O298" s="33"/>
      <c r="P298" s="33"/>
      <c r="Q298" s="33"/>
      <c r="R298" s="33"/>
      <c r="S298" s="33"/>
      <c r="T298" s="33"/>
      <c r="U298" s="33"/>
      <c r="V298" s="33"/>
      <c r="W298" s="21"/>
      <c r="X298" s="21"/>
      <c r="Y298" s="34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</row>
    <row r="299" spans="1:40" ht="15.75">
      <c r="A299" s="21"/>
      <c r="B299" s="57"/>
      <c r="C299" s="21"/>
      <c r="D299" s="21"/>
      <c r="E299" s="21"/>
      <c r="F299" s="21"/>
      <c r="G299" s="57"/>
      <c r="H299" s="62"/>
      <c r="I299" s="21"/>
      <c r="J299" s="57"/>
      <c r="K299" s="71"/>
      <c r="L299" s="33"/>
      <c r="M299" s="33"/>
      <c r="N299" s="113"/>
      <c r="O299" s="33"/>
      <c r="P299" s="33"/>
      <c r="Q299" s="33"/>
      <c r="R299" s="33"/>
      <c r="S299" s="33"/>
      <c r="T299" s="33"/>
      <c r="U299" s="33"/>
      <c r="V299" s="33"/>
      <c r="W299" s="21"/>
      <c r="X299" s="21"/>
      <c r="Y299" s="34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</row>
    <row r="300" spans="1:40" ht="15.75">
      <c r="A300" s="21"/>
      <c r="B300" s="57"/>
      <c r="C300" s="21"/>
      <c r="D300" s="21"/>
      <c r="E300" s="21"/>
      <c r="F300" s="21"/>
      <c r="G300" s="57"/>
      <c r="H300" s="62"/>
      <c r="I300" s="21"/>
      <c r="J300" s="57"/>
      <c r="K300" s="71"/>
      <c r="L300" s="33"/>
      <c r="M300" s="33"/>
      <c r="N300" s="113"/>
      <c r="O300" s="33"/>
      <c r="P300" s="33"/>
      <c r="Q300" s="33"/>
      <c r="R300" s="33"/>
      <c r="S300" s="33"/>
      <c r="T300" s="33"/>
      <c r="U300" s="33"/>
      <c r="V300" s="33"/>
      <c r="W300" s="21"/>
      <c r="X300" s="21"/>
      <c r="Y300" s="34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</row>
    <row r="301" spans="1:40" ht="15.75">
      <c r="A301" s="21"/>
      <c r="B301" s="57"/>
      <c r="C301" s="21"/>
      <c r="D301" s="21"/>
      <c r="E301" s="21"/>
      <c r="F301" s="21"/>
      <c r="G301" s="57"/>
      <c r="H301" s="62"/>
      <c r="I301" s="21"/>
      <c r="J301" s="57"/>
      <c r="K301" s="71"/>
      <c r="L301" s="33"/>
      <c r="M301" s="33"/>
      <c r="N301" s="113"/>
      <c r="O301" s="33"/>
      <c r="P301" s="33"/>
      <c r="Q301" s="33"/>
      <c r="R301" s="33"/>
      <c r="S301" s="33"/>
      <c r="T301" s="33"/>
      <c r="U301" s="33"/>
      <c r="V301" s="33"/>
      <c r="W301" s="21"/>
      <c r="X301" s="21"/>
      <c r="Y301" s="34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</row>
    <row r="302" spans="1:40" ht="15.75">
      <c r="A302" s="21"/>
      <c r="B302" s="57"/>
      <c r="C302" s="21"/>
      <c r="D302" s="21"/>
      <c r="E302" s="21"/>
      <c r="F302" s="21"/>
      <c r="G302" s="57"/>
      <c r="H302" s="62"/>
      <c r="I302" s="21"/>
      <c r="J302" s="57"/>
      <c r="K302" s="71"/>
      <c r="L302" s="33"/>
      <c r="M302" s="33"/>
      <c r="N302" s="113"/>
      <c r="O302" s="33"/>
      <c r="P302" s="33"/>
      <c r="Q302" s="33"/>
      <c r="R302" s="33"/>
      <c r="S302" s="33"/>
      <c r="T302" s="33"/>
      <c r="U302" s="33"/>
      <c r="V302" s="33"/>
      <c r="W302" s="21"/>
      <c r="X302" s="21"/>
      <c r="Y302" s="34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</row>
    <row r="303" spans="1:40" ht="15.75">
      <c r="A303" s="21"/>
      <c r="B303" s="57"/>
      <c r="C303" s="21"/>
      <c r="D303" s="21"/>
      <c r="E303" s="21"/>
      <c r="F303" s="21"/>
      <c r="G303" s="57"/>
      <c r="H303" s="62"/>
      <c r="I303" s="21"/>
      <c r="J303" s="57"/>
      <c r="K303" s="71"/>
      <c r="L303" s="33"/>
      <c r="M303" s="33"/>
      <c r="N303" s="113"/>
      <c r="O303" s="33"/>
      <c r="P303" s="33"/>
      <c r="Q303" s="33"/>
      <c r="R303" s="33"/>
      <c r="S303" s="33"/>
      <c r="T303" s="33"/>
      <c r="U303" s="33"/>
      <c r="V303" s="33"/>
      <c r="W303" s="21"/>
      <c r="X303" s="21"/>
      <c r="Y303" s="34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</row>
    <row r="304" spans="1:40" ht="15.75">
      <c r="A304" s="21"/>
      <c r="B304" s="57"/>
      <c r="C304" s="21"/>
      <c r="D304" s="21"/>
      <c r="E304" s="21"/>
      <c r="F304" s="21"/>
      <c r="G304" s="57"/>
      <c r="H304" s="62"/>
      <c r="I304" s="21"/>
      <c r="J304" s="57"/>
      <c r="K304" s="71"/>
      <c r="L304" s="33"/>
      <c r="M304" s="33"/>
      <c r="N304" s="113"/>
      <c r="O304" s="33"/>
      <c r="P304" s="33"/>
      <c r="Q304" s="33"/>
      <c r="R304" s="33"/>
      <c r="S304" s="33"/>
      <c r="T304" s="33"/>
      <c r="U304" s="33"/>
      <c r="V304" s="33"/>
      <c r="W304" s="21"/>
      <c r="X304" s="21"/>
      <c r="Y304" s="34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</row>
    <row r="305" spans="1:40" ht="15.75">
      <c r="A305" s="21"/>
      <c r="B305" s="57"/>
      <c r="C305" s="21"/>
      <c r="D305" s="21"/>
      <c r="E305" s="21"/>
      <c r="F305" s="21"/>
      <c r="G305" s="57"/>
      <c r="H305" s="62"/>
      <c r="I305" s="21"/>
      <c r="J305" s="57"/>
      <c r="K305" s="71"/>
      <c r="L305" s="33"/>
      <c r="M305" s="33"/>
      <c r="N305" s="113"/>
      <c r="O305" s="33"/>
      <c r="P305" s="33"/>
      <c r="Q305" s="33"/>
      <c r="R305" s="33"/>
      <c r="S305" s="33"/>
      <c r="T305" s="33"/>
      <c r="U305" s="33"/>
      <c r="V305" s="33"/>
      <c r="W305" s="21"/>
      <c r="X305" s="21"/>
      <c r="Y305" s="34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</row>
    <row r="306" spans="1:40" ht="15.75">
      <c r="A306" s="21"/>
      <c r="B306" s="57"/>
      <c r="C306" s="21"/>
      <c r="D306" s="21"/>
      <c r="E306" s="21"/>
      <c r="F306" s="21"/>
      <c r="G306" s="57"/>
      <c r="H306" s="62"/>
      <c r="I306" s="21"/>
      <c r="J306" s="57"/>
      <c r="K306" s="71"/>
      <c r="L306" s="33"/>
      <c r="M306" s="33"/>
      <c r="N306" s="113"/>
      <c r="O306" s="33"/>
      <c r="P306" s="33"/>
      <c r="Q306" s="33"/>
      <c r="R306" s="33"/>
      <c r="S306" s="33"/>
      <c r="T306" s="33"/>
      <c r="U306" s="33"/>
      <c r="V306" s="33"/>
      <c r="W306" s="21"/>
      <c r="X306" s="21"/>
      <c r="Y306" s="34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</row>
    <row r="307" spans="1:40" ht="15.75">
      <c r="A307" s="21"/>
      <c r="B307" s="57"/>
      <c r="C307" s="21"/>
      <c r="D307" s="21"/>
      <c r="E307" s="21"/>
      <c r="F307" s="21"/>
      <c r="G307" s="57"/>
      <c r="H307" s="62"/>
      <c r="I307" s="21"/>
      <c r="J307" s="57"/>
      <c r="K307" s="71"/>
      <c r="L307" s="33"/>
      <c r="M307" s="33"/>
      <c r="N307" s="113"/>
      <c r="O307" s="33"/>
      <c r="P307" s="33"/>
      <c r="Q307" s="33"/>
      <c r="R307" s="33"/>
      <c r="S307" s="33"/>
      <c r="T307" s="33"/>
      <c r="U307" s="33"/>
      <c r="V307" s="33"/>
      <c r="W307" s="21"/>
      <c r="X307" s="21"/>
      <c r="Y307" s="34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</row>
    <row r="308" spans="1:40" ht="15.75">
      <c r="A308" s="21"/>
      <c r="B308" s="57"/>
      <c r="C308" s="21"/>
      <c r="D308" s="21"/>
      <c r="E308" s="21"/>
      <c r="F308" s="21"/>
      <c r="G308" s="57"/>
      <c r="H308" s="62"/>
      <c r="I308" s="21"/>
      <c r="J308" s="57"/>
      <c r="K308" s="71"/>
      <c r="L308" s="33"/>
      <c r="M308" s="33"/>
      <c r="N308" s="113"/>
      <c r="O308" s="33"/>
      <c r="P308" s="33"/>
      <c r="Q308" s="33"/>
      <c r="R308" s="33"/>
      <c r="S308" s="33"/>
      <c r="T308" s="33"/>
      <c r="U308" s="33"/>
      <c r="V308" s="33"/>
      <c r="W308" s="21"/>
      <c r="X308" s="21"/>
      <c r="Y308" s="34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</row>
    <row r="309" spans="1:40" ht="15.75">
      <c r="A309" s="21"/>
      <c r="B309" s="57"/>
      <c r="C309" s="21"/>
      <c r="D309" s="21"/>
      <c r="E309" s="21"/>
      <c r="F309" s="21"/>
      <c r="G309" s="57"/>
      <c r="H309" s="62"/>
      <c r="I309" s="21"/>
      <c r="J309" s="57"/>
      <c r="K309" s="71"/>
      <c r="L309" s="33"/>
      <c r="M309" s="33"/>
      <c r="N309" s="113"/>
      <c r="O309" s="33"/>
      <c r="P309" s="33"/>
      <c r="Q309" s="33"/>
      <c r="R309" s="33"/>
      <c r="S309" s="33"/>
      <c r="T309" s="33"/>
      <c r="U309" s="33"/>
      <c r="V309" s="33"/>
      <c r="W309" s="21"/>
      <c r="X309" s="21"/>
      <c r="Y309" s="34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</row>
    <row r="310" spans="1:40" ht="15.75">
      <c r="A310" s="21"/>
      <c r="B310" s="57"/>
      <c r="C310" s="21"/>
      <c r="D310" s="21"/>
      <c r="E310" s="21"/>
      <c r="F310" s="21"/>
      <c r="G310" s="57"/>
      <c r="H310" s="62"/>
      <c r="I310" s="21"/>
      <c r="J310" s="57"/>
      <c r="K310" s="71"/>
      <c r="L310" s="33"/>
      <c r="M310" s="33"/>
      <c r="N310" s="113"/>
      <c r="O310" s="33"/>
      <c r="P310" s="33"/>
      <c r="Q310" s="33"/>
      <c r="R310" s="33"/>
      <c r="S310" s="33"/>
      <c r="T310" s="33"/>
      <c r="U310" s="33"/>
      <c r="V310" s="33"/>
      <c r="W310" s="21"/>
      <c r="X310" s="21"/>
      <c r="Y310" s="34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</row>
    <row r="311" spans="1:40" ht="15.75">
      <c r="A311" s="21"/>
      <c r="B311" s="57"/>
      <c r="C311" s="21"/>
      <c r="D311" s="21"/>
      <c r="E311" s="21"/>
      <c r="F311" s="21"/>
      <c r="G311" s="57"/>
      <c r="H311" s="62"/>
      <c r="I311" s="21"/>
      <c r="J311" s="57"/>
      <c r="K311" s="57"/>
      <c r="L311" s="21"/>
      <c r="M311" s="21"/>
      <c r="N311" s="114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34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</row>
    <row r="312" spans="1:40" ht="15.75">
      <c r="A312" s="21"/>
      <c r="B312" s="57"/>
      <c r="C312" s="21"/>
      <c r="D312" s="21"/>
      <c r="E312" s="21"/>
      <c r="F312" s="21"/>
      <c r="G312" s="57"/>
      <c r="H312" s="62"/>
      <c r="I312" s="21"/>
      <c r="J312" s="57"/>
      <c r="K312" s="57"/>
      <c r="L312" s="21"/>
      <c r="M312" s="21"/>
      <c r="N312" s="114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34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</row>
    <row r="313" spans="1:40" ht="15.75">
      <c r="A313" s="21"/>
      <c r="B313" s="57"/>
      <c r="C313" s="21"/>
      <c r="D313" s="21"/>
      <c r="E313" s="21"/>
      <c r="F313" s="21"/>
      <c r="G313" s="57"/>
      <c r="H313" s="62"/>
      <c r="I313" s="21"/>
      <c r="J313" s="57"/>
      <c r="K313" s="57"/>
      <c r="L313" s="21"/>
      <c r="M313" s="21"/>
      <c r="N313" s="114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34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</row>
    <row r="314" spans="1:40" ht="15.75">
      <c r="A314" s="21"/>
      <c r="B314" s="57"/>
      <c r="C314" s="21"/>
      <c r="D314" s="21"/>
      <c r="E314" s="21"/>
      <c r="F314" s="21"/>
      <c r="G314" s="57"/>
      <c r="H314" s="62"/>
      <c r="I314" s="21"/>
      <c r="J314" s="57"/>
      <c r="K314" s="57"/>
      <c r="L314" s="21"/>
      <c r="M314" s="21"/>
      <c r="N314" s="114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34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</row>
    <row r="315" spans="1:40" ht="15.75">
      <c r="A315" s="21"/>
      <c r="B315" s="57"/>
      <c r="C315" s="21"/>
      <c r="D315" s="21"/>
      <c r="E315" s="21"/>
      <c r="F315" s="21"/>
      <c r="G315" s="57"/>
      <c r="H315" s="62"/>
      <c r="I315" s="21"/>
      <c r="J315" s="57"/>
      <c r="K315" s="57"/>
      <c r="L315" s="21"/>
      <c r="M315" s="21"/>
      <c r="N315" s="114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34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</row>
    <row r="316" spans="1:40" ht="15.75">
      <c r="A316" s="21"/>
      <c r="B316" s="57"/>
      <c r="C316" s="21"/>
      <c r="D316" s="21"/>
      <c r="E316" s="21"/>
      <c r="F316" s="21"/>
      <c r="G316" s="57"/>
      <c r="H316" s="62"/>
      <c r="I316" s="21"/>
      <c r="J316" s="57"/>
      <c r="K316" s="57"/>
      <c r="L316" s="21"/>
      <c r="M316" s="21"/>
      <c r="N316" s="114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34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</row>
    <row r="317" spans="1:40" ht="15.75">
      <c r="A317" s="21"/>
      <c r="B317" s="57"/>
      <c r="C317" s="21"/>
      <c r="D317" s="21"/>
      <c r="E317" s="21"/>
      <c r="F317" s="21"/>
      <c r="G317" s="57"/>
      <c r="H317" s="62"/>
      <c r="I317" s="21"/>
      <c r="J317" s="57"/>
      <c r="K317" s="57"/>
      <c r="L317" s="21"/>
      <c r="M317" s="21"/>
      <c r="N317" s="114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34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</row>
    <row r="318" spans="1:40" ht="15.75">
      <c r="A318" s="21"/>
      <c r="B318" s="57"/>
      <c r="C318" s="21"/>
      <c r="D318" s="21"/>
      <c r="E318" s="21"/>
      <c r="F318" s="21"/>
      <c r="G318" s="57"/>
      <c r="H318" s="62"/>
      <c r="I318" s="21"/>
      <c r="J318" s="57"/>
      <c r="K318" s="57"/>
      <c r="L318" s="21"/>
      <c r="M318" s="21"/>
      <c r="N318" s="114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34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</row>
    <row r="319" spans="1:40" ht="15.75">
      <c r="A319" s="21"/>
      <c r="B319" s="57"/>
      <c r="C319" s="21"/>
      <c r="D319" s="21"/>
      <c r="E319" s="21"/>
      <c r="F319" s="21"/>
      <c r="G319" s="57"/>
      <c r="H319" s="57"/>
      <c r="I319" s="21"/>
      <c r="J319" s="57"/>
      <c r="K319" s="57"/>
      <c r="L319" s="21"/>
      <c r="M319" s="21"/>
      <c r="N319" s="114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34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</row>
    <row r="320" spans="1:40" ht="15.75">
      <c r="A320" s="21"/>
      <c r="B320" s="57"/>
      <c r="C320" s="21"/>
      <c r="D320" s="21"/>
      <c r="E320" s="21"/>
      <c r="F320" s="21"/>
      <c r="G320" s="57"/>
      <c r="H320" s="57"/>
      <c r="I320" s="21"/>
      <c r="J320" s="57"/>
      <c r="K320" s="57"/>
      <c r="L320" s="21"/>
      <c r="M320" s="21"/>
      <c r="N320" s="114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34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</row>
    <row r="321" spans="1:40" ht="15.75">
      <c r="A321" s="21"/>
      <c r="B321" s="57"/>
      <c r="C321" s="21"/>
      <c r="D321" s="21"/>
      <c r="E321" s="21"/>
      <c r="F321" s="21"/>
      <c r="G321" s="57"/>
      <c r="H321" s="57"/>
      <c r="I321" s="21"/>
      <c r="J321" s="57"/>
      <c r="K321" s="57"/>
      <c r="L321" s="21"/>
      <c r="M321" s="21"/>
      <c r="N321" s="114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34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</row>
    <row r="322" spans="1:40" ht="15.75">
      <c r="A322" s="21"/>
      <c r="B322" s="57"/>
      <c r="C322" s="21"/>
      <c r="D322" s="21"/>
      <c r="E322" s="21"/>
      <c r="F322" s="21"/>
      <c r="G322" s="57"/>
      <c r="H322" s="57"/>
      <c r="I322" s="21"/>
      <c r="J322" s="57"/>
      <c r="K322" s="57"/>
      <c r="L322" s="21"/>
      <c r="M322" s="21"/>
      <c r="N322" s="114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34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</row>
    <row r="323" spans="1:40" ht="15.75">
      <c r="A323" s="21"/>
      <c r="B323" s="57"/>
      <c r="C323" s="21"/>
      <c r="D323" s="21"/>
      <c r="E323" s="21"/>
      <c r="F323" s="21"/>
      <c r="G323" s="57"/>
      <c r="H323" s="57"/>
      <c r="I323" s="21"/>
      <c r="J323" s="57"/>
      <c r="K323" s="57"/>
      <c r="L323" s="21"/>
      <c r="M323" s="21"/>
      <c r="N323" s="114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34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</row>
    <row r="324" spans="1:40" ht="15.75">
      <c r="A324" s="21"/>
      <c r="B324" s="57"/>
      <c r="C324" s="21"/>
      <c r="D324" s="21"/>
      <c r="E324" s="21"/>
      <c r="F324" s="21"/>
      <c r="G324" s="57"/>
      <c r="H324" s="57"/>
      <c r="I324" s="21"/>
      <c r="J324" s="57"/>
      <c r="K324" s="57"/>
      <c r="L324" s="21"/>
      <c r="M324" s="21"/>
      <c r="N324" s="114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34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</row>
    <row r="325" spans="1:40" ht="15.75">
      <c r="A325" s="21"/>
      <c r="B325" s="57"/>
      <c r="C325" s="21"/>
      <c r="D325" s="21"/>
      <c r="E325" s="21"/>
      <c r="F325" s="21"/>
      <c r="G325" s="57"/>
      <c r="H325" s="57"/>
      <c r="I325" s="21"/>
      <c r="J325" s="57"/>
      <c r="K325" s="57"/>
      <c r="L325" s="21"/>
      <c r="M325" s="21"/>
      <c r="N325" s="114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34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</row>
    <row r="326" spans="1:40" ht="15.75">
      <c r="A326" s="21"/>
      <c r="B326" s="57"/>
      <c r="C326" s="21"/>
      <c r="D326" s="21"/>
      <c r="E326" s="21"/>
      <c r="F326" s="21"/>
      <c r="G326" s="57"/>
      <c r="H326" s="57"/>
      <c r="I326" s="21"/>
      <c r="J326" s="57"/>
      <c r="K326" s="57"/>
      <c r="L326" s="21"/>
      <c r="M326" s="21"/>
      <c r="N326" s="114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34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</row>
    <row r="327" spans="1:40" ht="15.75">
      <c r="A327" s="21"/>
      <c r="B327" s="57"/>
      <c r="C327" s="21"/>
      <c r="D327" s="21"/>
      <c r="E327" s="21"/>
      <c r="F327" s="21"/>
      <c r="G327" s="57"/>
      <c r="H327" s="57"/>
      <c r="I327" s="21"/>
      <c r="J327" s="57"/>
      <c r="K327" s="57"/>
      <c r="L327" s="21"/>
      <c r="M327" s="21"/>
      <c r="N327" s="114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34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</row>
    <row r="328" spans="1:40" ht="15.75">
      <c r="A328" s="21"/>
      <c r="B328" s="57"/>
      <c r="C328" s="21"/>
      <c r="D328" s="21"/>
      <c r="E328" s="21"/>
      <c r="F328" s="21"/>
      <c r="G328" s="57"/>
      <c r="H328" s="57"/>
      <c r="I328" s="21"/>
      <c r="J328" s="57"/>
      <c r="K328" s="57"/>
      <c r="L328" s="21"/>
      <c r="M328" s="21"/>
      <c r="N328" s="114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34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</row>
    <row r="329" spans="1:40" ht="15.75">
      <c r="A329" s="21"/>
      <c r="B329" s="57"/>
      <c r="C329" s="21"/>
      <c r="D329" s="21"/>
      <c r="E329" s="21"/>
      <c r="F329" s="21"/>
      <c r="G329" s="57"/>
      <c r="H329" s="57"/>
      <c r="I329" s="21"/>
      <c r="J329" s="57"/>
      <c r="K329" s="57"/>
      <c r="L329" s="21"/>
      <c r="M329" s="21"/>
      <c r="N329" s="114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34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</row>
    <row r="330" spans="1:40" ht="15.75">
      <c r="A330" s="21"/>
      <c r="B330" s="57"/>
      <c r="C330" s="21"/>
      <c r="D330" s="21"/>
      <c r="E330" s="21"/>
      <c r="F330" s="21"/>
      <c r="G330" s="57"/>
      <c r="H330" s="57"/>
      <c r="I330" s="21"/>
      <c r="J330" s="57"/>
      <c r="K330" s="57"/>
      <c r="L330" s="21"/>
      <c r="M330" s="21"/>
      <c r="N330" s="114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34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</row>
    <row r="331" spans="1:40" ht="15.75">
      <c r="A331" s="21"/>
      <c r="B331" s="57"/>
      <c r="C331" s="21"/>
      <c r="D331" s="21"/>
      <c r="E331" s="21"/>
      <c r="F331" s="21"/>
      <c r="G331" s="57"/>
      <c r="H331" s="57"/>
      <c r="I331" s="21"/>
      <c r="J331" s="57"/>
      <c r="K331" s="57"/>
      <c r="L331" s="21"/>
      <c r="M331" s="21"/>
      <c r="N331" s="114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34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</row>
    <row r="332" spans="1:40" ht="15.75">
      <c r="A332" s="21"/>
      <c r="B332" s="57"/>
      <c r="C332" s="21"/>
      <c r="D332" s="21"/>
      <c r="E332" s="21"/>
      <c r="F332" s="21"/>
      <c r="G332" s="57"/>
      <c r="H332" s="57"/>
      <c r="I332" s="21"/>
      <c r="J332" s="57"/>
      <c r="K332" s="57"/>
      <c r="L332" s="21"/>
      <c r="M332" s="21"/>
      <c r="N332" s="114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34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</row>
    <row r="333" spans="1:40" ht="15.75">
      <c r="A333" s="21"/>
      <c r="B333" s="57"/>
      <c r="C333" s="21"/>
      <c r="D333" s="21"/>
      <c r="E333" s="21"/>
      <c r="F333" s="21"/>
      <c r="G333" s="57"/>
      <c r="H333" s="57"/>
      <c r="I333" s="21"/>
      <c r="J333" s="57"/>
      <c r="K333" s="57"/>
      <c r="L333" s="21"/>
      <c r="M333" s="21"/>
      <c r="N333" s="114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34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</row>
    <row r="334" spans="1:40" ht="15.75">
      <c r="A334" s="21"/>
      <c r="B334" s="57"/>
      <c r="C334" s="21"/>
      <c r="D334" s="21"/>
      <c r="E334" s="21"/>
      <c r="F334" s="21"/>
      <c r="G334" s="57"/>
      <c r="H334" s="57"/>
      <c r="I334" s="21"/>
      <c r="J334" s="57"/>
      <c r="K334" s="57"/>
      <c r="L334" s="21"/>
      <c r="M334" s="21"/>
      <c r="N334" s="114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34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</row>
    <row r="335" spans="1:40" ht="15.75">
      <c r="A335" s="21"/>
      <c r="B335" s="57"/>
      <c r="C335" s="21"/>
      <c r="D335" s="21"/>
      <c r="E335" s="21"/>
      <c r="F335" s="21"/>
      <c r="G335" s="57"/>
      <c r="H335" s="57"/>
      <c r="I335" s="21"/>
      <c r="J335" s="57"/>
      <c r="K335" s="57"/>
      <c r="L335" s="21"/>
      <c r="M335" s="21"/>
      <c r="N335" s="114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34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</row>
    <row r="336" spans="1:40" ht="15.75">
      <c r="A336" s="21"/>
      <c r="B336" s="57"/>
      <c r="C336" s="21"/>
      <c r="D336" s="21"/>
      <c r="E336" s="21"/>
      <c r="F336" s="21"/>
      <c r="G336" s="57"/>
      <c r="H336" s="57"/>
      <c r="I336" s="21"/>
      <c r="J336" s="57"/>
      <c r="K336" s="57"/>
      <c r="L336" s="21"/>
      <c r="M336" s="21"/>
      <c r="N336" s="114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34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</row>
    <row r="337" spans="1:40" ht="15.75">
      <c r="A337" s="21"/>
      <c r="B337" s="57"/>
      <c r="C337" s="21"/>
      <c r="D337" s="21"/>
      <c r="E337" s="21"/>
      <c r="F337" s="21"/>
      <c r="G337" s="57"/>
      <c r="H337" s="57"/>
      <c r="I337" s="21"/>
      <c r="J337" s="57"/>
      <c r="K337" s="57"/>
      <c r="L337" s="21"/>
      <c r="M337" s="21"/>
      <c r="N337" s="114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34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</row>
    <row r="338" spans="1:40" ht="15.75">
      <c r="A338" s="21"/>
      <c r="B338" s="57"/>
      <c r="C338" s="21"/>
      <c r="D338" s="21"/>
      <c r="E338" s="21"/>
      <c r="F338" s="21"/>
      <c r="G338" s="57"/>
      <c r="H338" s="57"/>
      <c r="I338" s="21"/>
      <c r="J338" s="57"/>
      <c r="K338" s="57"/>
      <c r="L338" s="21"/>
      <c r="M338" s="21"/>
      <c r="N338" s="114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34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</row>
    <row r="339" spans="1:40" ht="15.75">
      <c r="A339" s="21"/>
      <c r="B339" s="57"/>
      <c r="C339" s="21"/>
      <c r="D339" s="21"/>
      <c r="E339" s="21"/>
      <c r="F339" s="21"/>
      <c r="G339" s="57"/>
      <c r="H339" s="57"/>
      <c r="I339" s="21"/>
      <c r="J339" s="57"/>
      <c r="K339" s="57"/>
      <c r="L339" s="21"/>
      <c r="M339" s="21"/>
      <c r="N339" s="114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34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</row>
    <row r="340" spans="1:40" ht="15.75">
      <c r="A340" s="21"/>
      <c r="B340" s="57"/>
      <c r="C340" s="21"/>
      <c r="D340" s="21"/>
      <c r="E340" s="21"/>
      <c r="F340" s="21"/>
      <c r="G340" s="57"/>
      <c r="H340" s="57"/>
      <c r="I340" s="21"/>
      <c r="J340" s="57"/>
      <c r="K340" s="57"/>
      <c r="L340" s="21"/>
      <c r="M340" s="21"/>
      <c r="N340" s="114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34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</row>
    <row r="341" spans="1:40" ht="15.75">
      <c r="A341" s="21"/>
      <c r="B341" s="57"/>
      <c r="C341" s="21"/>
      <c r="D341" s="21"/>
      <c r="E341" s="21"/>
      <c r="F341" s="21"/>
      <c r="G341" s="57"/>
      <c r="H341" s="57"/>
      <c r="I341" s="21"/>
      <c r="J341" s="57"/>
      <c r="K341" s="57"/>
      <c r="L341" s="21"/>
      <c r="M341" s="21"/>
      <c r="N341" s="114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34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</row>
    <row r="342" spans="1:40" ht="15.75">
      <c r="A342" s="21"/>
      <c r="B342" s="57"/>
      <c r="C342" s="21"/>
      <c r="D342" s="21"/>
      <c r="E342" s="21"/>
      <c r="F342" s="21"/>
      <c r="G342" s="57"/>
      <c r="H342" s="57"/>
      <c r="I342" s="21"/>
      <c r="J342" s="57"/>
      <c r="K342" s="57"/>
      <c r="L342" s="21"/>
      <c r="M342" s="21"/>
      <c r="N342" s="114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34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</row>
    <row r="343" spans="1:40" ht="15.75">
      <c r="A343" s="21"/>
      <c r="B343" s="57"/>
      <c r="C343" s="21"/>
      <c r="D343" s="21"/>
      <c r="E343" s="21"/>
      <c r="F343" s="21"/>
      <c r="G343" s="57"/>
      <c r="H343" s="57"/>
      <c r="I343" s="21"/>
      <c r="J343" s="57"/>
      <c r="K343" s="57"/>
      <c r="L343" s="21"/>
      <c r="M343" s="21"/>
      <c r="N343" s="114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34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</row>
    <row r="344" spans="1:40" ht="15.75">
      <c r="A344" s="21"/>
      <c r="B344" s="57"/>
      <c r="C344" s="21"/>
      <c r="D344" s="21"/>
      <c r="E344" s="21"/>
      <c r="F344" s="21"/>
      <c r="G344" s="57"/>
      <c r="H344" s="57"/>
      <c r="I344" s="21"/>
      <c r="J344" s="57"/>
      <c r="K344" s="57"/>
      <c r="L344" s="21"/>
      <c r="M344" s="21"/>
      <c r="N344" s="114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34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</row>
    <row r="345" spans="1:40" ht="15.75">
      <c r="A345" s="21"/>
      <c r="B345" s="57"/>
      <c r="C345" s="21"/>
      <c r="D345" s="21"/>
      <c r="E345" s="21"/>
      <c r="F345" s="21"/>
      <c r="G345" s="57"/>
      <c r="H345" s="57"/>
      <c r="I345" s="21"/>
      <c r="J345" s="57"/>
      <c r="K345" s="57"/>
      <c r="L345" s="21"/>
      <c r="M345" s="21"/>
      <c r="N345" s="114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34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</row>
    <row r="346" spans="1:40" ht="15.75">
      <c r="A346" s="21"/>
      <c r="B346" s="57"/>
      <c r="C346" s="21"/>
      <c r="D346" s="21"/>
      <c r="E346" s="21"/>
      <c r="F346" s="21"/>
      <c r="G346" s="57"/>
      <c r="H346" s="57"/>
      <c r="I346" s="21"/>
      <c r="J346" s="57"/>
      <c r="K346" s="57"/>
      <c r="L346" s="21"/>
      <c r="M346" s="21"/>
      <c r="N346" s="114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34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</row>
    <row r="347" spans="1:40" ht="15.75">
      <c r="A347" s="21"/>
      <c r="B347" s="57"/>
      <c r="C347" s="21"/>
      <c r="D347" s="21"/>
      <c r="E347" s="21"/>
      <c r="F347" s="21"/>
      <c r="G347" s="57"/>
      <c r="H347" s="57"/>
      <c r="I347" s="21"/>
      <c r="J347" s="57"/>
      <c r="K347" s="57"/>
      <c r="L347" s="21"/>
      <c r="M347" s="21"/>
      <c r="N347" s="114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34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</row>
    <row r="348" spans="1:40" ht="15.75">
      <c r="A348" s="21"/>
      <c r="B348" s="57"/>
      <c r="C348" s="21"/>
      <c r="D348" s="21"/>
      <c r="E348" s="21"/>
      <c r="F348" s="21"/>
      <c r="G348" s="57"/>
      <c r="H348" s="57"/>
      <c r="I348" s="21"/>
      <c r="J348" s="57"/>
      <c r="K348" s="57"/>
      <c r="L348" s="21"/>
      <c r="M348" s="21"/>
      <c r="N348" s="114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34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</row>
    <row r="349" spans="1:40" ht="15.75">
      <c r="A349" s="21"/>
      <c r="B349" s="57"/>
      <c r="C349" s="21"/>
      <c r="D349" s="21"/>
      <c r="E349" s="21"/>
      <c r="F349" s="21"/>
      <c r="G349" s="57"/>
      <c r="H349" s="57"/>
      <c r="I349" s="21"/>
      <c r="J349" s="57"/>
      <c r="K349" s="57"/>
      <c r="L349" s="21"/>
      <c r="M349" s="21"/>
      <c r="N349" s="114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34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</row>
    <row r="350" spans="1:40" ht="15.75">
      <c r="A350" s="21"/>
      <c r="B350" s="57"/>
      <c r="C350" s="21"/>
      <c r="D350" s="21"/>
      <c r="E350" s="21"/>
      <c r="F350" s="21"/>
      <c r="G350" s="57"/>
      <c r="H350" s="57"/>
      <c r="I350" s="21"/>
      <c r="J350" s="57"/>
      <c r="K350" s="57"/>
      <c r="L350" s="21"/>
      <c r="M350" s="21"/>
      <c r="N350" s="114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34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</row>
    <row r="351" spans="1:40" ht="15.75">
      <c r="A351" s="21"/>
      <c r="B351" s="57"/>
      <c r="C351" s="21"/>
      <c r="D351" s="21"/>
      <c r="E351" s="21"/>
      <c r="F351" s="21"/>
      <c r="G351" s="57"/>
      <c r="H351" s="57"/>
      <c r="I351" s="21"/>
      <c r="J351" s="57"/>
      <c r="K351" s="57"/>
      <c r="L351" s="21"/>
      <c r="M351" s="21"/>
      <c r="N351" s="114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34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</row>
    <row r="352" spans="1:40" ht="15.75">
      <c r="A352" s="21"/>
      <c r="B352" s="57"/>
      <c r="C352" s="21"/>
      <c r="D352" s="21"/>
      <c r="E352" s="21"/>
      <c r="F352" s="21"/>
      <c r="G352" s="57"/>
      <c r="H352" s="57"/>
      <c r="I352" s="21"/>
      <c r="J352" s="57"/>
      <c r="K352" s="57"/>
      <c r="L352" s="21"/>
      <c r="M352" s="21"/>
      <c r="N352" s="114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34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</row>
    <row r="353" spans="1:40" ht="15.75">
      <c r="A353" s="21"/>
      <c r="B353" s="57"/>
      <c r="C353" s="21"/>
      <c r="D353" s="21"/>
      <c r="E353" s="21"/>
      <c r="F353" s="21"/>
      <c r="G353" s="57"/>
      <c r="H353" s="57"/>
      <c r="I353" s="21"/>
      <c r="J353" s="57"/>
      <c r="K353" s="57"/>
      <c r="L353" s="21"/>
      <c r="M353" s="21"/>
      <c r="N353" s="114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34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</row>
    <row r="354" spans="1:40" ht="15.75">
      <c r="A354" s="21"/>
      <c r="B354" s="57"/>
      <c r="C354" s="21"/>
      <c r="D354" s="21"/>
      <c r="E354" s="21"/>
      <c r="F354" s="21"/>
      <c r="G354" s="57"/>
      <c r="H354" s="57"/>
      <c r="I354" s="21"/>
      <c r="J354" s="57"/>
      <c r="K354" s="57"/>
      <c r="L354" s="21"/>
      <c r="M354" s="21"/>
      <c r="N354" s="114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34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</row>
  </sheetData>
  <mergeCells count="135">
    <mergeCell ref="Z2:AA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X2:Y2"/>
    <mergeCell ref="P9:U9"/>
    <mergeCell ref="P10:U10"/>
    <mergeCell ref="P11:U11"/>
    <mergeCell ref="P12:U12"/>
    <mergeCell ref="P13:U13"/>
    <mergeCell ref="P4:U4"/>
    <mergeCell ref="P5:U5"/>
    <mergeCell ref="P6:U6"/>
    <mergeCell ref="P7:U7"/>
    <mergeCell ref="P8:U8"/>
    <mergeCell ref="P19:U19"/>
    <mergeCell ref="P20:U20"/>
    <mergeCell ref="P21:U21"/>
    <mergeCell ref="P22:U22"/>
    <mergeCell ref="P23:U23"/>
    <mergeCell ref="P14:U14"/>
    <mergeCell ref="P15:U15"/>
    <mergeCell ref="P16:U16"/>
    <mergeCell ref="P17:U17"/>
    <mergeCell ref="P18:U18"/>
    <mergeCell ref="P29:U29"/>
    <mergeCell ref="P30:U30"/>
    <mergeCell ref="P31:U31"/>
    <mergeCell ref="P32:U32"/>
    <mergeCell ref="P33:U33"/>
    <mergeCell ref="P24:U24"/>
    <mergeCell ref="P25:U25"/>
    <mergeCell ref="P26:U26"/>
    <mergeCell ref="P27:U27"/>
    <mergeCell ref="P28:U28"/>
    <mergeCell ref="P39:U39"/>
    <mergeCell ref="P40:U40"/>
    <mergeCell ref="P41:U41"/>
    <mergeCell ref="P42:U42"/>
    <mergeCell ref="P43:U43"/>
    <mergeCell ref="P34:U34"/>
    <mergeCell ref="P35:U35"/>
    <mergeCell ref="P36:U36"/>
    <mergeCell ref="P37:U37"/>
    <mergeCell ref="P38:U38"/>
    <mergeCell ref="P49:U49"/>
    <mergeCell ref="P50:U50"/>
    <mergeCell ref="P51:U51"/>
    <mergeCell ref="P52:U52"/>
    <mergeCell ref="P53:U53"/>
    <mergeCell ref="P44:U44"/>
    <mergeCell ref="P45:U45"/>
    <mergeCell ref="P46:U46"/>
    <mergeCell ref="P47:U47"/>
    <mergeCell ref="P48:U48"/>
    <mergeCell ref="P59:U59"/>
    <mergeCell ref="P60:U60"/>
    <mergeCell ref="P61:U61"/>
    <mergeCell ref="P62:U62"/>
    <mergeCell ref="P63:U63"/>
    <mergeCell ref="P54:U54"/>
    <mergeCell ref="P55:U55"/>
    <mergeCell ref="P56:U56"/>
    <mergeCell ref="P57:U57"/>
    <mergeCell ref="P58:U58"/>
    <mergeCell ref="P69:U69"/>
    <mergeCell ref="P70:U70"/>
    <mergeCell ref="P71:U71"/>
    <mergeCell ref="P72:U72"/>
    <mergeCell ref="P73:U73"/>
    <mergeCell ref="P64:U64"/>
    <mergeCell ref="P65:U65"/>
    <mergeCell ref="P66:U66"/>
    <mergeCell ref="P67:U67"/>
    <mergeCell ref="P68:U68"/>
    <mergeCell ref="P79:U79"/>
    <mergeCell ref="P80:U80"/>
    <mergeCell ref="P81:U81"/>
    <mergeCell ref="P82:U82"/>
    <mergeCell ref="P83:U83"/>
    <mergeCell ref="P74:U74"/>
    <mergeCell ref="P75:U75"/>
    <mergeCell ref="P76:U76"/>
    <mergeCell ref="P77:U77"/>
    <mergeCell ref="P78:U78"/>
    <mergeCell ref="P89:U89"/>
    <mergeCell ref="P90:U90"/>
    <mergeCell ref="P91:U91"/>
    <mergeCell ref="P92:U92"/>
    <mergeCell ref="P93:U93"/>
    <mergeCell ref="P84:U84"/>
    <mergeCell ref="P85:U85"/>
    <mergeCell ref="P86:U86"/>
    <mergeCell ref="P87:U87"/>
    <mergeCell ref="P88:U88"/>
    <mergeCell ref="P100:U100"/>
    <mergeCell ref="P101:U101"/>
    <mergeCell ref="P102:U102"/>
    <mergeCell ref="P103:U103"/>
    <mergeCell ref="P94:U94"/>
    <mergeCell ref="P95:U95"/>
    <mergeCell ref="P96:U96"/>
    <mergeCell ref="P97:U97"/>
    <mergeCell ref="P98:U98"/>
    <mergeCell ref="P124:U124"/>
    <mergeCell ref="P125:U125"/>
    <mergeCell ref="P2:U2"/>
    <mergeCell ref="P119:U119"/>
    <mergeCell ref="P120:U120"/>
    <mergeCell ref="P121:U121"/>
    <mergeCell ref="P122:U122"/>
    <mergeCell ref="P123:U123"/>
    <mergeCell ref="P114:U114"/>
    <mergeCell ref="P115:U115"/>
    <mergeCell ref="P116:U116"/>
    <mergeCell ref="P117:U117"/>
    <mergeCell ref="P118:U118"/>
    <mergeCell ref="P109:U109"/>
    <mergeCell ref="P110:U110"/>
    <mergeCell ref="P111:U111"/>
    <mergeCell ref="P112:U112"/>
    <mergeCell ref="P113:U113"/>
    <mergeCell ref="P104:U104"/>
    <mergeCell ref="P105:U105"/>
    <mergeCell ref="P106:U106"/>
    <mergeCell ref="P107:U107"/>
    <mergeCell ref="P108:U108"/>
    <mergeCell ref="P99:U99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16"/>
  <sheetViews>
    <sheetView zoomScale="70" zoomScaleNormal="70" workbookViewId="0">
      <selection activeCell="S13" sqref="S13"/>
    </sheetView>
  </sheetViews>
  <sheetFormatPr defaultRowHeight="15"/>
  <cols>
    <col min="1" max="1" width="10" bestFit="1" customWidth="1"/>
    <col min="2" max="2" width="13.85546875" bestFit="1" customWidth="1"/>
    <col min="3" max="3" width="11" bestFit="1" customWidth="1"/>
    <col min="4" max="4" width="12.28515625" bestFit="1" customWidth="1"/>
  </cols>
  <sheetData>
    <row r="1" spans="1:15">
      <c r="A1" t="s">
        <v>121</v>
      </c>
      <c r="B1" t="s">
        <v>239</v>
      </c>
      <c r="C1" t="s">
        <v>238</v>
      </c>
      <c r="D1" t="s">
        <v>295</v>
      </c>
      <c r="E1" t="s">
        <v>296</v>
      </c>
    </row>
    <row r="2" spans="1:15">
      <c r="A2">
        <v>3906.0120000000002</v>
      </c>
      <c r="B2">
        <v>7.9797190000000004E-2</v>
      </c>
      <c r="C2">
        <v>7.9797190000000002</v>
      </c>
      <c r="D2">
        <v>0.32401479999999999</v>
      </c>
      <c r="E2">
        <f>D2*100</f>
        <v>32.401479999999999</v>
      </c>
    </row>
    <row r="3" spans="1:15">
      <c r="A3">
        <v>3906.1644000000001</v>
      </c>
      <c r="B3">
        <v>6.8352899999999994E-2</v>
      </c>
      <c r="C3">
        <v>6.8352899999999996</v>
      </c>
      <c r="D3">
        <v>0.5496084</v>
      </c>
      <c r="E3">
        <f t="shared" ref="E3:E66" si="0">D3*100</f>
        <v>54.960839999999997</v>
      </c>
      <c r="I3" s="197" t="s">
        <v>297</v>
      </c>
      <c r="J3" s="197"/>
      <c r="K3" s="197"/>
      <c r="L3" s="197"/>
      <c r="M3" s="197"/>
      <c r="N3" s="197"/>
      <c r="O3" s="197"/>
    </row>
    <row r="4" spans="1:15">
      <c r="A4">
        <v>3906.3168000000001</v>
      </c>
      <c r="B4">
        <v>5.8335089999999999E-2</v>
      </c>
      <c r="C4">
        <v>5.8335090000000003</v>
      </c>
      <c r="D4">
        <v>0.79609439999999998</v>
      </c>
      <c r="E4">
        <f t="shared" si="0"/>
        <v>79.609439999999992</v>
      </c>
      <c r="H4" s="196" t="s">
        <v>123</v>
      </c>
    </row>
    <row r="5" spans="1:15">
      <c r="A5">
        <v>3906.4692</v>
      </c>
      <c r="B5">
        <v>6.1317150000000001E-2</v>
      </c>
      <c r="C5">
        <v>6.1317149999999998</v>
      </c>
      <c r="D5">
        <v>0.83215980000000001</v>
      </c>
      <c r="E5">
        <f t="shared" si="0"/>
        <v>83.215980000000002</v>
      </c>
      <c r="H5" s="196"/>
    </row>
    <row r="6" spans="1:15">
      <c r="A6">
        <v>3906.6215999999999</v>
      </c>
      <c r="B6">
        <v>7.3734099999999997E-2</v>
      </c>
      <c r="C6">
        <v>7.3734099999999998</v>
      </c>
      <c r="D6">
        <v>0.76273489999999999</v>
      </c>
      <c r="E6">
        <f t="shared" si="0"/>
        <v>76.273489999999995</v>
      </c>
      <c r="H6" s="196"/>
    </row>
    <row r="7" spans="1:15">
      <c r="A7">
        <v>3906.7739999999999</v>
      </c>
      <c r="B7">
        <v>9.1394980000000001E-2</v>
      </c>
      <c r="C7">
        <v>9.1394979999999997</v>
      </c>
      <c r="D7">
        <v>0.62974640000000004</v>
      </c>
      <c r="E7">
        <f t="shared" si="0"/>
        <v>62.974640000000001</v>
      </c>
      <c r="H7" s="196"/>
    </row>
    <row r="8" spans="1:15">
      <c r="A8">
        <v>3906.9263999999998</v>
      </c>
      <c r="B8">
        <v>0.10106179999999999</v>
      </c>
      <c r="C8">
        <v>10.10618</v>
      </c>
      <c r="D8">
        <v>0.56510970000000005</v>
      </c>
      <c r="E8">
        <f t="shared" si="0"/>
        <v>56.510970000000007</v>
      </c>
      <c r="H8" s="196"/>
    </row>
    <row r="9" spans="1:15">
      <c r="A9">
        <v>3907.0787999999998</v>
      </c>
      <c r="B9">
        <v>0.1132238</v>
      </c>
      <c r="C9">
        <v>11.322380000000001</v>
      </c>
      <c r="D9">
        <v>0.51440900000000001</v>
      </c>
      <c r="E9">
        <f t="shared" si="0"/>
        <v>51.440899999999999</v>
      </c>
      <c r="H9" s="196"/>
    </row>
    <row r="10" spans="1:15">
      <c r="A10">
        <v>3907.2312000000002</v>
      </c>
      <c r="B10">
        <v>0.11882760000000001</v>
      </c>
      <c r="C10">
        <v>11.882760000000001</v>
      </c>
      <c r="D10">
        <v>0.46552939999999998</v>
      </c>
      <c r="E10">
        <f t="shared" si="0"/>
        <v>46.55294</v>
      </c>
      <c r="H10" s="196"/>
    </row>
    <row r="11" spans="1:15">
      <c r="A11">
        <v>3907.3836000000001</v>
      </c>
      <c r="B11">
        <v>0.1219905</v>
      </c>
      <c r="C11">
        <v>12.19905</v>
      </c>
      <c r="D11">
        <v>0.43862830000000003</v>
      </c>
      <c r="E11">
        <f t="shared" si="0"/>
        <v>43.862830000000002</v>
      </c>
      <c r="H11" s="196"/>
    </row>
    <row r="12" spans="1:15">
      <c r="A12">
        <v>3907.5360000000001</v>
      </c>
      <c r="B12">
        <v>0.12136719999999999</v>
      </c>
      <c r="C12">
        <v>12.136719999999999</v>
      </c>
      <c r="D12">
        <v>0.40415590000000001</v>
      </c>
      <c r="E12">
        <f t="shared" si="0"/>
        <v>40.415590000000002</v>
      </c>
      <c r="H12" s="196"/>
    </row>
    <row r="13" spans="1:15">
      <c r="A13">
        <v>3907.6884</v>
      </c>
      <c r="B13">
        <v>0.11980349999999999</v>
      </c>
      <c r="C13">
        <v>11.98035</v>
      </c>
      <c r="D13">
        <v>0.36924639999999997</v>
      </c>
      <c r="E13">
        <f t="shared" si="0"/>
        <v>36.924639999999997</v>
      </c>
      <c r="H13" s="196"/>
    </row>
    <row r="14" spans="1:15">
      <c r="A14">
        <v>3907.8407999999999</v>
      </c>
      <c r="B14">
        <v>0.1038625</v>
      </c>
      <c r="C14">
        <v>10.38625</v>
      </c>
      <c r="D14">
        <v>0.41717569999999998</v>
      </c>
      <c r="E14">
        <f t="shared" si="0"/>
        <v>41.717569999999995</v>
      </c>
      <c r="H14" s="196"/>
    </row>
    <row r="15" spans="1:15">
      <c r="A15">
        <v>3907.9931999999999</v>
      </c>
      <c r="B15">
        <v>9.186656E-2</v>
      </c>
      <c r="C15">
        <v>9.1866559999999993</v>
      </c>
      <c r="D15">
        <v>0.46130840000000001</v>
      </c>
      <c r="E15">
        <f t="shared" si="0"/>
        <v>46.130839999999999</v>
      </c>
      <c r="H15" s="196"/>
    </row>
    <row r="16" spans="1:15">
      <c r="A16">
        <v>3908.1455999999998</v>
      </c>
      <c r="B16">
        <v>8.3571210000000007E-2</v>
      </c>
      <c r="C16">
        <v>8.3571210000000011</v>
      </c>
      <c r="D16">
        <v>0.4417529</v>
      </c>
      <c r="E16">
        <f t="shared" si="0"/>
        <v>44.175290000000004</v>
      </c>
      <c r="I16" s="197" t="s">
        <v>280</v>
      </c>
      <c r="J16" s="197"/>
      <c r="K16" s="197"/>
      <c r="L16" s="197"/>
      <c r="M16" s="197"/>
      <c r="N16" s="197"/>
      <c r="O16" s="197"/>
    </row>
    <row r="17" spans="1:15">
      <c r="A17">
        <v>3908.2979999999998</v>
      </c>
      <c r="B17">
        <v>7.9250829999999994E-2</v>
      </c>
      <c r="C17">
        <v>7.925082999999999</v>
      </c>
      <c r="D17">
        <v>0.39936749999999999</v>
      </c>
      <c r="E17">
        <f t="shared" si="0"/>
        <v>39.936749999999996</v>
      </c>
    </row>
    <row r="18" spans="1:15">
      <c r="A18">
        <v>3908.4504000000002</v>
      </c>
      <c r="B18">
        <v>7.322004E-2</v>
      </c>
      <c r="C18">
        <v>7.3220039999999997</v>
      </c>
      <c r="D18">
        <v>0.44226660000000001</v>
      </c>
      <c r="E18">
        <f t="shared" si="0"/>
        <v>44.226660000000003</v>
      </c>
      <c r="H18" s="196" t="s">
        <v>279</v>
      </c>
    </row>
    <row r="19" spans="1:15">
      <c r="A19">
        <v>3908.6028000000001</v>
      </c>
      <c r="B19">
        <v>7.2495420000000005E-2</v>
      </c>
      <c r="C19">
        <v>7.2495420000000008</v>
      </c>
      <c r="D19">
        <v>0.40992279999999998</v>
      </c>
      <c r="E19">
        <f t="shared" si="0"/>
        <v>40.992280000000001</v>
      </c>
      <c r="H19" s="196"/>
    </row>
    <row r="20" spans="1:15">
      <c r="A20">
        <v>3908.7552000000001</v>
      </c>
      <c r="B20">
        <v>7.3590900000000001E-2</v>
      </c>
      <c r="C20">
        <v>7.3590900000000001</v>
      </c>
      <c r="D20">
        <v>0.41905789999999998</v>
      </c>
      <c r="E20">
        <f t="shared" si="0"/>
        <v>41.905789999999996</v>
      </c>
      <c r="H20" s="196"/>
    </row>
    <row r="21" spans="1:15">
      <c r="A21">
        <v>3908.9076</v>
      </c>
      <c r="B21">
        <v>6.6942940000000006E-2</v>
      </c>
      <c r="C21">
        <v>6.6942940000000011</v>
      </c>
      <c r="D21">
        <v>0.46568540000000003</v>
      </c>
      <c r="E21">
        <f t="shared" si="0"/>
        <v>46.568540000000006</v>
      </c>
      <c r="H21" s="196"/>
    </row>
    <row r="22" spans="1:15">
      <c r="A22">
        <v>3909.06</v>
      </c>
      <c r="B22">
        <v>5.347499E-2</v>
      </c>
      <c r="C22">
        <v>5.347499</v>
      </c>
      <c r="D22">
        <v>0.56637360000000003</v>
      </c>
      <c r="E22">
        <f t="shared" si="0"/>
        <v>56.637360000000001</v>
      </c>
      <c r="H22" s="196"/>
    </row>
    <row r="23" spans="1:15">
      <c r="A23">
        <v>3909.2123999999999</v>
      </c>
      <c r="B23">
        <v>3.9491140000000001E-2</v>
      </c>
      <c r="C23">
        <v>3.9491140000000002</v>
      </c>
      <c r="D23">
        <v>0.62189879999999997</v>
      </c>
      <c r="E23">
        <f t="shared" si="0"/>
        <v>62.189879999999995</v>
      </c>
      <c r="H23" s="196"/>
    </row>
    <row r="24" spans="1:15">
      <c r="A24">
        <v>3909.3647999999998</v>
      </c>
      <c r="B24">
        <v>3.1021969999999999E-2</v>
      </c>
      <c r="C24">
        <v>3.1021969999999999</v>
      </c>
      <c r="D24">
        <v>0.73649450000000005</v>
      </c>
      <c r="E24">
        <f t="shared" si="0"/>
        <v>73.649450000000002</v>
      </c>
      <c r="H24" s="196"/>
    </row>
    <row r="25" spans="1:15">
      <c r="A25">
        <v>3909.5171999999998</v>
      </c>
      <c r="B25">
        <v>3.053057E-2</v>
      </c>
      <c r="C25">
        <v>3.0530569999999999</v>
      </c>
      <c r="D25">
        <v>0.8048556</v>
      </c>
      <c r="E25">
        <f t="shared" si="0"/>
        <v>80.485560000000007</v>
      </c>
      <c r="H25" s="196"/>
    </row>
    <row r="26" spans="1:15">
      <c r="A26">
        <v>3909.6696000000002</v>
      </c>
      <c r="B26">
        <v>3.4131130000000003E-2</v>
      </c>
      <c r="C26">
        <v>3.4131130000000001</v>
      </c>
      <c r="D26">
        <v>0.79931439999999998</v>
      </c>
      <c r="E26">
        <f t="shared" si="0"/>
        <v>79.931439999999995</v>
      </c>
      <c r="H26" s="196"/>
    </row>
    <row r="27" spans="1:15">
      <c r="A27">
        <v>3909.8220000000001</v>
      </c>
      <c r="B27">
        <v>3.7320260000000001E-2</v>
      </c>
      <c r="C27">
        <v>3.7320260000000003</v>
      </c>
      <c r="D27">
        <v>0.82061519999999999</v>
      </c>
      <c r="E27">
        <f t="shared" si="0"/>
        <v>82.061520000000002</v>
      </c>
      <c r="H27" s="196"/>
    </row>
    <row r="28" spans="1:15">
      <c r="A28">
        <v>3909.9744000000001</v>
      </c>
      <c r="B28">
        <v>4.8759629999999998E-2</v>
      </c>
      <c r="C28">
        <v>4.8759629999999996</v>
      </c>
      <c r="D28">
        <v>0.79825440000000003</v>
      </c>
      <c r="E28">
        <f t="shared" si="0"/>
        <v>79.82544</v>
      </c>
      <c r="H28" s="196"/>
    </row>
    <row r="29" spans="1:15">
      <c r="A29">
        <v>3910.1268</v>
      </c>
      <c r="B29">
        <v>6.003853E-2</v>
      </c>
      <c r="C29">
        <v>6.0038530000000003</v>
      </c>
      <c r="D29">
        <v>0.76536320000000002</v>
      </c>
      <c r="E29">
        <f t="shared" si="0"/>
        <v>76.536320000000003</v>
      </c>
      <c r="H29" s="196"/>
    </row>
    <row r="30" spans="1:15">
      <c r="A30">
        <v>3910.2791999999999</v>
      </c>
      <c r="B30">
        <v>6.9801639999999998E-2</v>
      </c>
      <c r="C30">
        <v>6.9801640000000003</v>
      </c>
      <c r="D30">
        <v>0.66933419999999999</v>
      </c>
      <c r="E30">
        <f t="shared" si="0"/>
        <v>66.933419999999998</v>
      </c>
      <c r="I30" s="197" t="s">
        <v>280</v>
      </c>
      <c r="J30" s="197"/>
      <c r="K30" s="197"/>
      <c r="L30" s="197"/>
      <c r="M30" s="197"/>
      <c r="N30" s="197"/>
      <c r="O30" s="197"/>
    </row>
    <row r="31" spans="1:15">
      <c r="A31">
        <v>3910.4315999999999</v>
      </c>
      <c r="B31">
        <v>7.9869369999999995E-2</v>
      </c>
      <c r="C31">
        <v>7.9869369999999993</v>
      </c>
      <c r="D31">
        <v>0.56886360000000002</v>
      </c>
      <c r="E31">
        <f t="shared" si="0"/>
        <v>56.886360000000003</v>
      </c>
    </row>
    <row r="32" spans="1:15">
      <c r="A32">
        <v>3910.5839999999998</v>
      </c>
      <c r="B32">
        <v>7.7951779999999998E-2</v>
      </c>
      <c r="C32">
        <v>7.7951779999999999</v>
      </c>
      <c r="D32">
        <v>0.55630080000000004</v>
      </c>
      <c r="E32">
        <f t="shared" si="0"/>
        <v>55.630080000000007</v>
      </c>
      <c r="H32" s="196" t="s">
        <v>279</v>
      </c>
    </row>
    <row r="33" spans="1:15">
      <c r="A33">
        <v>3910.7363999999998</v>
      </c>
      <c r="B33">
        <v>6.6154870000000005E-2</v>
      </c>
      <c r="C33">
        <v>6.6154870000000008</v>
      </c>
      <c r="D33">
        <v>0.54160949999999997</v>
      </c>
      <c r="E33">
        <f t="shared" si="0"/>
        <v>54.16095</v>
      </c>
      <c r="H33" s="196"/>
    </row>
    <row r="34" spans="1:15">
      <c r="A34">
        <v>3910.8888000000002</v>
      </c>
      <c r="B34">
        <v>5.1447260000000002E-2</v>
      </c>
      <c r="C34">
        <v>5.1447260000000004</v>
      </c>
      <c r="D34">
        <v>0.60186870000000003</v>
      </c>
      <c r="E34">
        <f t="shared" si="0"/>
        <v>60.186870000000006</v>
      </c>
      <c r="H34" s="196"/>
    </row>
    <row r="35" spans="1:15">
      <c r="A35">
        <v>3911.0412000000001</v>
      </c>
      <c r="B35">
        <v>5.256864E-2</v>
      </c>
      <c r="C35">
        <v>5.2568640000000002</v>
      </c>
      <c r="D35">
        <v>0.53607199999999999</v>
      </c>
      <c r="E35">
        <f t="shared" si="0"/>
        <v>53.607199999999999</v>
      </c>
      <c r="H35" s="196"/>
    </row>
    <row r="36" spans="1:15">
      <c r="A36">
        <v>3911.1936000000001</v>
      </c>
      <c r="B36">
        <v>6.1763770000000003E-2</v>
      </c>
      <c r="C36">
        <v>6.1763770000000005</v>
      </c>
      <c r="D36">
        <v>0.3898799</v>
      </c>
      <c r="E36">
        <f t="shared" si="0"/>
        <v>38.987990000000003</v>
      </c>
      <c r="H36" s="196"/>
    </row>
    <row r="37" spans="1:15">
      <c r="A37">
        <v>3911.346</v>
      </c>
      <c r="B37">
        <v>7.7624109999999996E-2</v>
      </c>
      <c r="C37">
        <v>7.7624109999999993</v>
      </c>
      <c r="D37">
        <v>0.2813676</v>
      </c>
      <c r="E37">
        <f t="shared" si="0"/>
        <v>28.136759999999999</v>
      </c>
      <c r="H37" s="196"/>
    </row>
    <row r="38" spans="1:15">
      <c r="A38">
        <v>3911.4983999999999</v>
      </c>
      <c r="B38">
        <v>0.10625850000000001</v>
      </c>
      <c r="C38">
        <v>10.62585</v>
      </c>
      <c r="D38">
        <v>0.27876459999999997</v>
      </c>
      <c r="E38">
        <f t="shared" si="0"/>
        <v>27.876459999999998</v>
      </c>
      <c r="H38" s="196"/>
    </row>
    <row r="39" spans="1:15">
      <c r="A39">
        <v>3911.6507999999999</v>
      </c>
      <c r="B39">
        <v>0.1299807</v>
      </c>
      <c r="C39">
        <v>12.99807</v>
      </c>
      <c r="D39">
        <v>0.32994760000000001</v>
      </c>
      <c r="E39">
        <f t="shared" si="0"/>
        <v>32.994759999999999</v>
      </c>
      <c r="H39" s="196"/>
    </row>
    <row r="40" spans="1:15">
      <c r="A40">
        <v>3911.8031999999998</v>
      </c>
      <c r="B40">
        <v>0.14216570000000001</v>
      </c>
      <c r="C40">
        <v>14.216570000000001</v>
      </c>
      <c r="D40">
        <v>0.40550700000000001</v>
      </c>
      <c r="E40">
        <f t="shared" si="0"/>
        <v>40.550699999999999</v>
      </c>
      <c r="H40" s="196"/>
    </row>
    <row r="41" spans="1:15">
      <c r="A41">
        <v>3911.9555999999998</v>
      </c>
      <c r="B41">
        <v>0.14899660000000001</v>
      </c>
      <c r="C41">
        <v>14.899660000000001</v>
      </c>
      <c r="D41">
        <v>0.47451520000000003</v>
      </c>
      <c r="E41">
        <f t="shared" si="0"/>
        <v>47.451520000000002</v>
      </c>
      <c r="H41" s="196"/>
    </row>
    <row r="42" spans="1:15">
      <c r="A42">
        <v>3912.1080000000002</v>
      </c>
      <c r="B42">
        <v>0.15842039999999999</v>
      </c>
      <c r="C42">
        <v>15.842039999999999</v>
      </c>
      <c r="D42">
        <v>0.49227860000000001</v>
      </c>
      <c r="E42">
        <f t="shared" si="0"/>
        <v>49.22786</v>
      </c>
      <c r="H42" s="196"/>
    </row>
    <row r="43" spans="1:15">
      <c r="A43">
        <v>3912.2604000000001</v>
      </c>
      <c r="B43">
        <v>0.16020529999999999</v>
      </c>
      <c r="C43">
        <v>16.020530000000001</v>
      </c>
      <c r="D43">
        <v>0.51451720000000001</v>
      </c>
      <c r="E43">
        <f t="shared" si="0"/>
        <v>51.451720000000002</v>
      </c>
      <c r="H43" s="196"/>
    </row>
    <row r="44" spans="1:15">
      <c r="A44">
        <v>3912.4128000000001</v>
      </c>
      <c r="B44">
        <v>0.1571497</v>
      </c>
      <c r="C44">
        <v>15.714970000000001</v>
      </c>
      <c r="D44">
        <v>0.51902599999999999</v>
      </c>
      <c r="E44">
        <f t="shared" si="0"/>
        <v>51.9026</v>
      </c>
      <c r="H44" s="196"/>
    </row>
    <row r="45" spans="1:15">
      <c r="A45">
        <v>3912.5652</v>
      </c>
      <c r="B45">
        <v>0.14663789999999999</v>
      </c>
      <c r="C45">
        <v>14.663789999999999</v>
      </c>
      <c r="D45">
        <v>0.54418840000000002</v>
      </c>
      <c r="E45">
        <f t="shared" si="0"/>
        <v>54.418840000000003</v>
      </c>
      <c r="I45" s="197" t="s">
        <v>280</v>
      </c>
      <c r="J45" s="197"/>
      <c r="K45" s="197"/>
      <c r="L45" s="197"/>
      <c r="M45" s="197"/>
      <c r="N45" s="197"/>
      <c r="O45" s="197"/>
    </row>
    <row r="46" spans="1:15">
      <c r="A46">
        <v>3912.7175999999999</v>
      </c>
      <c r="B46">
        <v>0.1376018</v>
      </c>
      <c r="C46">
        <v>13.76018</v>
      </c>
      <c r="D46">
        <v>0.49793349999999997</v>
      </c>
      <c r="E46">
        <f t="shared" si="0"/>
        <v>49.793349999999997</v>
      </c>
    </row>
    <row r="47" spans="1:15">
      <c r="A47">
        <v>3912.87</v>
      </c>
      <c r="B47">
        <v>0.13183420000000001</v>
      </c>
      <c r="C47">
        <v>13.183420000000002</v>
      </c>
      <c r="D47">
        <v>0.46472439999999998</v>
      </c>
      <c r="E47">
        <f t="shared" si="0"/>
        <v>46.472439999999999</v>
      </c>
    </row>
    <row r="48" spans="1:15">
      <c r="A48">
        <v>3913.0223999999998</v>
      </c>
      <c r="B48">
        <v>0.1265926</v>
      </c>
      <c r="C48">
        <v>12.65926</v>
      </c>
      <c r="D48">
        <v>0.50030870000000005</v>
      </c>
      <c r="E48">
        <f t="shared" si="0"/>
        <v>50.030870000000007</v>
      </c>
    </row>
    <row r="49" spans="1:5">
      <c r="A49">
        <v>3913.1747999999998</v>
      </c>
      <c r="B49">
        <v>0.1241834</v>
      </c>
      <c r="C49">
        <v>12.418340000000001</v>
      </c>
      <c r="D49">
        <v>0.43815349999999997</v>
      </c>
      <c r="E49">
        <f t="shared" si="0"/>
        <v>43.815349999999995</v>
      </c>
    </row>
    <row r="50" spans="1:5">
      <c r="A50">
        <v>3913.3272000000002</v>
      </c>
      <c r="B50">
        <v>0.11835329999999999</v>
      </c>
      <c r="C50">
        <v>11.835329999999999</v>
      </c>
      <c r="D50">
        <v>0.4106495</v>
      </c>
      <c r="E50">
        <f t="shared" si="0"/>
        <v>41.064950000000003</v>
      </c>
    </row>
    <row r="51" spans="1:5">
      <c r="A51">
        <v>3913.4796000000001</v>
      </c>
      <c r="B51">
        <v>0.1129146</v>
      </c>
      <c r="C51">
        <v>11.291460000000001</v>
      </c>
      <c r="D51">
        <v>0.49223939999999999</v>
      </c>
      <c r="E51">
        <f t="shared" si="0"/>
        <v>49.223939999999999</v>
      </c>
    </row>
    <row r="52" spans="1:5">
      <c r="A52">
        <v>3913.6320000000001</v>
      </c>
      <c r="B52">
        <v>0.1070831</v>
      </c>
      <c r="C52">
        <v>10.708310000000001</v>
      </c>
      <c r="D52">
        <v>0.59652669999999997</v>
      </c>
      <c r="E52">
        <f t="shared" si="0"/>
        <v>59.652669999999993</v>
      </c>
    </row>
    <row r="53" spans="1:5">
      <c r="A53">
        <v>3913.7844</v>
      </c>
      <c r="B53">
        <v>9.4325969999999995E-2</v>
      </c>
      <c r="C53">
        <v>9.4325969999999995</v>
      </c>
      <c r="D53">
        <v>0.58574269999999995</v>
      </c>
      <c r="E53">
        <f t="shared" si="0"/>
        <v>58.574269999999999</v>
      </c>
    </row>
    <row r="54" spans="1:5">
      <c r="A54">
        <v>3913.9367999999999</v>
      </c>
      <c r="B54">
        <v>7.4537370000000006E-2</v>
      </c>
      <c r="C54">
        <v>7.4537370000000003</v>
      </c>
      <c r="D54">
        <v>0.4601286</v>
      </c>
      <c r="E54">
        <f t="shared" si="0"/>
        <v>46.012860000000003</v>
      </c>
    </row>
    <row r="55" spans="1:5">
      <c r="A55">
        <v>3914.0891999999999</v>
      </c>
      <c r="B55">
        <v>6.5841750000000004E-2</v>
      </c>
      <c r="C55">
        <v>6.5841750000000001</v>
      </c>
      <c r="D55">
        <v>0.42730240000000003</v>
      </c>
      <c r="E55">
        <f t="shared" si="0"/>
        <v>42.730240000000002</v>
      </c>
    </row>
    <row r="56" spans="1:5">
      <c r="A56">
        <v>3914.2415999999998</v>
      </c>
      <c r="B56">
        <v>5.6841080000000002E-2</v>
      </c>
      <c r="C56">
        <v>5.6841080000000002</v>
      </c>
      <c r="D56">
        <v>0.44713130000000001</v>
      </c>
      <c r="E56">
        <f t="shared" si="0"/>
        <v>44.71313</v>
      </c>
    </row>
    <row r="57" spans="1:5">
      <c r="A57">
        <v>3914.3939999999998</v>
      </c>
      <c r="B57">
        <v>5.1598339999999999E-2</v>
      </c>
      <c r="C57">
        <v>5.159834</v>
      </c>
      <c r="D57">
        <v>0.46635460000000001</v>
      </c>
      <c r="E57">
        <f t="shared" si="0"/>
        <v>46.635460000000002</v>
      </c>
    </row>
    <row r="58" spans="1:5">
      <c r="A58">
        <v>3914.5464000000002</v>
      </c>
      <c r="B58">
        <v>5.558374E-2</v>
      </c>
      <c r="C58">
        <v>5.5583739999999997</v>
      </c>
      <c r="D58">
        <v>0.4843886</v>
      </c>
      <c r="E58">
        <f t="shared" si="0"/>
        <v>48.438859999999998</v>
      </c>
    </row>
    <row r="59" spans="1:5">
      <c r="A59">
        <v>3914.6988000000001</v>
      </c>
      <c r="B59">
        <v>7.4883870000000005E-2</v>
      </c>
      <c r="C59">
        <v>7.4883870000000003</v>
      </c>
      <c r="D59">
        <v>0.38828990000000002</v>
      </c>
      <c r="E59">
        <f t="shared" si="0"/>
        <v>38.828990000000005</v>
      </c>
    </row>
    <row r="60" spans="1:5">
      <c r="A60">
        <v>3914.8512000000001</v>
      </c>
      <c r="B60">
        <v>9.5307219999999998E-2</v>
      </c>
      <c r="C60">
        <v>9.530721999999999</v>
      </c>
      <c r="D60">
        <v>0.29801450000000002</v>
      </c>
      <c r="E60">
        <f t="shared" si="0"/>
        <v>29.801450000000003</v>
      </c>
    </row>
    <row r="61" spans="1:5">
      <c r="A61">
        <v>3915.0036</v>
      </c>
      <c r="B61">
        <v>0.1063935</v>
      </c>
      <c r="C61">
        <v>10.63935</v>
      </c>
      <c r="D61">
        <v>0.27906609999999998</v>
      </c>
      <c r="E61">
        <f t="shared" si="0"/>
        <v>27.906609999999997</v>
      </c>
    </row>
    <row r="62" spans="1:5">
      <c r="A62">
        <v>3915.1559999999999</v>
      </c>
      <c r="B62">
        <v>0.110219</v>
      </c>
      <c r="C62">
        <v>11.0219</v>
      </c>
      <c r="D62">
        <v>0.3278008</v>
      </c>
      <c r="E62">
        <f t="shared" si="0"/>
        <v>32.780079999999998</v>
      </c>
    </row>
    <row r="63" spans="1:5">
      <c r="A63">
        <v>3915.3083999999999</v>
      </c>
      <c r="B63">
        <v>0.1131928</v>
      </c>
      <c r="C63">
        <v>11.319279999999999</v>
      </c>
      <c r="D63">
        <v>0.40338170000000001</v>
      </c>
      <c r="E63">
        <f t="shared" si="0"/>
        <v>40.338169999999998</v>
      </c>
    </row>
    <row r="64" spans="1:5">
      <c r="A64">
        <v>3915.4607999999998</v>
      </c>
      <c r="B64">
        <v>0.1132302</v>
      </c>
      <c r="C64">
        <v>11.32302</v>
      </c>
      <c r="D64">
        <v>0.40525339999999999</v>
      </c>
      <c r="E64">
        <f t="shared" si="0"/>
        <v>40.52534</v>
      </c>
    </row>
    <row r="65" spans="1:5">
      <c r="A65">
        <v>3915.6131999999998</v>
      </c>
      <c r="B65">
        <v>0.1092991</v>
      </c>
      <c r="C65">
        <v>10.92991</v>
      </c>
      <c r="D65">
        <v>0.36719279999999999</v>
      </c>
      <c r="E65">
        <f t="shared" si="0"/>
        <v>36.719279999999998</v>
      </c>
    </row>
    <row r="66" spans="1:5">
      <c r="A66">
        <v>3915.7656000000002</v>
      </c>
      <c r="B66">
        <v>0.1044525</v>
      </c>
      <c r="C66">
        <v>10.44525</v>
      </c>
      <c r="D66">
        <v>0.3953082</v>
      </c>
      <c r="E66">
        <f t="shared" si="0"/>
        <v>39.530819999999999</v>
      </c>
    </row>
    <row r="67" spans="1:5">
      <c r="A67">
        <v>3915.9180000000001</v>
      </c>
      <c r="B67">
        <v>9.4818079999999999E-2</v>
      </c>
      <c r="C67">
        <v>9.4818079999999991</v>
      </c>
      <c r="D67">
        <v>0.54061979999999998</v>
      </c>
      <c r="E67">
        <f t="shared" ref="E67:E130" si="1">D67*100</f>
        <v>54.061979999999998</v>
      </c>
    </row>
    <row r="68" spans="1:5">
      <c r="A68">
        <v>3916.0704000000001</v>
      </c>
      <c r="B68">
        <v>9.0327710000000005E-2</v>
      </c>
      <c r="C68">
        <v>9.0327710000000003</v>
      </c>
      <c r="D68">
        <v>0.59573609999999999</v>
      </c>
      <c r="E68">
        <f t="shared" si="1"/>
        <v>59.573610000000002</v>
      </c>
    </row>
    <row r="69" spans="1:5">
      <c r="A69">
        <v>3916.2228</v>
      </c>
      <c r="B69">
        <v>8.6869619999999995E-2</v>
      </c>
      <c r="C69">
        <v>8.6869619999999994</v>
      </c>
      <c r="D69">
        <v>0.60782559999999997</v>
      </c>
      <c r="E69">
        <f t="shared" si="1"/>
        <v>60.782559999999997</v>
      </c>
    </row>
    <row r="70" spans="1:5">
      <c r="A70">
        <v>3916.3751999999999</v>
      </c>
      <c r="B70">
        <v>5.4611170000000001E-2</v>
      </c>
      <c r="C70">
        <v>5.4611169999999998</v>
      </c>
      <c r="D70">
        <v>0.67382540000000002</v>
      </c>
      <c r="E70">
        <f t="shared" si="1"/>
        <v>67.382540000000006</v>
      </c>
    </row>
    <row r="71" spans="1:5">
      <c r="A71">
        <v>3916.5275999999999</v>
      </c>
      <c r="B71">
        <v>2.2964849999999998E-2</v>
      </c>
      <c r="C71">
        <v>2.2964849999999997</v>
      </c>
      <c r="D71">
        <v>0.92296069999999997</v>
      </c>
      <c r="E71">
        <f t="shared" si="1"/>
        <v>92.29607</v>
      </c>
    </row>
    <row r="72" spans="1:5">
      <c r="A72">
        <v>3916.68</v>
      </c>
      <c r="B72">
        <v>2.619821E-2</v>
      </c>
      <c r="C72">
        <v>2.619821</v>
      </c>
      <c r="D72">
        <v>0.87383719999999998</v>
      </c>
      <c r="E72">
        <f t="shared" si="1"/>
        <v>87.383719999999997</v>
      </c>
    </row>
    <row r="73" spans="1:5">
      <c r="A73">
        <v>3916.8323999999998</v>
      </c>
      <c r="B73">
        <v>3.6061379999999997E-2</v>
      </c>
      <c r="C73">
        <v>3.6061379999999996</v>
      </c>
      <c r="D73">
        <v>0.81683110000000003</v>
      </c>
      <c r="E73">
        <f t="shared" si="1"/>
        <v>81.683109999999999</v>
      </c>
    </row>
    <row r="74" spans="1:5">
      <c r="A74">
        <v>3916.9848000000002</v>
      </c>
      <c r="B74">
        <v>3.9754570000000003E-2</v>
      </c>
      <c r="C74">
        <v>3.9754570000000005</v>
      </c>
      <c r="D74">
        <v>1</v>
      </c>
      <c r="E74">
        <f t="shared" si="1"/>
        <v>100</v>
      </c>
    </row>
    <row r="75" spans="1:5">
      <c r="A75">
        <v>3917.1372000000001</v>
      </c>
      <c r="B75">
        <v>3.8625029999999998E-2</v>
      </c>
      <c r="C75">
        <v>3.8625029999999998</v>
      </c>
      <c r="D75">
        <v>0.81074710000000005</v>
      </c>
      <c r="E75">
        <f t="shared" si="1"/>
        <v>81.07471000000001</v>
      </c>
    </row>
    <row r="76" spans="1:5">
      <c r="A76">
        <v>3917.2896000000001</v>
      </c>
      <c r="B76">
        <v>5.2065309999999997E-2</v>
      </c>
      <c r="C76">
        <v>5.206531</v>
      </c>
      <c r="D76">
        <v>0.58311550000000001</v>
      </c>
      <c r="E76">
        <f t="shared" si="1"/>
        <v>58.311550000000004</v>
      </c>
    </row>
    <row r="77" spans="1:5">
      <c r="A77">
        <v>3917.442</v>
      </c>
      <c r="B77">
        <v>8.449487E-2</v>
      </c>
      <c r="C77">
        <v>8.4494869999999995</v>
      </c>
      <c r="D77">
        <v>0.40252579999999999</v>
      </c>
      <c r="E77">
        <f t="shared" si="1"/>
        <v>40.252580000000002</v>
      </c>
    </row>
    <row r="78" spans="1:5">
      <c r="A78">
        <v>3917.5944</v>
      </c>
      <c r="B78">
        <v>0.10669960000000001</v>
      </c>
      <c r="C78">
        <v>10.66996</v>
      </c>
      <c r="D78">
        <v>0.3965053</v>
      </c>
      <c r="E78">
        <f t="shared" si="1"/>
        <v>39.650530000000003</v>
      </c>
    </row>
    <row r="79" spans="1:5">
      <c r="A79">
        <v>3917.7467999999999</v>
      </c>
      <c r="B79">
        <v>0.1127329</v>
      </c>
      <c r="C79">
        <v>11.273289999999999</v>
      </c>
      <c r="D79">
        <v>0.45127669999999998</v>
      </c>
      <c r="E79">
        <f t="shared" si="1"/>
        <v>45.127669999999995</v>
      </c>
    </row>
    <row r="80" spans="1:5">
      <c r="A80">
        <v>3917.8991999999998</v>
      </c>
      <c r="B80">
        <v>0.1087192</v>
      </c>
      <c r="C80">
        <v>10.871919999999999</v>
      </c>
      <c r="D80">
        <v>0.48185040000000001</v>
      </c>
      <c r="E80">
        <f t="shared" si="1"/>
        <v>48.185040000000001</v>
      </c>
    </row>
    <row r="81" spans="1:5">
      <c r="A81">
        <v>3918.0515999999998</v>
      </c>
      <c r="B81">
        <v>9.7020480000000006E-2</v>
      </c>
      <c r="C81">
        <v>9.7020480000000013</v>
      </c>
      <c r="D81">
        <v>0.5277461</v>
      </c>
      <c r="E81">
        <f t="shared" si="1"/>
        <v>52.774610000000003</v>
      </c>
    </row>
    <row r="82" spans="1:5">
      <c r="A82">
        <v>3918.2040000000002</v>
      </c>
      <c r="B82">
        <v>6.6304970000000005E-2</v>
      </c>
      <c r="C82">
        <v>6.6304970000000001</v>
      </c>
      <c r="D82">
        <v>0.73512920000000004</v>
      </c>
      <c r="E82">
        <f t="shared" si="1"/>
        <v>73.512920000000008</v>
      </c>
    </row>
    <row r="83" spans="1:5">
      <c r="A83">
        <v>3918.3564000000001</v>
      </c>
      <c r="B83">
        <v>4.3126310000000001E-2</v>
      </c>
      <c r="C83">
        <v>4.3126309999999997</v>
      </c>
      <c r="D83">
        <v>1</v>
      </c>
      <c r="E83">
        <f t="shared" si="1"/>
        <v>100</v>
      </c>
    </row>
    <row r="84" spans="1:5">
      <c r="A84">
        <v>3918.5088000000001</v>
      </c>
      <c r="B84">
        <v>3.5942880000000003E-2</v>
      </c>
      <c r="C84">
        <v>3.5942880000000001</v>
      </c>
      <c r="D84">
        <v>1</v>
      </c>
      <c r="E84">
        <f t="shared" si="1"/>
        <v>100</v>
      </c>
    </row>
    <row r="85" spans="1:5">
      <c r="A85">
        <v>3918.6612</v>
      </c>
      <c r="B85">
        <v>2.6332899999999999E-2</v>
      </c>
      <c r="C85">
        <v>2.6332900000000001</v>
      </c>
      <c r="D85">
        <v>1</v>
      </c>
      <c r="E85">
        <f t="shared" si="1"/>
        <v>100</v>
      </c>
    </row>
    <row r="86" spans="1:5">
      <c r="A86">
        <v>3918.8136</v>
      </c>
      <c r="B86">
        <v>2.7860630000000001E-2</v>
      </c>
      <c r="C86">
        <v>2.786063</v>
      </c>
      <c r="D86">
        <v>0.48375119999999999</v>
      </c>
      <c r="E86">
        <f t="shared" si="1"/>
        <v>48.375120000000003</v>
      </c>
    </row>
    <row r="87" spans="1:5">
      <c r="A87">
        <v>3918.9659999999999</v>
      </c>
      <c r="B87">
        <v>4.7981139999999999E-2</v>
      </c>
      <c r="C87">
        <v>4.798114</v>
      </c>
      <c r="D87">
        <v>0.31848660000000001</v>
      </c>
      <c r="E87">
        <f t="shared" si="1"/>
        <v>31.848660000000002</v>
      </c>
    </row>
    <row r="88" spans="1:5">
      <c r="A88">
        <v>3919.1183999999998</v>
      </c>
      <c r="B88">
        <v>6.0270039999999997E-2</v>
      </c>
      <c r="C88">
        <v>6.0270039999999998</v>
      </c>
      <c r="D88">
        <v>0.35306569999999998</v>
      </c>
      <c r="E88">
        <f t="shared" si="1"/>
        <v>35.306570000000001</v>
      </c>
    </row>
    <row r="89" spans="1:5">
      <c r="A89">
        <v>3919.2707999999998</v>
      </c>
      <c r="B89">
        <v>7.6279029999999998E-2</v>
      </c>
      <c r="C89">
        <v>7.6279029999999999</v>
      </c>
      <c r="D89">
        <v>0.4313245</v>
      </c>
      <c r="E89">
        <f t="shared" si="1"/>
        <v>43.132449999999999</v>
      </c>
    </row>
    <row r="90" spans="1:5">
      <c r="A90">
        <v>3919.4232000000002</v>
      </c>
      <c r="B90">
        <v>0.11797439999999999</v>
      </c>
      <c r="C90">
        <v>11.79744</v>
      </c>
      <c r="D90">
        <v>0.41095900000000002</v>
      </c>
      <c r="E90">
        <f t="shared" si="1"/>
        <v>41.0959</v>
      </c>
    </row>
    <row r="91" spans="1:5">
      <c r="A91">
        <v>3919.5756000000001</v>
      </c>
      <c r="B91">
        <v>0.1431307</v>
      </c>
      <c r="C91">
        <v>14.31307</v>
      </c>
      <c r="D91">
        <v>0.4353223</v>
      </c>
      <c r="E91">
        <f t="shared" si="1"/>
        <v>43.532229999999998</v>
      </c>
    </row>
    <row r="92" spans="1:5">
      <c r="A92">
        <v>3919.7280000000001</v>
      </c>
      <c r="B92">
        <v>0.15940289999999999</v>
      </c>
      <c r="C92">
        <v>15.940289999999999</v>
      </c>
      <c r="D92">
        <v>0.39783560000000001</v>
      </c>
      <c r="E92">
        <f t="shared" si="1"/>
        <v>39.783560000000001</v>
      </c>
    </row>
    <row r="93" spans="1:5">
      <c r="A93">
        <v>3919.8804</v>
      </c>
      <c r="B93">
        <v>0.1654023</v>
      </c>
      <c r="C93">
        <v>16.540230000000001</v>
      </c>
      <c r="D93">
        <v>0.44371319999999997</v>
      </c>
      <c r="E93">
        <f t="shared" si="1"/>
        <v>44.371319999999997</v>
      </c>
    </row>
    <row r="94" spans="1:5">
      <c r="A94">
        <v>3920.0328</v>
      </c>
      <c r="B94">
        <v>0.1477049</v>
      </c>
      <c r="C94">
        <v>14.770490000000001</v>
      </c>
      <c r="D94">
        <v>0.57842979999999999</v>
      </c>
      <c r="E94">
        <f t="shared" si="1"/>
        <v>57.842979999999997</v>
      </c>
    </row>
    <row r="95" spans="1:5">
      <c r="A95">
        <v>3920.1851999999999</v>
      </c>
      <c r="B95">
        <v>0.12780910000000001</v>
      </c>
      <c r="C95">
        <v>12.78091</v>
      </c>
      <c r="D95">
        <v>0.65016589999999996</v>
      </c>
      <c r="E95">
        <f t="shared" si="1"/>
        <v>65.016589999999994</v>
      </c>
    </row>
    <row r="96" spans="1:5">
      <c r="A96">
        <v>3920.3375999999998</v>
      </c>
      <c r="B96">
        <v>0.1145157</v>
      </c>
      <c r="C96">
        <v>11.45157</v>
      </c>
      <c r="D96">
        <v>0.61203600000000002</v>
      </c>
      <c r="E96">
        <f t="shared" si="1"/>
        <v>61.203600000000002</v>
      </c>
    </row>
    <row r="97" spans="1:5">
      <c r="A97">
        <v>3920.49</v>
      </c>
      <c r="B97">
        <v>7.6165880000000005E-2</v>
      </c>
      <c r="C97">
        <v>7.6165880000000001</v>
      </c>
      <c r="D97">
        <v>0.60057430000000001</v>
      </c>
      <c r="E97">
        <f t="shared" si="1"/>
        <v>60.057430000000004</v>
      </c>
    </row>
    <row r="98" spans="1:5">
      <c r="A98">
        <v>3920.6424000000002</v>
      </c>
      <c r="B98">
        <v>3.9153199999999999E-2</v>
      </c>
      <c r="C98">
        <v>3.9153199999999999</v>
      </c>
      <c r="D98">
        <v>0.65619039999999995</v>
      </c>
      <c r="E98">
        <f t="shared" si="1"/>
        <v>65.619039999999998</v>
      </c>
    </row>
    <row r="99" spans="1:5">
      <c r="A99">
        <v>3920.7948000000001</v>
      </c>
      <c r="B99">
        <v>2.9157539999999999E-2</v>
      </c>
      <c r="C99">
        <v>2.9157539999999997</v>
      </c>
      <c r="D99">
        <v>0.74170000000000003</v>
      </c>
      <c r="E99">
        <f t="shared" si="1"/>
        <v>74.17</v>
      </c>
    </row>
    <row r="100" spans="1:5">
      <c r="A100">
        <v>3920.9472000000001</v>
      </c>
      <c r="B100">
        <v>2.1416839999999999E-2</v>
      </c>
      <c r="C100">
        <v>2.1416840000000001</v>
      </c>
      <c r="D100">
        <v>0.9734893</v>
      </c>
      <c r="E100">
        <f t="shared" si="1"/>
        <v>97.348929999999996</v>
      </c>
    </row>
    <row r="101" spans="1:5">
      <c r="A101">
        <v>3921.0996</v>
      </c>
      <c r="B101">
        <v>2.763931E-2</v>
      </c>
      <c r="C101">
        <v>2.7639309999999999</v>
      </c>
      <c r="D101">
        <v>0.78637330000000005</v>
      </c>
      <c r="E101">
        <f t="shared" si="1"/>
        <v>78.637330000000006</v>
      </c>
    </row>
    <row r="102" spans="1:5">
      <c r="A102">
        <v>3921.252</v>
      </c>
      <c r="B102">
        <v>5.9661760000000001E-2</v>
      </c>
      <c r="C102">
        <v>5.9661759999999999</v>
      </c>
      <c r="D102">
        <v>0.41829169999999999</v>
      </c>
      <c r="E102">
        <f t="shared" si="1"/>
        <v>41.829169999999998</v>
      </c>
    </row>
    <row r="103" spans="1:5">
      <c r="A103">
        <v>3921.4043999999999</v>
      </c>
      <c r="B103">
        <v>9.2210650000000005E-2</v>
      </c>
      <c r="C103">
        <v>9.2210650000000012</v>
      </c>
      <c r="D103">
        <v>0.3626431</v>
      </c>
      <c r="E103">
        <f t="shared" si="1"/>
        <v>36.264310000000002</v>
      </c>
    </row>
    <row r="104" spans="1:5">
      <c r="A104">
        <v>3921.5567999999998</v>
      </c>
      <c r="B104">
        <v>0.12769420000000001</v>
      </c>
      <c r="C104">
        <v>12.76942</v>
      </c>
      <c r="D104">
        <v>0.45518950000000002</v>
      </c>
      <c r="E104">
        <f t="shared" si="1"/>
        <v>45.518950000000004</v>
      </c>
    </row>
    <row r="105" spans="1:5">
      <c r="A105">
        <v>3921.7091999999998</v>
      </c>
      <c r="B105">
        <v>0.1303898</v>
      </c>
      <c r="C105">
        <v>13.03898</v>
      </c>
      <c r="D105">
        <v>0.55913469999999998</v>
      </c>
      <c r="E105">
        <f t="shared" si="1"/>
        <v>55.913469999999997</v>
      </c>
    </row>
    <row r="106" spans="1:5">
      <c r="A106">
        <v>3921.8616000000002</v>
      </c>
      <c r="B106">
        <v>0.1201209</v>
      </c>
      <c r="C106">
        <v>12.012090000000001</v>
      </c>
      <c r="D106">
        <v>0.75278590000000001</v>
      </c>
      <c r="E106">
        <f t="shared" si="1"/>
        <v>75.278589999999994</v>
      </c>
    </row>
    <row r="107" spans="1:5">
      <c r="A107">
        <v>3922.0140000000001</v>
      </c>
      <c r="B107">
        <v>9.3713610000000003E-2</v>
      </c>
      <c r="C107">
        <v>9.3713610000000003</v>
      </c>
      <c r="D107">
        <v>0.89267240000000003</v>
      </c>
      <c r="E107">
        <f t="shared" si="1"/>
        <v>89.267240000000001</v>
      </c>
    </row>
    <row r="108" spans="1:5">
      <c r="A108">
        <v>3922.1664000000001</v>
      </c>
      <c r="B108">
        <v>8.5264210000000007E-2</v>
      </c>
      <c r="C108">
        <v>8.5264210000000009</v>
      </c>
      <c r="D108">
        <v>0.6075566</v>
      </c>
      <c r="E108">
        <f t="shared" si="1"/>
        <v>60.755659999999999</v>
      </c>
    </row>
    <row r="109" spans="1:5">
      <c r="A109">
        <v>3922.3188</v>
      </c>
      <c r="B109">
        <v>7.1662290000000003E-2</v>
      </c>
      <c r="C109">
        <v>7.1662290000000004</v>
      </c>
      <c r="D109">
        <v>0.53175410000000001</v>
      </c>
      <c r="E109">
        <f t="shared" si="1"/>
        <v>53.175409999999999</v>
      </c>
    </row>
    <row r="110" spans="1:5">
      <c r="A110">
        <v>3922.4712</v>
      </c>
      <c r="B110">
        <v>6.7835000000000006E-2</v>
      </c>
      <c r="C110">
        <v>6.783500000000001</v>
      </c>
      <c r="D110">
        <v>0.4343322</v>
      </c>
      <c r="E110">
        <f t="shared" si="1"/>
        <v>43.433219999999999</v>
      </c>
    </row>
    <row r="111" spans="1:5">
      <c r="A111">
        <v>3922.6235999999999</v>
      </c>
      <c r="B111">
        <v>7.1211410000000003E-2</v>
      </c>
      <c r="C111">
        <v>7.1211410000000006</v>
      </c>
      <c r="D111">
        <v>0.36922470000000002</v>
      </c>
      <c r="E111">
        <f t="shared" si="1"/>
        <v>36.922470000000004</v>
      </c>
    </row>
    <row r="112" spans="1:5">
      <c r="A112">
        <v>3922.7759999999998</v>
      </c>
      <c r="B112">
        <v>8.953005E-2</v>
      </c>
      <c r="C112">
        <v>8.9530049999999992</v>
      </c>
      <c r="D112">
        <v>0.44376500000000002</v>
      </c>
      <c r="E112">
        <f t="shared" si="1"/>
        <v>44.3765</v>
      </c>
    </row>
    <row r="113" spans="1:5">
      <c r="A113">
        <v>3922.9283999999998</v>
      </c>
      <c r="B113">
        <v>0.1190625</v>
      </c>
      <c r="C113">
        <v>11.90625</v>
      </c>
      <c r="D113">
        <v>0.52614030000000001</v>
      </c>
      <c r="E113">
        <f t="shared" si="1"/>
        <v>52.61403</v>
      </c>
    </row>
    <row r="114" spans="1:5">
      <c r="A114">
        <v>3923.0808000000002</v>
      </c>
      <c r="B114">
        <v>0.15029000000000001</v>
      </c>
      <c r="C114">
        <v>15.029</v>
      </c>
      <c r="D114">
        <v>0.48051349999999998</v>
      </c>
      <c r="E114">
        <f t="shared" si="1"/>
        <v>48.051349999999999</v>
      </c>
    </row>
    <row r="115" spans="1:5">
      <c r="A115">
        <v>3923.2332000000001</v>
      </c>
      <c r="B115">
        <v>0.17207410000000001</v>
      </c>
      <c r="C115">
        <v>17.207409999999999</v>
      </c>
      <c r="D115">
        <v>0.36427379999999998</v>
      </c>
      <c r="E115">
        <f t="shared" si="1"/>
        <v>36.427379999999999</v>
      </c>
    </row>
    <row r="116" spans="1:5">
      <c r="A116">
        <v>3923.3856000000001</v>
      </c>
      <c r="B116">
        <v>0.18880189999999999</v>
      </c>
      <c r="C116">
        <v>18.880189999999999</v>
      </c>
      <c r="D116">
        <v>0.48053479999999998</v>
      </c>
      <c r="E116">
        <f t="shared" si="1"/>
        <v>48.05348</v>
      </c>
    </row>
    <row r="117" spans="1:5">
      <c r="A117">
        <v>3923.538</v>
      </c>
      <c r="B117">
        <v>0.21044479999999999</v>
      </c>
      <c r="C117">
        <v>21.04448</v>
      </c>
      <c r="D117">
        <v>0.43926189999999998</v>
      </c>
      <c r="E117">
        <f t="shared" si="1"/>
        <v>43.926189999999998</v>
      </c>
    </row>
    <row r="118" spans="1:5">
      <c r="A118">
        <v>3923.6904</v>
      </c>
      <c r="B118">
        <v>0.23703779999999999</v>
      </c>
      <c r="C118">
        <v>23.703779999999998</v>
      </c>
      <c r="D118">
        <v>0.38648830000000001</v>
      </c>
      <c r="E118">
        <f t="shared" si="1"/>
        <v>38.648830000000004</v>
      </c>
    </row>
    <row r="119" spans="1:5">
      <c r="A119">
        <v>3923.8427999999999</v>
      </c>
      <c r="B119">
        <v>0.25502190000000002</v>
      </c>
      <c r="C119">
        <v>25.502190000000002</v>
      </c>
      <c r="D119">
        <v>0.39143699999999998</v>
      </c>
      <c r="E119">
        <f t="shared" si="1"/>
        <v>39.143699999999995</v>
      </c>
    </row>
    <row r="120" spans="1:5">
      <c r="A120">
        <v>3923.9951999999998</v>
      </c>
      <c r="B120">
        <v>0.26618979999999998</v>
      </c>
      <c r="C120">
        <v>26.618979999999997</v>
      </c>
      <c r="D120">
        <v>0.39539340000000001</v>
      </c>
      <c r="E120">
        <f t="shared" si="1"/>
        <v>39.539340000000003</v>
      </c>
    </row>
    <row r="121" spans="1:5">
      <c r="A121">
        <v>3924.1475999999998</v>
      </c>
      <c r="B121">
        <v>0.2669957</v>
      </c>
      <c r="C121">
        <v>26.699570000000001</v>
      </c>
      <c r="D121">
        <v>0.39671420000000002</v>
      </c>
      <c r="E121">
        <f t="shared" si="1"/>
        <v>39.671420000000005</v>
      </c>
    </row>
    <row r="122" spans="1:5">
      <c r="A122">
        <v>3924.3</v>
      </c>
      <c r="B122">
        <v>0.23245150000000001</v>
      </c>
      <c r="C122">
        <v>23.245149999999999</v>
      </c>
      <c r="D122">
        <v>0.4273072</v>
      </c>
      <c r="E122">
        <f t="shared" si="1"/>
        <v>42.730719999999998</v>
      </c>
    </row>
    <row r="123" spans="1:5">
      <c r="A123">
        <v>3924.4524000000001</v>
      </c>
      <c r="B123">
        <v>0.17718880000000001</v>
      </c>
      <c r="C123">
        <v>17.718880000000002</v>
      </c>
      <c r="D123">
        <v>0.41191870000000003</v>
      </c>
      <c r="E123">
        <f t="shared" si="1"/>
        <v>41.191870000000002</v>
      </c>
    </row>
    <row r="124" spans="1:5">
      <c r="A124">
        <v>3924.6048000000001</v>
      </c>
      <c r="B124">
        <v>0.12874940000000001</v>
      </c>
      <c r="C124">
        <v>12.874940000000002</v>
      </c>
      <c r="D124">
        <v>0.32654109999999997</v>
      </c>
      <c r="E124">
        <f t="shared" si="1"/>
        <v>32.654109999999996</v>
      </c>
    </row>
    <row r="125" spans="1:5">
      <c r="A125">
        <v>3924.7572</v>
      </c>
      <c r="B125">
        <v>0.10443429999999999</v>
      </c>
      <c r="C125">
        <v>10.443429999999999</v>
      </c>
      <c r="D125">
        <v>0.2246763</v>
      </c>
      <c r="E125">
        <f t="shared" si="1"/>
        <v>22.46763</v>
      </c>
    </row>
    <row r="126" spans="1:5">
      <c r="A126">
        <v>3924.9096</v>
      </c>
      <c r="B126">
        <v>7.4939740000000005E-2</v>
      </c>
      <c r="C126">
        <v>7.4939740000000006</v>
      </c>
      <c r="D126">
        <v>0.2365208</v>
      </c>
      <c r="E126">
        <f t="shared" si="1"/>
        <v>23.652080000000002</v>
      </c>
    </row>
    <row r="127" spans="1:5">
      <c r="A127">
        <v>3925.0619999999999</v>
      </c>
      <c r="B127">
        <v>1.620452E-2</v>
      </c>
      <c r="C127">
        <v>1.620452</v>
      </c>
      <c r="D127">
        <v>0.99999990000000005</v>
      </c>
      <c r="E127">
        <f t="shared" si="1"/>
        <v>99.999990000000011</v>
      </c>
    </row>
    <row r="128" spans="1:5">
      <c r="A128">
        <v>3925.2143999999998</v>
      </c>
      <c r="B128">
        <v>1.7799990000000002E-2</v>
      </c>
      <c r="C128">
        <v>1.7799990000000001</v>
      </c>
      <c r="D128">
        <v>1</v>
      </c>
      <c r="E128">
        <f t="shared" si="1"/>
        <v>100</v>
      </c>
    </row>
    <row r="129" spans="1:5">
      <c r="A129">
        <v>3925.3667999999998</v>
      </c>
      <c r="B129">
        <v>1.7085079999999999E-2</v>
      </c>
      <c r="C129">
        <v>1.7085079999999999</v>
      </c>
      <c r="D129">
        <v>0.98091200000000001</v>
      </c>
      <c r="E129">
        <f t="shared" si="1"/>
        <v>98.091200000000001</v>
      </c>
    </row>
    <row r="130" spans="1:5">
      <c r="A130">
        <v>3925.5192000000002</v>
      </c>
      <c r="B130">
        <v>2.274317E-2</v>
      </c>
      <c r="C130">
        <v>2.2743169999999999</v>
      </c>
      <c r="D130">
        <v>1</v>
      </c>
      <c r="E130">
        <f t="shared" si="1"/>
        <v>100</v>
      </c>
    </row>
    <row r="131" spans="1:5">
      <c r="A131">
        <v>3925.6716000000001</v>
      </c>
      <c r="B131">
        <v>2.6039699999999999E-2</v>
      </c>
      <c r="C131">
        <v>2.6039699999999999</v>
      </c>
      <c r="D131">
        <v>1</v>
      </c>
      <c r="E131">
        <f t="shared" ref="E131:E194" si="2">D131*100</f>
        <v>100</v>
      </c>
    </row>
    <row r="132" spans="1:5">
      <c r="A132">
        <v>3925.8240000000001</v>
      </c>
      <c r="B132">
        <v>2.551848E-2</v>
      </c>
      <c r="C132">
        <v>2.5518480000000001</v>
      </c>
      <c r="D132">
        <v>0.99999990000000005</v>
      </c>
      <c r="E132">
        <f t="shared" si="2"/>
        <v>99.999990000000011</v>
      </c>
    </row>
    <row r="133" spans="1:5">
      <c r="A133">
        <v>3925.9764</v>
      </c>
      <c r="B133">
        <v>2.5092260000000002E-2</v>
      </c>
      <c r="C133">
        <v>2.509226</v>
      </c>
      <c r="D133">
        <v>0.98199990000000004</v>
      </c>
      <c r="E133">
        <f t="shared" si="2"/>
        <v>98.19999</v>
      </c>
    </row>
    <row r="134" spans="1:5">
      <c r="A134">
        <v>3926.1288</v>
      </c>
      <c r="B134">
        <v>2.6281789999999999E-2</v>
      </c>
      <c r="C134">
        <v>2.6281789999999998</v>
      </c>
      <c r="D134">
        <v>0.96116539999999995</v>
      </c>
      <c r="E134">
        <f t="shared" si="2"/>
        <v>96.116540000000001</v>
      </c>
    </row>
    <row r="135" spans="1:5">
      <c r="A135">
        <v>3926.2811999999999</v>
      </c>
      <c r="B135">
        <v>2.6972860000000001E-2</v>
      </c>
      <c r="C135">
        <v>2.6972860000000001</v>
      </c>
      <c r="D135">
        <v>0.93945909999999999</v>
      </c>
      <c r="E135">
        <f t="shared" si="2"/>
        <v>93.945909999999998</v>
      </c>
    </row>
    <row r="136" spans="1:5">
      <c r="A136">
        <v>3926.4335999999998</v>
      </c>
      <c r="B136">
        <v>4.0251049999999997E-2</v>
      </c>
      <c r="C136">
        <v>4.0251049999999999</v>
      </c>
      <c r="D136">
        <v>0.58356430000000004</v>
      </c>
      <c r="E136">
        <f t="shared" si="2"/>
        <v>58.356430000000003</v>
      </c>
    </row>
    <row r="137" spans="1:5">
      <c r="A137">
        <v>3926.5859999999998</v>
      </c>
      <c r="B137">
        <v>6.0865429999999998E-2</v>
      </c>
      <c r="C137">
        <v>6.0865429999999998</v>
      </c>
      <c r="D137">
        <v>0.37208910000000001</v>
      </c>
      <c r="E137">
        <f t="shared" si="2"/>
        <v>37.208910000000003</v>
      </c>
    </row>
    <row r="138" spans="1:5">
      <c r="A138">
        <v>3926.7384000000002</v>
      </c>
      <c r="B138">
        <v>6.4860249999999994E-2</v>
      </c>
      <c r="C138">
        <v>6.4860249999999997</v>
      </c>
      <c r="D138">
        <v>0.45646059999999999</v>
      </c>
      <c r="E138">
        <f t="shared" si="2"/>
        <v>45.646059999999999</v>
      </c>
    </row>
    <row r="139" spans="1:5">
      <c r="A139">
        <v>3926.8908000000001</v>
      </c>
      <c r="B139">
        <v>7.4962989999999993E-2</v>
      </c>
      <c r="C139">
        <v>7.4962989999999996</v>
      </c>
      <c r="D139">
        <v>0.48858210000000002</v>
      </c>
      <c r="E139">
        <f t="shared" si="2"/>
        <v>48.85821</v>
      </c>
    </row>
    <row r="140" spans="1:5">
      <c r="A140">
        <v>3927.0432000000001</v>
      </c>
      <c r="B140">
        <v>0.1192874</v>
      </c>
      <c r="C140">
        <v>11.928739999999999</v>
      </c>
      <c r="D140">
        <v>0.39851730000000002</v>
      </c>
      <c r="E140">
        <f t="shared" si="2"/>
        <v>39.851730000000003</v>
      </c>
    </row>
    <row r="141" spans="1:5">
      <c r="A141">
        <v>3927.1956</v>
      </c>
      <c r="B141">
        <v>0.17254829999999999</v>
      </c>
      <c r="C141">
        <v>17.254829999999998</v>
      </c>
      <c r="D141">
        <v>0.36837789999999998</v>
      </c>
      <c r="E141">
        <f t="shared" si="2"/>
        <v>36.837789999999998</v>
      </c>
    </row>
    <row r="142" spans="1:5">
      <c r="A142">
        <v>3927.348</v>
      </c>
      <c r="B142">
        <v>0.19409170000000001</v>
      </c>
      <c r="C142">
        <v>19.40917</v>
      </c>
      <c r="D142">
        <v>0.38126300000000002</v>
      </c>
      <c r="E142">
        <f t="shared" si="2"/>
        <v>38.126300000000001</v>
      </c>
    </row>
    <row r="143" spans="1:5">
      <c r="A143">
        <v>3927.5003999999999</v>
      </c>
      <c r="B143">
        <v>0.19984879999999999</v>
      </c>
      <c r="C143">
        <v>19.98488</v>
      </c>
      <c r="D143">
        <v>0.39205600000000002</v>
      </c>
      <c r="E143">
        <f t="shared" si="2"/>
        <v>39.205600000000004</v>
      </c>
    </row>
    <row r="144" spans="1:5">
      <c r="A144">
        <v>3927.6527999999998</v>
      </c>
      <c r="B144">
        <v>0.1839779</v>
      </c>
      <c r="C144">
        <v>18.397790000000001</v>
      </c>
      <c r="D144">
        <v>0.41916750000000003</v>
      </c>
      <c r="E144">
        <f t="shared" si="2"/>
        <v>41.91675</v>
      </c>
    </row>
    <row r="145" spans="1:5">
      <c r="A145">
        <v>3927.8051999999998</v>
      </c>
      <c r="B145">
        <v>0.17575170000000001</v>
      </c>
      <c r="C145">
        <v>17.57517</v>
      </c>
      <c r="D145">
        <v>0.41468310000000003</v>
      </c>
      <c r="E145">
        <f t="shared" si="2"/>
        <v>41.468310000000002</v>
      </c>
    </row>
    <row r="146" spans="1:5">
      <c r="A146">
        <v>3927.9576000000002</v>
      </c>
      <c r="B146">
        <v>0.16572780000000001</v>
      </c>
      <c r="C146">
        <v>16.572780000000002</v>
      </c>
      <c r="D146">
        <v>0.41971360000000002</v>
      </c>
      <c r="E146">
        <f t="shared" si="2"/>
        <v>41.971360000000004</v>
      </c>
    </row>
    <row r="147" spans="1:5">
      <c r="A147">
        <v>3928.11</v>
      </c>
      <c r="B147">
        <v>0.16208159999999999</v>
      </c>
      <c r="C147">
        <v>16.208159999999999</v>
      </c>
      <c r="D147">
        <v>0.38366640000000002</v>
      </c>
      <c r="E147">
        <f t="shared" si="2"/>
        <v>38.366640000000004</v>
      </c>
    </row>
    <row r="148" spans="1:5">
      <c r="A148">
        <v>3928.2624000000001</v>
      </c>
      <c r="B148">
        <v>0.1591129</v>
      </c>
      <c r="C148">
        <v>15.911290000000001</v>
      </c>
      <c r="D148">
        <v>0.34231980000000001</v>
      </c>
      <c r="E148">
        <f t="shared" si="2"/>
        <v>34.23198</v>
      </c>
    </row>
    <row r="149" spans="1:5">
      <c r="A149">
        <v>3928.4148</v>
      </c>
      <c r="B149">
        <v>0.16487660000000001</v>
      </c>
      <c r="C149">
        <v>16.487660000000002</v>
      </c>
      <c r="D149">
        <v>0.31878980000000001</v>
      </c>
      <c r="E149">
        <f t="shared" si="2"/>
        <v>31.878980000000002</v>
      </c>
    </row>
    <row r="150" spans="1:5">
      <c r="A150">
        <v>3928.5672</v>
      </c>
      <c r="B150">
        <v>0.17157620000000001</v>
      </c>
      <c r="C150">
        <v>17.157620000000001</v>
      </c>
      <c r="D150">
        <v>0.30511880000000002</v>
      </c>
      <c r="E150">
        <f t="shared" si="2"/>
        <v>30.511880000000001</v>
      </c>
    </row>
    <row r="151" spans="1:5">
      <c r="A151">
        <v>3928.7195999999999</v>
      </c>
      <c r="B151">
        <v>0.167853</v>
      </c>
      <c r="C151">
        <v>16.785299999999999</v>
      </c>
      <c r="D151">
        <v>0.33519769999999999</v>
      </c>
      <c r="E151">
        <f t="shared" si="2"/>
        <v>33.519770000000001</v>
      </c>
    </row>
    <row r="152" spans="1:5">
      <c r="A152">
        <v>3928.8719999999998</v>
      </c>
      <c r="B152">
        <v>0.16479350000000001</v>
      </c>
      <c r="C152">
        <v>16.47935</v>
      </c>
      <c r="D152">
        <v>0.3344686</v>
      </c>
      <c r="E152">
        <f t="shared" si="2"/>
        <v>33.446860000000001</v>
      </c>
    </row>
    <row r="153" spans="1:5">
      <c r="A153">
        <v>3929.0243999999998</v>
      </c>
      <c r="B153">
        <v>0.15539330000000001</v>
      </c>
      <c r="C153">
        <v>15.539330000000001</v>
      </c>
      <c r="D153">
        <v>0.37496659999999998</v>
      </c>
      <c r="E153">
        <f t="shared" si="2"/>
        <v>37.496659999999999</v>
      </c>
    </row>
    <row r="154" spans="1:5">
      <c r="A154">
        <v>3929.1768000000002</v>
      </c>
      <c r="B154">
        <v>0.145173</v>
      </c>
      <c r="C154">
        <v>14.517299999999999</v>
      </c>
      <c r="D154">
        <v>0.40182639999999997</v>
      </c>
      <c r="E154">
        <f t="shared" si="2"/>
        <v>40.182639999999999</v>
      </c>
    </row>
    <row r="155" spans="1:5">
      <c r="A155">
        <v>3929.3292000000001</v>
      </c>
      <c r="B155">
        <v>0.12655710000000001</v>
      </c>
      <c r="C155">
        <v>12.655710000000001</v>
      </c>
      <c r="D155">
        <v>0.4302493</v>
      </c>
      <c r="E155">
        <f t="shared" si="2"/>
        <v>43.024929999999998</v>
      </c>
    </row>
    <row r="156" spans="1:5">
      <c r="A156">
        <v>3929.4816000000001</v>
      </c>
      <c r="B156">
        <v>0.1177359</v>
      </c>
      <c r="C156">
        <v>11.77359</v>
      </c>
      <c r="D156">
        <v>0.37716379999999999</v>
      </c>
      <c r="E156">
        <f t="shared" si="2"/>
        <v>37.716380000000001</v>
      </c>
    </row>
    <row r="157" spans="1:5">
      <c r="A157">
        <v>3929.634</v>
      </c>
      <c r="B157">
        <v>0.1007474</v>
      </c>
      <c r="C157">
        <v>10.07474</v>
      </c>
      <c r="D157">
        <v>0.3448368</v>
      </c>
      <c r="E157">
        <f t="shared" si="2"/>
        <v>34.48368</v>
      </c>
    </row>
    <row r="158" spans="1:5">
      <c r="A158">
        <v>3929.7864</v>
      </c>
      <c r="B158">
        <v>9.5587140000000001E-2</v>
      </c>
      <c r="C158">
        <v>9.5587140000000002</v>
      </c>
      <c r="D158">
        <v>0.34289019999999998</v>
      </c>
      <c r="E158">
        <f t="shared" si="2"/>
        <v>34.289020000000001</v>
      </c>
    </row>
    <row r="159" spans="1:5">
      <c r="A159">
        <v>3929.9387999999999</v>
      </c>
      <c r="B159">
        <v>8.9649439999999997E-2</v>
      </c>
      <c r="C159">
        <v>8.9649439999999991</v>
      </c>
      <c r="D159">
        <v>0.3657318</v>
      </c>
      <c r="E159">
        <f t="shared" si="2"/>
        <v>36.573180000000001</v>
      </c>
    </row>
    <row r="160" spans="1:5">
      <c r="A160">
        <v>3930.0911999999998</v>
      </c>
      <c r="B160">
        <v>9.38914E-2</v>
      </c>
      <c r="C160">
        <v>9.3891399999999994</v>
      </c>
      <c r="D160">
        <v>0.3336325</v>
      </c>
      <c r="E160">
        <f t="shared" si="2"/>
        <v>33.363250000000001</v>
      </c>
    </row>
    <row r="161" spans="1:5">
      <c r="A161">
        <v>3930.2435999999998</v>
      </c>
      <c r="B161">
        <v>0.1046938</v>
      </c>
      <c r="C161">
        <v>10.469380000000001</v>
      </c>
      <c r="D161">
        <v>0.30009950000000002</v>
      </c>
      <c r="E161">
        <f t="shared" si="2"/>
        <v>30.009950000000003</v>
      </c>
    </row>
    <row r="162" spans="1:5">
      <c r="A162">
        <v>3930.3960000000002</v>
      </c>
      <c r="B162">
        <v>0.1230058</v>
      </c>
      <c r="C162">
        <v>12.30058</v>
      </c>
      <c r="D162">
        <v>0.3361499</v>
      </c>
      <c r="E162">
        <f t="shared" si="2"/>
        <v>33.614989999999999</v>
      </c>
    </row>
    <row r="163" spans="1:5">
      <c r="A163">
        <v>3930.5484000000001</v>
      </c>
      <c r="B163">
        <v>0.1390112</v>
      </c>
      <c r="C163">
        <v>13.901120000000001</v>
      </c>
      <c r="D163">
        <v>0.37438349999999998</v>
      </c>
      <c r="E163">
        <f t="shared" si="2"/>
        <v>37.43835</v>
      </c>
    </row>
    <row r="164" spans="1:5">
      <c r="A164">
        <v>3930.7008000000001</v>
      </c>
      <c r="B164">
        <v>0.15370710000000001</v>
      </c>
      <c r="C164">
        <v>15.370710000000001</v>
      </c>
      <c r="D164">
        <v>0.39284970000000002</v>
      </c>
      <c r="E164">
        <f t="shared" si="2"/>
        <v>39.284970000000001</v>
      </c>
    </row>
    <row r="165" spans="1:5">
      <c r="A165">
        <v>3930.8532</v>
      </c>
      <c r="B165">
        <v>0.16769010000000001</v>
      </c>
      <c r="C165">
        <v>16.769010000000002</v>
      </c>
      <c r="D165">
        <v>0.34465380000000001</v>
      </c>
      <c r="E165">
        <f t="shared" si="2"/>
        <v>34.465380000000003</v>
      </c>
    </row>
    <row r="166" spans="1:5">
      <c r="A166">
        <v>3931.0056</v>
      </c>
      <c r="B166">
        <v>0.16818959999999999</v>
      </c>
      <c r="C166">
        <v>16.818960000000001</v>
      </c>
      <c r="D166">
        <v>0.30002899999999999</v>
      </c>
      <c r="E166">
        <f t="shared" si="2"/>
        <v>30.0029</v>
      </c>
    </row>
    <row r="167" spans="1:5">
      <c r="A167">
        <v>3931.1579999999999</v>
      </c>
      <c r="B167">
        <v>0.14778430000000001</v>
      </c>
      <c r="C167">
        <v>14.77843</v>
      </c>
      <c r="D167">
        <v>0.41539480000000001</v>
      </c>
      <c r="E167">
        <f t="shared" si="2"/>
        <v>41.539479999999998</v>
      </c>
    </row>
    <row r="168" spans="1:5">
      <c r="A168">
        <v>3931.3103999999998</v>
      </c>
      <c r="B168">
        <v>0.13071969999999999</v>
      </c>
      <c r="C168">
        <v>13.07197</v>
      </c>
      <c r="D168">
        <v>0.37488919999999998</v>
      </c>
      <c r="E168">
        <f t="shared" si="2"/>
        <v>37.48892</v>
      </c>
    </row>
    <row r="169" spans="1:5">
      <c r="A169">
        <v>3931.4627999999998</v>
      </c>
      <c r="B169">
        <v>0.1320828</v>
      </c>
      <c r="C169">
        <v>13.20828</v>
      </c>
      <c r="D169">
        <v>0.28384910000000002</v>
      </c>
      <c r="E169">
        <f t="shared" si="2"/>
        <v>28.384910000000001</v>
      </c>
    </row>
    <row r="170" spans="1:5">
      <c r="A170">
        <v>3931.6152000000002</v>
      </c>
      <c r="B170">
        <v>0.12497179999999999</v>
      </c>
      <c r="C170">
        <v>12.49718</v>
      </c>
      <c r="D170">
        <v>0.34898469999999998</v>
      </c>
      <c r="E170">
        <f t="shared" si="2"/>
        <v>34.898469999999996</v>
      </c>
    </row>
    <row r="171" spans="1:5">
      <c r="A171">
        <v>3931.7676000000001</v>
      </c>
      <c r="B171">
        <v>9.7752320000000004E-2</v>
      </c>
      <c r="C171">
        <v>9.7752320000000008</v>
      </c>
      <c r="D171">
        <v>0.360904</v>
      </c>
      <c r="E171">
        <f t="shared" si="2"/>
        <v>36.090400000000002</v>
      </c>
    </row>
    <row r="172" spans="1:5">
      <c r="A172">
        <v>3931.92</v>
      </c>
      <c r="B172">
        <v>6.4536720000000006E-2</v>
      </c>
      <c r="C172">
        <v>6.453672000000001</v>
      </c>
      <c r="D172">
        <v>0.46595429999999999</v>
      </c>
      <c r="E172">
        <f t="shared" si="2"/>
        <v>46.59543</v>
      </c>
    </row>
    <row r="173" spans="1:5">
      <c r="A173">
        <v>3932.0724</v>
      </c>
      <c r="B173">
        <v>5.799965E-2</v>
      </c>
      <c r="C173">
        <v>5.7999650000000003</v>
      </c>
      <c r="D173">
        <v>0.53273870000000001</v>
      </c>
      <c r="E173">
        <f t="shared" si="2"/>
        <v>53.273870000000002</v>
      </c>
    </row>
    <row r="174" spans="1:5">
      <c r="A174">
        <v>3932.2248</v>
      </c>
      <c r="B174">
        <v>5.8525180000000003E-2</v>
      </c>
      <c r="C174">
        <v>5.8525179999999999</v>
      </c>
      <c r="D174">
        <v>0.56288269999999996</v>
      </c>
      <c r="E174">
        <f t="shared" si="2"/>
        <v>56.288269999999997</v>
      </c>
    </row>
    <row r="175" spans="1:5">
      <c r="A175">
        <v>3932.3771999999999</v>
      </c>
      <c r="B175">
        <v>6.0213250000000003E-2</v>
      </c>
      <c r="C175">
        <v>6.021325</v>
      </c>
      <c r="D175">
        <v>0.49246479999999998</v>
      </c>
      <c r="E175">
        <f t="shared" si="2"/>
        <v>49.246479999999998</v>
      </c>
    </row>
    <row r="176" spans="1:5">
      <c r="A176">
        <v>3932.5295999999998</v>
      </c>
      <c r="B176">
        <v>6.251756E-2</v>
      </c>
      <c r="C176">
        <v>6.2517560000000003</v>
      </c>
      <c r="D176">
        <v>0.47543760000000002</v>
      </c>
      <c r="E176">
        <f t="shared" si="2"/>
        <v>47.543759999999999</v>
      </c>
    </row>
    <row r="177" spans="1:5">
      <c r="A177">
        <v>3932.6819999999998</v>
      </c>
      <c r="B177">
        <v>6.2450789999999999E-2</v>
      </c>
      <c r="C177">
        <v>6.2450789999999996</v>
      </c>
      <c r="D177">
        <v>0.59670619999999996</v>
      </c>
      <c r="E177">
        <f t="shared" si="2"/>
        <v>59.67062</v>
      </c>
    </row>
    <row r="178" spans="1:5">
      <c r="A178">
        <v>3932.8344000000002</v>
      </c>
      <c r="B178">
        <v>6.2629459999999998E-2</v>
      </c>
      <c r="C178">
        <v>6.2629459999999995</v>
      </c>
      <c r="D178">
        <v>0.60905160000000003</v>
      </c>
      <c r="E178">
        <f t="shared" si="2"/>
        <v>60.905160000000002</v>
      </c>
    </row>
    <row r="179" spans="1:5">
      <c r="A179">
        <v>3932.9868000000001</v>
      </c>
      <c r="B179">
        <v>5.683328E-2</v>
      </c>
      <c r="C179">
        <v>5.6833280000000004</v>
      </c>
      <c r="D179">
        <v>0.52272050000000003</v>
      </c>
      <c r="E179">
        <f t="shared" si="2"/>
        <v>52.27205</v>
      </c>
    </row>
    <row r="180" spans="1:5">
      <c r="A180">
        <v>3933.1392000000001</v>
      </c>
      <c r="B180">
        <v>6.316194E-2</v>
      </c>
      <c r="C180">
        <v>6.3161940000000003</v>
      </c>
      <c r="D180">
        <v>0.60864339999999995</v>
      </c>
      <c r="E180">
        <f t="shared" si="2"/>
        <v>60.864339999999991</v>
      </c>
    </row>
    <row r="181" spans="1:5">
      <c r="A181">
        <v>3933.2916</v>
      </c>
      <c r="B181">
        <v>7.5726929999999998E-2</v>
      </c>
      <c r="C181">
        <v>7.5726930000000001</v>
      </c>
      <c r="D181">
        <v>0.47078039999999999</v>
      </c>
      <c r="E181">
        <f t="shared" si="2"/>
        <v>47.078040000000001</v>
      </c>
    </row>
    <row r="182" spans="1:5">
      <c r="A182">
        <v>3933.444</v>
      </c>
      <c r="B182">
        <v>9.0127509999999994E-2</v>
      </c>
      <c r="C182">
        <v>9.0127509999999997</v>
      </c>
      <c r="D182">
        <v>0.38707999999999998</v>
      </c>
      <c r="E182">
        <f t="shared" si="2"/>
        <v>38.707999999999998</v>
      </c>
    </row>
    <row r="183" spans="1:5">
      <c r="A183">
        <v>3933.5963999999999</v>
      </c>
      <c r="B183">
        <v>0.100657</v>
      </c>
      <c r="C183">
        <v>10.0657</v>
      </c>
      <c r="D183">
        <v>0.39411390000000002</v>
      </c>
      <c r="E183">
        <f t="shared" si="2"/>
        <v>39.411390000000004</v>
      </c>
    </row>
    <row r="184" spans="1:5">
      <c r="A184">
        <v>3933.7487999999998</v>
      </c>
      <c r="B184">
        <v>0.117093</v>
      </c>
      <c r="C184">
        <v>11.709300000000001</v>
      </c>
      <c r="D184">
        <v>0.3244184</v>
      </c>
      <c r="E184">
        <f t="shared" si="2"/>
        <v>32.441839999999999</v>
      </c>
    </row>
    <row r="185" spans="1:5">
      <c r="A185">
        <v>3933.9011999999998</v>
      </c>
      <c r="B185">
        <v>0.13525110000000001</v>
      </c>
      <c r="C185">
        <v>13.525110000000002</v>
      </c>
      <c r="D185">
        <v>0.35732079999999999</v>
      </c>
      <c r="E185">
        <f t="shared" si="2"/>
        <v>35.732079999999996</v>
      </c>
    </row>
    <row r="186" spans="1:5">
      <c r="A186">
        <v>3934.0536000000002</v>
      </c>
      <c r="B186">
        <v>0.15059829999999999</v>
      </c>
      <c r="C186">
        <v>15.05983</v>
      </c>
      <c r="D186">
        <v>0.34166459999999998</v>
      </c>
      <c r="E186">
        <f t="shared" si="2"/>
        <v>34.166460000000001</v>
      </c>
    </row>
    <row r="187" spans="1:5">
      <c r="A187">
        <v>3934.2060000000001</v>
      </c>
      <c r="B187">
        <v>0.15523310000000001</v>
      </c>
      <c r="C187">
        <v>15.523310000000002</v>
      </c>
      <c r="D187">
        <v>0.32109769999999999</v>
      </c>
      <c r="E187">
        <f t="shared" si="2"/>
        <v>32.109769999999997</v>
      </c>
    </row>
    <row r="188" spans="1:5">
      <c r="A188">
        <v>3934.3584000000001</v>
      </c>
      <c r="B188">
        <v>0.1422428</v>
      </c>
      <c r="C188">
        <v>14.22428</v>
      </c>
      <c r="D188">
        <v>0.36911939999999999</v>
      </c>
      <c r="E188">
        <f t="shared" si="2"/>
        <v>36.911940000000001</v>
      </c>
    </row>
    <row r="189" spans="1:5">
      <c r="A189">
        <v>3934.5108</v>
      </c>
      <c r="B189">
        <v>0.14065639999999999</v>
      </c>
      <c r="C189">
        <v>14.065639999999998</v>
      </c>
      <c r="D189">
        <v>0.31603979999999998</v>
      </c>
      <c r="E189">
        <f t="shared" si="2"/>
        <v>31.60398</v>
      </c>
    </row>
    <row r="190" spans="1:5">
      <c r="A190">
        <v>3934.6632</v>
      </c>
      <c r="B190">
        <v>0.14156850000000001</v>
      </c>
      <c r="C190">
        <v>14.156850000000002</v>
      </c>
      <c r="D190">
        <v>0.36110560000000003</v>
      </c>
      <c r="E190">
        <f t="shared" si="2"/>
        <v>36.11056</v>
      </c>
    </row>
    <row r="191" spans="1:5">
      <c r="A191">
        <v>3934.8155999999999</v>
      </c>
      <c r="B191">
        <v>0.15257129999999999</v>
      </c>
      <c r="C191">
        <v>15.25713</v>
      </c>
      <c r="D191">
        <v>0.38246150000000001</v>
      </c>
      <c r="E191">
        <f t="shared" si="2"/>
        <v>38.24615</v>
      </c>
    </row>
    <row r="192" spans="1:5">
      <c r="A192">
        <v>3934.9679999999998</v>
      </c>
      <c r="B192">
        <v>0.15436520000000001</v>
      </c>
      <c r="C192">
        <v>15.436520000000002</v>
      </c>
      <c r="D192">
        <v>0.37318679999999999</v>
      </c>
      <c r="E192">
        <f t="shared" si="2"/>
        <v>37.318680000000001</v>
      </c>
    </row>
    <row r="193" spans="1:5">
      <c r="A193">
        <v>3935.1203999999998</v>
      </c>
      <c r="B193">
        <v>0.16220010000000001</v>
      </c>
      <c r="C193">
        <v>16.220010000000002</v>
      </c>
      <c r="D193">
        <v>0.25312059999999997</v>
      </c>
      <c r="E193">
        <f t="shared" si="2"/>
        <v>25.312059999999999</v>
      </c>
    </row>
    <row r="194" spans="1:5">
      <c r="A194">
        <v>3935.2728000000002</v>
      </c>
      <c r="B194">
        <v>0.1648934</v>
      </c>
      <c r="C194">
        <v>16.489339999999999</v>
      </c>
      <c r="D194">
        <v>0.24758530000000001</v>
      </c>
      <c r="E194">
        <f t="shared" si="2"/>
        <v>24.75853</v>
      </c>
    </row>
    <row r="195" spans="1:5">
      <c r="A195">
        <v>3935.4252000000001</v>
      </c>
      <c r="B195">
        <v>0.1628291</v>
      </c>
      <c r="C195">
        <v>16.282910000000001</v>
      </c>
      <c r="D195">
        <v>0.26508379999999998</v>
      </c>
      <c r="E195">
        <f t="shared" ref="E195:E258" si="3">D195*100</f>
        <v>26.508379999999999</v>
      </c>
    </row>
    <row r="196" spans="1:5">
      <c r="A196">
        <v>3935.5776000000001</v>
      </c>
      <c r="B196">
        <v>0.16218469999999999</v>
      </c>
      <c r="C196">
        <v>16.21847</v>
      </c>
      <c r="D196">
        <v>0.310728</v>
      </c>
      <c r="E196">
        <f t="shared" si="3"/>
        <v>31.072800000000001</v>
      </c>
    </row>
    <row r="197" spans="1:5">
      <c r="A197">
        <v>3935.73</v>
      </c>
      <c r="B197">
        <v>0.164546</v>
      </c>
      <c r="C197">
        <v>16.454599999999999</v>
      </c>
      <c r="D197">
        <v>0.25632199999999999</v>
      </c>
      <c r="E197">
        <f t="shared" si="3"/>
        <v>25.632200000000001</v>
      </c>
    </row>
    <row r="198" spans="1:5">
      <c r="A198">
        <v>3935.8824</v>
      </c>
      <c r="B198">
        <v>0.15086269999999999</v>
      </c>
      <c r="C198">
        <v>15.086269999999999</v>
      </c>
      <c r="D198">
        <v>0.24604799999999999</v>
      </c>
      <c r="E198">
        <f t="shared" si="3"/>
        <v>24.604799999999997</v>
      </c>
    </row>
    <row r="199" spans="1:5">
      <c r="A199">
        <v>3936.0347999999999</v>
      </c>
      <c r="B199">
        <v>0.14051179999999999</v>
      </c>
      <c r="C199">
        <v>14.051179999999999</v>
      </c>
      <c r="D199">
        <v>0.27314319999999997</v>
      </c>
      <c r="E199">
        <f t="shared" si="3"/>
        <v>27.314319999999999</v>
      </c>
    </row>
    <row r="200" spans="1:5">
      <c r="A200">
        <v>3936.1871999999998</v>
      </c>
      <c r="B200">
        <v>0.1280259</v>
      </c>
      <c r="C200">
        <v>12.80259</v>
      </c>
      <c r="D200">
        <v>0.30433379999999999</v>
      </c>
      <c r="E200">
        <f t="shared" si="3"/>
        <v>30.43338</v>
      </c>
    </row>
    <row r="201" spans="1:5">
      <c r="A201">
        <v>3936.3395999999998</v>
      </c>
      <c r="B201">
        <v>0.10747139999999999</v>
      </c>
      <c r="C201">
        <v>10.74714</v>
      </c>
      <c r="D201">
        <v>0.38152130000000001</v>
      </c>
      <c r="E201">
        <f t="shared" si="3"/>
        <v>38.15213</v>
      </c>
    </row>
    <row r="202" spans="1:5">
      <c r="A202">
        <v>3936.4920000000002</v>
      </c>
      <c r="B202">
        <v>9.9505709999999997E-2</v>
      </c>
      <c r="C202">
        <v>9.9505710000000001</v>
      </c>
      <c r="D202">
        <v>0.44042229999999999</v>
      </c>
      <c r="E202">
        <f t="shared" si="3"/>
        <v>44.042229999999996</v>
      </c>
    </row>
    <row r="203" spans="1:5">
      <c r="A203">
        <v>3936.6444000000001</v>
      </c>
      <c r="B203">
        <v>9.3459669999999995E-2</v>
      </c>
      <c r="C203">
        <v>9.3459669999999999</v>
      </c>
      <c r="D203">
        <v>0.34652480000000002</v>
      </c>
      <c r="E203">
        <f t="shared" si="3"/>
        <v>34.652480000000004</v>
      </c>
    </row>
    <row r="204" spans="1:5">
      <c r="A204">
        <v>3936.7968000000001</v>
      </c>
      <c r="B204">
        <v>9.8970740000000001E-2</v>
      </c>
      <c r="C204">
        <v>9.8970739999999999</v>
      </c>
      <c r="D204">
        <v>0.32570199999999999</v>
      </c>
      <c r="E204">
        <f t="shared" si="3"/>
        <v>32.5702</v>
      </c>
    </row>
    <row r="205" spans="1:5">
      <c r="A205">
        <v>3936.9492</v>
      </c>
      <c r="B205">
        <v>9.8262130000000003E-2</v>
      </c>
      <c r="C205">
        <v>9.826213000000001</v>
      </c>
      <c r="D205">
        <v>0.2869292</v>
      </c>
      <c r="E205">
        <f t="shared" si="3"/>
        <v>28.692920000000001</v>
      </c>
    </row>
    <row r="206" spans="1:5">
      <c r="A206">
        <v>3937.1016</v>
      </c>
      <c r="B206">
        <v>9.4718170000000004E-2</v>
      </c>
      <c r="C206">
        <v>9.4718169999999997</v>
      </c>
      <c r="D206">
        <v>0.3373525</v>
      </c>
      <c r="E206">
        <f t="shared" si="3"/>
        <v>33.735250000000001</v>
      </c>
    </row>
    <row r="207" spans="1:5">
      <c r="A207">
        <v>3937.2539999999999</v>
      </c>
      <c r="B207">
        <v>9.20406E-2</v>
      </c>
      <c r="C207">
        <v>9.2040600000000001</v>
      </c>
      <c r="D207">
        <v>0.47915039999999998</v>
      </c>
      <c r="E207">
        <f t="shared" si="3"/>
        <v>47.915039999999998</v>
      </c>
    </row>
    <row r="208" spans="1:5">
      <c r="A208">
        <v>3937.4063999999998</v>
      </c>
      <c r="B208">
        <v>9.3255850000000001E-2</v>
      </c>
      <c r="C208">
        <v>9.3255850000000002</v>
      </c>
      <c r="D208">
        <v>0.42483599999999999</v>
      </c>
      <c r="E208">
        <f t="shared" si="3"/>
        <v>42.483599999999996</v>
      </c>
    </row>
    <row r="209" spans="1:5">
      <c r="A209">
        <v>3937.5587999999998</v>
      </c>
      <c r="B209">
        <v>9.5850099999999994E-2</v>
      </c>
      <c r="C209">
        <v>9.5850099999999987</v>
      </c>
      <c r="D209">
        <v>0.21022080000000001</v>
      </c>
      <c r="E209">
        <f t="shared" si="3"/>
        <v>21.022080000000003</v>
      </c>
    </row>
    <row r="210" spans="1:5">
      <c r="A210">
        <v>3937.7112000000002</v>
      </c>
      <c r="B210">
        <v>9.8103350000000006E-2</v>
      </c>
      <c r="C210">
        <v>9.8103350000000002</v>
      </c>
      <c r="D210">
        <v>8.3778199999999997E-2</v>
      </c>
      <c r="E210">
        <f t="shared" si="3"/>
        <v>8.3778199999999998</v>
      </c>
    </row>
    <row r="211" spans="1:5">
      <c r="A211">
        <v>3937.8636000000001</v>
      </c>
      <c r="B211">
        <v>9.822372E-2</v>
      </c>
      <c r="C211">
        <v>9.8223719999999997</v>
      </c>
      <c r="D211">
        <v>5.3792430000000002E-2</v>
      </c>
      <c r="E211">
        <f t="shared" si="3"/>
        <v>5.3792430000000007</v>
      </c>
    </row>
    <row r="212" spans="1:5">
      <c r="A212">
        <v>3938.0160000000001</v>
      </c>
      <c r="B212">
        <v>9.3870330000000002E-2</v>
      </c>
      <c r="C212">
        <v>9.3870330000000006</v>
      </c>
      <c r="D212">
        <v>3.7858009999999997E-2</v>
      </c>
      <c r="E212">
        <f t="shared" si="3"/>
        <v>3.7858009999999997</v>
      </c>
    </row>
    <row r="213" spans="1:5">
      <c r="A213">
        <v>3938.1684</v>
      </c>
      <c r="B213">
        <v>9.2286199999999999E-2</v>
      </c>
      <c r="C213">
        <v>9.2286199999999994</v>
      </c>
      <c r="D213">
        <v>3.5261809999999998E-2</v>
      </c>
      <c r="E213">
        <f t="shared" si="3"/>
        <v>3.5261809999999998</v>
      </c>
    </row>
    <row r="214" spans="1:5">
      <c r="A214">
        <v>3938.3208</v>
      </c>
      <c r="B214">
        <v>9.2202809999999996E-2</v>
      </c>
      <c r="C214">
        <v>9.2202809999999999</v>
      </c>
      <c r="D214">
        <v>3.5039929999999997E-2</v>
      </c>
      <c r="E214">
        <f t="shared" si="3"/>
        <v>3.5039929999999995</v>
      </c>
    </row>
    <row r="215" spans="1:5">
      <c r="A215">
        <v>3938.4731999999999</v>
      </c>
      <c r="B215">
        <v>9.6427979999999996E-2</v>
      </c>
      <c r="C215">
        <v>9.6427979999999991</v>
      </c>
      <c r="D215">
        <v>3.3591450000000002E-2</v>
      </c>
      <c r="E215">
        <f t="shared" si="3"/>
        <v>3.3591450000000003</v>
      </c>
    </row>
    <row r="216" spans="1:5">
      <c r="A216">
        <v>3938.6255999999998</v>
      </c>
      <c r="B216">
        <v>9.8540489999999994E-2</v>
      </c>
      <c r="C216">
        <v>9.8540489999999998</v>
      </c>
      <c r="D216">
        <v>3.2634570000000002E-2</v>
      </c>
      <c r="E216">
        <f t="shared" si="3"/>
        <v>3.2634570000000003</v>
      </c>
    </row>
    <row r="217" spans="1:5">
      <c r="A217">
        <v>3938.7779999999998</v>
      </c>
      <c r="B217">
        <v>9.2070440000000003E-2</v>
      </c>
      <c r="C217">
        <v>9.2070439999999998</v>
      </c>
      <c r="D217">
        <v>3.4712739999999999E-2</v>
      </c>
      <c r="E217">
        <f t="shared" si="3"/>
        <v>3.4712739999999997</v>
      </c>
    </row>
    <row r="218" spans="1:5">
      <c r="A218">
        <v>3938.9304000000002</v>
      </c>
      <c r="B218">
        <v>8.8109480000000004E-2</v>
      </c>
      <c r="C218">
        <v>8.8109479999999998</v>
      </c>
      <c r="D218">
        <v>3.6378140000000003E-2</v>
      </c>
      <c r="E218">
        <f t="shared" si="3"/>
        <v>3.6378140000000005</v>
      </c>
    </row>
    <row r="219" spans="1:5">
      <c r="A219">
        <v>3939.0828000000001</v>
      </c>
      <c r="B219">
        <v>7.4437119999999996E-2</v>
      </c>
      <c r="C219">
        <v>7.4437119999999997</v>
      </c>
      <c r="D219">
        <v>4.3042789999999997E-2</v>
      </c>
      <c r="E219">
        <f t="shared" si="3"/>
        <v>4.3042789999999993</v>
      </c>
    </row>
    <row r="220" spans="1:5">
      <c r="A220">
        <v>3939.2352000000001</v>
      </c>
      <c r="B220">
        <v>6.7561689999999994E-2</v>
      </c>
      <c r="C220">
        <v>6.756168999999999</v>
      </c>
      <c r="D220">
        <v>4.7640910000000002E-2</v>
      </c>
      <c r="E220">
        <f t="shared" si="3"/>
        <v>4.7640910000000005</v>
      </c>
    </row>
    <row r="221" spans="1:5">
      <c r="A221">
        <v>3939.3876</v>
      </c>
      <c r="B221">
        <v>6.099632E-2</v>
      </c>
      <c r="C221">
        <v>6.0996319999999997</v>
      </c>
      <c r="D221">
        <v>5.238976E-2</v>
      </c>
      <c r="E221">
        <f t="shared" si="3"/>
        <v>5.2389760000000001</v>
      </c>
    </row>
    <row r="222" spans="1:5">
      <c r="A222">
        <v>3939.54</v>
      </c>
      <c r="B222">
        <v>5.8226340000000001E-2</v>
      </c>
      <c r="C222">
        <v>5.8226339999999999</v>
      </c>
      <c r="D222">
        <v>5.5172480000000003E-2</v>
      </c>
      <c r="E222">
        <f t="shared" si="3"/>
        <v>5.5172480000000004</v>
      </c>
    </row>
    <row r="223" spans="1:5">
      <c r="A223">
        <v>3939.6923999999999</v>
      </c>
      <c r="B223">
        <v>5.1202890000000001E-2</v>
      </c>
      <c r="C223">
        <v>5.1202889999999996</v>
      </c>
      <c r="D223">
        <v>6.2525490000000003E-2</v>
      </c>
      <c r="E223">
        <f t="shared" si="3"/>
        <v>6.2525490000000001</v>
      </c>
    </row>
    <row r="224" spans="1:5">
      <c r="A224">
        <v>3939.8447999999999</v>
      </c>
      <c r="B224">
        <v>2.395868E-2</v>
      </c>
      <c r="C224">
        <v>2.3958680000000001</v>
      </c>
      <c r="D224">
        <v>0.1329514</v>
      </c>
      <c r="E224">
        <f t="shared" si="3"/>
        <v>13.29514</v>
      </c>
    </row>
    <row r="225" spans="1:5">
      <c r="A225">
        <v>3939.9971999999998</v>
      </c>
      <c r="B225">
        <v>7.5222750000000001E-3</v>
      </c>
      <c r="C225">
        <v>0.75222750000000005</v>
      </c>
      <c r="D225">
        <v>0.42538389999999998</v>
      </c>
      <c r="E225">
        <f t="shared" si="3"/>
        <v>42.53839</v>
      </c>
    </row>
    <row r="226" spans="1:5">
      <c r="A226">
        <v>3940.1496000000002</v>
      </c>
      <c r="B226">
        <v>5.3474330000000004E-3</v>
      </c>
      <c r="C226">
        <v>0.53474330000000003</v>
      </c>
      <c r="D226">
        <v>0.61290409999999995</v>
      </c>
      <c r="E226">
        <f t="shared" si="3"/>
        <v>61.290409999999994</v>
      </c>
    </row>
    <row r="227" spans="1:5">
      <c r="A227">
        <v>3940.3020000000001</v>
      </c>
      <c r="B227">
        <v>3.4168190000000002E-3</v>
      </c>
      <c r="C227">
        <v>0.34168190000000004</v>
      </c>
      <c r="D227">
        <v>1</v>
      </c>
      <c r="E227">
        <f t="shared" si="3"/>
        <v>100</v>
      </c>
    </row>
    <row r="228" spans="1:5">
      <c r="A228">
        <v>3940.4544000000001</v>
      </c>
      <c r="B228">
        <v>3.4429579999999999E-3</v>
      </c>
      <c r="C228">
        <v>0.34429579999999999</v>
      </c>
      <c r="D228">
        <v>1</v>
      </c>
      <c r="E228">
        <f t="shared" si="3"/>
        <v>100</v>
      </c>
    </row>
    <row r="229" spans="1:5">
      <c r="A229">
        <v>3940.6068</v>
      </c>
      <c r="B229">
        <v>2.9567209999999998E-3</v>
      </c>
      <c r="C229">
        <v>0.29567209999999999</v>
      </c>
      <c r="D229">
        <v>0.98666450000000006</v>
      </c>
      <c r="E229">
        <f t="shared" si="3"/>
        <v>98.666450000000012</v>
      </c>
    </row>
    <row r="230" spans="1:5">
      <c r="A230">
        <v>3940.7592</v>
      </c>
      <c r="B230">
        <v>1.441725E-3</v>
      </c>
      <c r="C230">
        <v>0.14417250000000001</v>
      </c>
      <c r="D230">
        <v>0.98336579999999996</v>
      </c>
      <c r="E230">
        <f t="shared" si="3"/>
        <v>98.336579999999998</v>
      </c>
    </row>
    <row r="231" spans="1:5">
      <c r="A231">
        <v>3940.9115999999999</v>
      </c>
      <c r="B231">
        <v>9.8231180000000009E-4</v>
      </c>
      <c r="C231">
        <v>9.8231180000000015E-2</v>
      </c>
      <c r="D231">
        <v>0.56618000000000002</v>
      </c>
      <c r="E231">
        <f t="shared" si="3"/>
        <v>56.618000000000002</v>
      </c>
    </row>
    <row r="232" spans="1:5">
      <c r="A232">
        <v>3941.0639999999999</v>
      </c>
      <c r="B232">
        <v>5.3467740000000003E-4</v>
      </c>
      <c r="C232">
        <v>5.346774E-2</v>
      </c>
      <c r="D232">
        <v>1</v>
      </c>
      <c r="E232">
        <f t="shared" si="3"/>
        <v>100</v>
      </c>
    </row>
    <row r="233" spans="1:5">
      <c r="A233">
        <v>3941.2163999999998</v>
      </c>
      <c r="B233">
        <v>1.0000000000000001E-5</v>
      </c>
      <c r="C233">
        <v>1E-3</v>
      </c>
      <c r="D233">
        <v>1</v>
      </c>
      <c r="E233">
        <f t="shared" si="3"/>
        <v>100</v>
      </c>
    </row>
    <row r="234" spans="1:5">
      <c r="A234">
        <v>3941.3688000000002</v>
      </c>
      <c r="B234">
        <v>4.1100000000000003E-5</v>
      </c>
      <c r="C234">
        <v>4.1099999999999999E-3</v>
      </c>
      <c r="D234">
        <v>1</v>
      </c>
      <c r="E234">
        <f t="shared" si="3"/>
        <v>100</v>
      </c>
    </row>
    <row r="235" spans="1:5">
      <c r="A235">
        <v>3941.5212000000001</v>
      </c>
      <c r="B235">
        <v>9.4237420000000001E-4</v>
      </c>
      <c r="C235">
        <v>9.4237420000000002E-2</v>
      </c>
      <c r="D235">
        <v>0.58981830000000002</v>
      </c>
      <c r="E235">
        <f t="shared" si="3"/>
        <v>58.981830000000002</v>
      </c>
    </row>
    <row r="236" spans="1:5">
      <c r="A236">
        <v>3941.6736000000001</v>
      </c>
      <c r="B236">
        <v>2.1839229999999999E-3</v>
      </c>
      <c r="C236">
        <v>0.21839229999999998</v>
      </c>
      <c r="D236">
        <v>0.24766550000000001</v>
      </c>
      <c r="E236">
        <f t="shared" si="3"/>
        <v>24.766550000000002</v>
      </c>
    </row>
    <row r="237" spans="1:5">
      <c r="A237">
        <v>3941.826</v>
      </c>
      <c r="B237">
        <v>2.7388149999999999E-3</v>
      </c>
      <c r="C237">
        <v>0.2738815</v>
      </c>
      <c r="D237">
        <v>0.20137260000000001</v>
      </c>
      <c r="E237">
        <f t="shared" si="3"/>
        <v>20.137260000000001</v>
      </c>
    </row>
    <row r="238" spans="1:5">
      <c r="A238">
        <v>3941.9784</v>
      </c>
      <c r="B238">
        <v>2.1398950000000002E-3</v>
      </c>
      <c r="C238">
        <v>0.21398950000000003</v>
      </c>
      <c r="D238">
        <v>0.25879639999999998</v>
      </c>
      <c r="E238">
        <f t="shared" si="3"/>
        <v>25.879639999999998</v>
      </c>
    </row>
    <row r="239" spans="1:5">
      <c r="A239">
        <v>3942.1307999999999</v>
      </c>
      <c r="B239">
        <v>8.3264649999999999E-4</v>
      </c>
      <c r="C239">
        <v>8.3264649999999996E-2</v>
      </c>
      <c r="D239">
        <v>0.66837970000000002</v>
      </c>
      <c r="E239">
        <f t="shared" si="3"/>
        <v>66.837969999999999</v>
      </c>
    </row>
    <row r="240" spans="1:5">
      <c r="A240">
        <v>3942.2831999999999</v>
      </c>
      <c r="B240">
        <v>6.4499999999999996E-5</v>
      </c>
      <c r="C240">
        <v>6.4499999999999991E-3</v>
      </c>
      <c r="D240">
        <v>1</v>
      </c>
      <c r="E240">
        <f t="shared" si="3"/>
        <v>100</v>
      </c>
    </row>
    <row r="241" spans="1:5">
      <c r="A241">
        <v>3942.4355999999998</v>
      </c>
      <c r="B241">
        <v>1.0000000000000001E-5</v>
      </c>
      <c r="C241">
        <v>1E-3</v>
      </c>
      <c r="D241">
        <v>1</v>
      </c>
      <c r="E241">
        <f t="shared" si="3"/>
        <v>100</v>
      </c>
    </row>
    <row r="242" spans="1:5">
      <c r="A242">
        <v>3942.5880000000002</v>
      </c>
      <c r="B242">
        <v>7.8300000000000006E-5</v>
      </c>
      <c r="C242">
        <v>7.8300000000000002E-3</v>
      </c>
      <c r="D242">
        <v>1</v>
      </c>
      <c r="E242">
        <f t="shared" si="3"/>
        <v>100</v>
      </c>
    </row>
    <row r="243" spans="1:5">
      <c r="A243">
        <v>3942.7404000000001</v>
      </c>
      <c r="B243">
        <v>1.3531249999999999E-3</v>
      </c>
      <c r="C243">
        <v>0.1353125</v>
      </c>
      <c r="D243">
        <v>0.4097423</v>
      </c>
      <c r="E243">
        <f t="shared" si="3"/>
        <v>40.974229999999999</v>
      </c>
    </row>
    <row r="244" spans="1:5">
      <c r="A244">
        <v>3942.8928000000001</v>
      </c>
      <c r="B244">
        <v>2.0657850000000001E-3</v>
      </c>
      <c r="C244">
        <v>0.2065785</v>
      </c>
      <c r="D244">
        <v>0.39481660000000002</v>
      </c>
      <c r="E244">
        <f t="shared" si="3"/>
        <v>39.481660000000005</v>
      </c>
    </row>
    <row r="245" spans="1:5">
      <c r="A245">
        <v>3943.0452</v>
      </c>
      <c r="B245">
        <v>3.7740500000000001E-3</v>
      </c>
      <c r="C245">
        <v>0.37740499999999999</v>
      </c>
      <c r="D245">
        <v>0.19162199999999999</v>
      </c>
      <c r="E245">
        <f t="shared" si="3"/>
        <v>19.162199999999999</v>
      </c>
    </row>
    <row r="246" spans="1:5">
      <c r="A246">
        <v>3943.1976</v>
      </c>
      <c r="B246">
        <v>3.1756110000000001E-3</v>
      </c>
      <c r="C246">
        <v>0.31756109999999999</v>
      </c>
      <c r="D246">
        <v>0.38001620000000003</v>
      </c>
      <c r="E246">
        <f t="shared" si="3"/>
        <v>38.001620000000003</v>
      </c>
    </row>
    <row r="247" spans="1:5">
      <c r="A247">
        <v>3943.35</v>
      </c>
      <c r="B247">
        <v>4.8651939999999998E-3</v>
      </c>
      <c r="C247">
        <v>0.48651939999999999</v>
      </c>
      <c r="D247">
        <v>0.37327250000000001</v>
      </c>
      <c r="E247">
        <f t="shared" si="3"/>
        <v>37.327249999999999</v>
      </c>
    </row>
    <row r="248" spans="1:5">
      <c r="A248">
        <v>3943.5023999999999</v>
      </c>
      <c r="B248">
        <v>8.5479479999999997E-3</v>
      </c>
      <c r="C248">
        <v>0.85479479999999997</v>
      </c>
      <c r="D248">
        <v>0.3739133</v>
      </c>
      <c r="E248">
        <f t="shared" si="3"/>
        <v>37.391330000000004</v>
      </c>
    </row>
    <row r="249" spans="1:5">
      <c r="A249">
        <v>3943.6547999999998</v>
      </c>
      <c r="B249">
        <v>3.041516E-2</v>
      </c>
      <c r="C249">
        <v>3.0415160000000001</v>
      </c>
      <c r="D249">
        <v>0.14592369999999999</v>
      </c>
      <c r="E249">
        <f t="shared" si="3"/>
        <v>14.592369999999999</v>
      </c>
    </row>
    <row r="250" spans="1:5">
      <c r="A250">
        <v>3943.8072000000002</v>
      </c>
      <c r="B250">
        <v>5.6021719999999997E-2</v>
      </c>
      <c r="C250">
        <v>5.6021719999999995</v>
      </c>
      <c r="D250">
        <v>0.3604637</v>
      </c>
      <c r="E250">
        <f t="shared" si="3"/>
        <v>36.046370000000003</v>
      </c>
    </row>
    <row r="251" spans="1:5">
      <c r="A251">
        <v>3943.9596000000001</v>
      </c>
      <c r="B251">
        <v>5.8185750000000001E-2</v>
      </c>
      <c r="C251">
        <v>5.8185750000000001</v>
      </c>
      <c r="D251">
        <v>0.34229029999999999</v>
      </c>
      <c r="E251">
        <f t="shared" si="3"/>
        <v>34.229030000000002</v>
      </c>
    </row>
    <row r="252" spans="1:5">
      <c r="A252">
        <v>3944.1120000000001</v>
      </c>
      <c r="B252">
        <v>5.3192679999999999E-2</v>
      </c>
      <c r="C252">
        <v>5.3192680000000001</v>
      </c>
      <c r="D252">
        <v>0.30023519999999998</v>
      </c>
      <c r="E252">
        <f t="shared" si="3"/>
        <v>30.023519999999998</v>
      </c>
    </row>
    <row r="253" spans="1:5">
      <c r="A253">
        <v>3944.2644</v>
      </c>
      <c r="B253">
        <v>5.9683170000000001E-2</v>
      </c>
      <c r="C253">
        <v>5.9683169999999999</v>
      </c>
      <c r="D253">
        <v>0.27153179999999999</v>
      </c>
      <c r="E253">
        <f t="shared" si="3"/>
        <v>27.153179999999999</v>
      </c>
    </row>
    <row r="254" spans="1:5">
      <c r="A254">
        <v>3944.4168</v>
      </c>
      <c r="B254">
        <v>7.5121800000000002E-2</v>
      </c>
      <c r="C254">
        <v>7.5121799999999999</v>
      </c>
      <c r="D254">
        <v>0.2342321</v>
      </c>
      <c r="E254">
        <f t="shared" si="3"/>
        <v>23.423210000000001</v>
      </c>
    </row>
    <row r="255" spans="1:5">
      <c r="A255">
        <v>3944.5691999999999</v>
      </c>
      <c r="B255">
        <v>8.882756E-2</v>
      </c>
      <c r="C255">
        <v>8.8827560000000005</v>
      </c>
      <c r="D255">
        <v>0.31711329999999999</v>
      </c>
      <c r="E255">
        <f t="shared" si="3"/>
        <v>31.71133</v>
      </c>
    </row>
    <row r="256" spans="1:5">
      <c r="A256">
        <v>3944.7215999999999</v>
      </c>
      <c r="B256">
        <v>7.5361449999999996E-2</v>
      </c>
      <c r="C256">
        <v>7.5361449999999994</v>
      </c>
      <c r="D256">
        <v>0.28859030000000002</v>
      </c>
      <c r="E256">
        <f t="shared" si="3"/>
        <v>28.859030000000001</v>
      </c>
    </row>
    <row r="257" spans="1:5">
      <c r="A257">
        <v>3944.8739999999998</v>
      </c>
      <c r="B257">
        <v>5.1343310000000003E-2</v>
      </c>
      <c r="C257">
        <v>5.1343310000000004</v>
      </c>
      <c r="D257">
        <v>0.1952372</v>
      </c>
      <c r="E257">
        <f t="shared" si="3"/>
        <v>19.523720000000001</v>
      </c>
    </row>
    <row r="258" spans="1:5">
      <c r="A258">
        <v>3945.0264000000002</v>
      </c>
      <c r="B258">
        <v>3.3473469999999998E-2</v>
      </c>
      <c r="C258">
        <v>3.3473469999999996</v>
      </c>
      <c r="D258">
        <v>0.37575720000000001</v>
      </c>
      <c r="E258">
        <f t="shared" si="3"/>
        <v>37.575720000000004</v>
      </c>
    </row>
    <row r="259" spans="1:5">
      <c r="A259">
        <v>3945.1788000000001</v>
      </c>
      <c r="B259">
        <v>2.7621949999999999E-2</v>
      </c>
      <c r="C259">
        <v>2.7621949999999997</v>
      </c>
      <c r="D259">
        <v>0.49818180000000001</v>
      </c>
      <c r="E259">
        <f t="shared" ref="E259:E316" si="4">D259*100</f>
        <v>49.818179999999998</v>
      </c>
    </row>
    <row r="260" spans="1:5">
      <c r="A260">
        <v>3945.3312000000001</v>
      </c>
      <c r="B260">
        <v>2.354873E-2</v>
      </c>
      <c r="C260">
        <v>2.354873</v>
      </c>
      <c r="D260">
        <v>0.54918310000000004</v>
      </c>
      <c r="E260">
        <f t="shared" si="4"/>
        <v>54.918310000000005</v>
      </c>
    </row>
    <row r="261" spans="1:5">
      <c r="A261">
        <v>3945.4836</v>
      </c>
      <c r="B261">
        <v>3.022393E-2</v>
      </c>
      <c r="C261">
        <v>3.0223930000000001</v>
      </c>
      <c r="D261">
        <v>0.66618840000000001</v>
      </c>
      <c r="E261">
        <f t="shared" si="4"/>
        <v>66.618840000000006</v>
      </c>
    </row>
    <row r="262" spans="1:5">
      <c r="A262">
        <v>3945.636</v>
      </c>
      <c r="B262">
        <v>3.738847E-2</v>
      </c>
      <c r="C262">
        <v>3.7388469999999998</v>
      </c>
      <c r="D262">
        <v>0.64439840000000004</v>
      </c>
      <c r="E262">
        <f t="shared" si="4"/>
        <v>64.439840000000004</v>
      </c>
    </row>
    <row r="263" spans="1:5">
      <c r="A263">
        <v>3945.7883999999999</v>
      </c>
      <c r="B263">
        <v>5.0191760000000002E-2</v>
      </c>
      <c r="C263">
        <v>5.0191759999999999</v>
      </c>
      <c r="D263">
        <v>0.40973549999999997</v>
      </c>
      <c r="E263">
        <f t="shared" si="4"/>
        <v>40.973549999999996</v>
      </c>
    </row>
    <row r="264" spans="1:5">
      <c r="A264">
        <v>3945.9407999999999</v>
      </c>
      <c r="B264">
        <v>8.112635E-2</v>
      </c>
      <c r="C264">
        <v>8.1126349999999992</v>
      </c>
      <c r="D264">
        <v>0.22701940000000001</v>
      </c>
      <c r="E264">
        <f t="shared" si="4"/>
        <v>22.70194</v>
      </c>
    </row>
    <row r="265" spans="1:5">
      <c r="A265">
        <v>3946.0931999999998</v>
      </c>
      <c r="B265">
        <v>9.8203059999999995E-2</v>
      </c>
      <c r="C265">
        <v>9.8203059999999986</v>
      </c>
      <c r="D265">
        <v>0.22104760000000001</v>
      </c>
      <c r="E265">
        <f t="shared" si="4"/>
        <v>22.104760000000002</v>
      </c>
    </row>
    <row r="266" spans="1:5">
      <c r="A266">
        <v>3946.2456000000002</v>
      </c>
      <c r="B266">
        <v>0.1007503</v>
      </c>
      <c r="C266">
        <v>10.07503</v>
      </c>
      <c r="D266">
        <v>0.19326109999999999</v>
      </c>
      <c r="E266">
        <f t="shared" si="4"/>
        <v>19.32611</v>
      </c>
    </row>
    <row r="267" spans="1:5">
      <c r="A267">
        <v>3946.3980000000001</v>
      </c>
      <c r="B267">
        <v>8.2489419999999994E-2</v>
      </c>
      <c r="C267">
        <v>8.2489419999999996</v>
      </c>
      <c r="D267">
        <v>0.18235309999999999</v>
      </c>
      <c r="E267">
        <f t="shared" si="4"/>
        <v>18.235309999999998</v>
      </c>
    </row>
    <row r="268" spans="1:5">
      <c r="A268">
        <v>3946.5504000000001</v>
      </c>
      <c r="B268">
        <v>6.6309240000000005E-2</v>
      </c>
      <c r="C268">
        <v>6.6309240000000003</v>
      </c>
      <c r="D268">
        <v>0.2542121</v>
      </c>
      <c r="E268">
        <f t="shared" si="4"/>
        <v>25.421209999999999</v>
      </c>
    </row>
    <row r="269" spans="1:5">
      <c r="A269">
        <v>3946.7028</v>
      </c>
      <c r="B269">
        <v>5.7257330000000002E-2</v>
      </c>
      <c r="C269">
        <v>5.725733</v>
      </c>
      <c r="D269">
        <v>0.35400399999999999</v>
      </c>
      <c r="E269">
        <f t="shared" si="4"/>
        <v>35.400399999999998</v>
      </c>
    </row>
    <row r="270" spans="1:5">
      <c r="A270">
        <v>3946.8552</v>
      </c>
      <c r="B270">
        <v>5.4417359999999998E-2</v>
      </c>
      <c r="C270">
        <v>5.4417359999999997</v>
      </c>
      <c r="D270">
        <v>0.37089480000000002</v>
      </c>
      <c r="E270">
        <f t="shared" si="4"/>
        <v>37.089480000000002</v>
      </c>
    </row>
    <row r="271" spans="1:5">
      <c r="A271">
        <v>3947.0075999999999</v>
      </c>
      <c r="B271">
        <v>6.0276799999999998E-2</v>
      </c>
      <c r="C271">
        <v>6.0276800000000001</v>
      </c>
      <c r="D271">
        <v>0.29844349999999997</v>
      </c>
      <c r="E271">
        <f t="shared" si="4"/>
        <v>29.844349999999999</v>
      </c>
    </row>
    <row r="272" spans="1:5">
      <c r="A272">
        <v>3947.16</v>
      </c>
      <c r="B272">
        <v>5.7849860000000003E-2</v>
      </c>
      <c r="C272">
        <v>5.784986</v>
      </c>
      <c r="D272">
        <v>0.26928089999999999</v>
      </c>
      <c r="E272">
        <f t="shared" si="4"/>
        <v>26.928089999999997</v>
      </c>
    </row>
    <row r="273" spans="1:5">
      <c r="A273">
        <v>3947.3123999999998</v>
      </c>
      <c r="B273">
        <v>4.7657680000000001E-2</v>
      </c>
      <c r="C273">
        <v>4.7657680000000004</v>
      </c>
      <c r="D273">
        <v>0.27109939999999999</v>
      </c>
      <c r="E273">
        <f t="shared" si="4"/>
        <v>27.109939999999998</v>
      </c>
    </row>
    <row r="274" spans="1:5">
      <c r="A274">
        <v>3947.4648000000002</v>
      </c>
      <c r="B274">
        <v>3.087985E-2</v>
      </c>
      <c r="C274">
        <v>3.0879850000000002</v>
      </c>
      <c r="D274">
        <v>0.34371049999999997</v>
      </c>
      <c r="E274">
        <f t="shared" si="4"/>
        <v>34.371049999999997</v>
      </c>
    </row>
    <row r="275" spans="1:5">
      <c r="A275">
        <v>3947.6172000000001</v>
      </c>
      <c r="B275">
        <v>1.471661E-2</v>
      </c>
      <c r="C275">
        <v>1.4716609999999999</v>
      </c>
      <c r="D275">
        <v>0.58695929999999996</v>
      </c>
      <c r="E275">
        <f t="shared" si="4"/>
        <v>58.695929999999997</v>
      </c>
    </row>
    <row r="276" spans="1:5">
      <c r="A276">
        <v>3947.7696000000001</v>
      </c>
      <c r="B276">
        <v>1.0228849999999999E-2</v>
      </c>
      <c r="C276">
        <v>1.022885</v>
      </c>
      <c r="D276">
        <v>0.70350639999999998</v>
      </c>
      <c r="E276">
        <f t="shared" si="4"/>
        <v>70.350639999999999</v>
      </c>
    </row>
    <row r="277" spans="1:5">
      <c r="A277">
        <v>3947.922</v>
      </c>
      <c r="B277">
        <v>8.2658450000000008E-3</v>
      </c>
      <c r="C277">
        <v>0.82658450000000006</v>
      </c>
      <c r="D277">
        <v>0.75468970000000002</v>
      </c>
      <c r="E277">
        <f t="shared" si="4"/>
        <v>75.468969999999999</v>
      </c>
    </row>
    <row r="278" spans="1:5">
      <c r="A278">
        <v>3948.0744</v>
      </c>
      <c r="B278">
        <v>7.4810550000000003E-3</v>
      </c>
      <c r="C278">
        <v>0.74810550000000009</v>
      </c>
      <c r="D278">
        <v>0.77878179999999997</v>
      </c>
      <c r="E278">
        <f t="shared" si="4"/>
        <v>77.87818</v>
      </c>
    </row>
    <row r="279" spans="1:5">
      <c r="A279">
        <v>3948.2267999999999</v>
      </c>
      <c r="B279">
        <v>1.036542E-2</v>
      </c>
      <c r="C279">
        <v>1.0365420000000001</v>
      </c>
      <c r="D279">
        <v>0.74977740000000004</v>
      </c>
      <c r="E279">
        <f t="shared" si="4"/>
        <v>74.977739999999997</v>
      </c>
    </row>
    <row r="280" spans="1:5">
      <c r="A280">
        <v>3948.3791999999999</v>
      </c>
      <c r="B280">
        <v>1.6896370000000001E-2</v>
      </c>
      <c r="C280">
        <v>1.6896370000000001</v>
      </c>
      <c r="D280">
        <v>0.71934319999999996</v>
      </c>
      <c r="E280">
        <f t="shared" si="4"/>
        <v>71.93432</v>
      </c>
    </row>
    <row r="281" spans="1:5">
      <c r="A281">
        <v>3948.5315999999998</v>
      </c>
      <c r="B281">
        <v>9.4398020000000006E-3</v>
      </c>
      <c r="C281">
        <v>0.94398020000000005</v>
      </c>
      <c r="D281">
        <v>1</v>
      </c>
      <c r="E281">
        <f t="shared" si="4"/>
        <v>100</v>
      </c>
    </row>
    <row r="282" spans="1:5">
      <c r="A282">
        <v>3948.6840000000002</v>
      </c>
      <c r="B282">
        <v>6.1024870000000002E-3</v>
      </c>
      <c r="C282">
        <v>0.61024869999999998</v>
      </c>
      <c r="D282">
        <v>0.8193551</v>
      </c>
      <c r="E282">
        <f t="shared" si="4"/>
        <v>81.935509999999994</v>
      </c>
    </row>
    <row r="283" spans="1:5">
      <c r="A283">
        <v>3948.8364000000001</v>
      </c>
      <c r="B283">
        <v>1.0552189999999999E-2</v>
      </c>
      <c r="C283">
        <v>1.0552189999999999</v>
      </c>
      <c r="D283">
        <v>0.74844160000000004</v>
      </c>
      <c r="E283">
        <f t="shared" si="4"/>
        <v>74.844160000000002</v>
      </c>
    </row>
    <row r="284" spans="1:5">
      <c r="A284">
        <v>3948.9888000000001</v>
      </c>
      <c r="B284">
        <v>2.1495380000000001E-2</v>
      </c>
      <c r="C284">
        <v>2.1495380000000002</v>
      </c>
      <c r="D284">
        <v>0.47760609999999998</v>
      </c>
      <c r="E284">
        <f t="shared" si="4"/>
        <v>47.76061</v>
      </c>
    </row>
    <row r="285" spans="1:5">
      <c r="A285">
        <v>3949.1412</v>
      </c>
      <c r="B285">
        <v>1.9319159999999998E-2</v>
      </c>
      <c r="C285">
        <v>1.9319159999999997</v>
      </c>
      <c r="D285">
        <v>0.61145780000000005</v>
      </c>
      <c r="E285">
        <f t="shared" si="4"/>
        <v>61.145780000000002</v>
      </c>
    </row>
    <row r="286" spans="1:5">
      <c r="A286">
        <v>3949.2936</v>
      </c>
      <c r="B286">
        <v>1.043817E-2</v>
      </c>
      <c r="C286">
        <v>1.043817</v>
      </c>
      <c r="D286">
        <v>1</v>
      </c>
      <c r="E286">
        <f t="shared" si="4"/>
        <v>100</v>
      </c>
    </row>
    <row r="287" spans="1:5">
      <c r="A287">
        <v>3949.4459999999999</v>
      </c>
      <c r="B287">
        <v>9.3879099999999993E-3</v>
      </c>
      <c r="C287">
        <v>0.93879099999999993</v>
      </c>
      <c r="D287">
        <v>1</v>
      </c>
      <c r="E287">
        <f t="shared" si="4"/>
        <v>100</v>
      </c>
    </row>
    <row r="288" spans="1:5">
      <c r="A288">
        <v>3949.5983999999999</v>
      </c>
      <c r="B288">
        <v>4.7264179999999996E-3</v>
      </c>
      <c r="C288">
        <v>0.47264179999999995</v>
      </c>
      <c r="D288">
        <v>1</v>
      </c>
      <c r="E288">
        <f t="shared" si="4"/>
        <v>100</v>
      </c>
    </row>
    <row r="289" spans="1:5">
      <c r="A289">
        <v>3949.7507999999998</v>
      </c>
      <c r="B289">
        <v>1.949281E-3</v>
      </c>
      <c r="C289">
        <v>0.19492809999999999</v>
      </c>
      <c r="D289">
        <v>1</v>
      </c>
      <c r="E289">
        <f t="shared" si="4"/>
        <v>100</v>
      </c>
    </row>
    <row r="290" spans="1:5">
      <c r="A290">
        <v>3949.9032000000002</v>
      </c>
      <c r="B290">
        <v>6.7956329999999999E-4</v>
      </c>
      <c r="C290">
        <v>6.7956329999999995E-2</v>
      </c>
      <c r="D290">
        <v>1</v>
      </c>
      <c r="E290">
        <f t="shared" si="4"/>
        <v>100</v>
      </c>
    </row>
    <row r="291" spans="1:5">
      <c r="A291">
        <v>3950.0556000000001</v>
      </c>
      <c r="B291">
        <v>1.039814E-3</v>
      </c>
      <c r="C291">
        <v>0.1039814</v>
      </c>
      <c r="D291">
        <v>1</v>
      </c>
      <c r="E291">
        <f t="shared" si="4"/>
        <v>100</v>
      </c>
    </row>
    <row r="292" spans="1:5">
      <c r="A292">
        <v>3950.2080000000001</v>
      </c>
      <c r="B292">
        <v>7.8608110000000003E-4</v>
      </c>
      <c r="C292">
        <v>7.8608110000000009E-2</v>
      </c>
      <c r="D292">
        <v>1</v>
      </c>
      <c r="E292">
        <f t="shared" si="4"/>
        <v>100</v>
      </c>
    </row>
    <row r="293" spans="1:5">
      <c r="A293">
        <v>3950.3604</v>
      </c>
      <c r="B293">
        <v>7.8999999999999996E-5</v>
      </c>
      <c r="C293">
        <v>7.899999999999999E-3</v>
      </c>
      <c r="D293">
        <v>1</v>
      </c>
      <c r="E293">
        <f t="shared" si="4"/>
        <v>100</v>
      </c>
    </row>
    <row r="294" spans="1:5">
      <c r="A294">
        <v>3950.5128</v>
      </c>
      <c r="B294">
        <v>6.8999999999999997E-5</v>
      </c>
      <c r="C294">
        <v>6.8999999999999999E-3</v>
      </c>
      <c r="D294">
        <v>1</v>
      </c>
      <c r="E294">
        <f t="shared" si="4"/>
        <v>100</v>
      </c>
    </row>
    <row r="295" spans="1:5">
      <c r="A295">
        <v>3950.6651999999999</v>
      </c>
      <c r="B295">
        <v>6.8883010000000001E-4</v>
      </c>
      <c r="C295">
        <v>6.8883009999999995E-2</v>
      </c>
      <c r="D295">
        <v>1</v>
      </c>
      <c r="E295">
        <f t="shared" si="4"/>
        <v>100</v>
      </c>
    </row>
    <row r="296" spans="1:5">
      <c r="A296">
        <v>3950.8175999999999</v>
      </c>
      <c r="B296">
        <v>1.4575289999999999E-3</v>
      </c>
      <c r="C296">
        <v>0.14575289999999999</v>
      </c>
      <c r="D296">
        <v>1</v>
      </c>
      <c r="E296">
        <f t="shared" si="4"/>
        <v>100</v>
      </c>
    </row>
    <row r="297" spans="1:5">
      <c r="A297">
        <v>3950.97</v>
      </c>
      <c r="B297">
        <v>1.8574539999999999E-3</v>
      </c>
      <c r="C297">
        <v>0.1857454</v>
      </c>
      <c r="D297">
        <v>1</v>
      </c>
      <c r="E297">
        <f t="shared" si="4"/>
        <v>100</v>
      </c>
    </row>
    <row r="298" spans="1:5">
      <c r="A298">
        <v>3951.1224000000002</v>
      </c>
      <c r="B298">
        <v>2.2395969999999999E-3</v>
      </c>
      <c r="C298">
        <v>0.22395969999999998</v>
      </c>
      <c r="D298">
        <v>1</v>
      </c>
      <c r="E298">
        <f t="shared" si="4"/>
        <v>100</v>
      </c>
    </row>
    <row r="299" spans="1:5">
      <c r="A299">
        <v>3951.2748000000001</v>
      </c>
      <c r="B299">
        <v>2.479284E-3</v>
      </c>
      <c r="C299">
        <v>0.24792839999999999</v>
      </c>
      <c r="D299">
        <v>1</v>
      </c>
      <c r="E299">
        <f t="shared" si="4"/>
        <v>100</v>
      </c>
    </row>
    <row r="300" spans="1:5">
      <c r="A300">
        <v>3951.4272000000001</v>
      </c>
      <c r="B300">
        <v>2.2626809999999999E-3</v>
      </c>
      <c r="C300">
        <v>0.2262681</v>
      </c>
      <c r="D300">
        <v>1</v>
      </c>
      <c r="E300">
        <f t="shared" si="4"/>
        <v>100</v>
      </c>
    </row>
    <row r="301" spans="1:5">
      <c r="A301">
        <v>3951.5796</v>
      </c>
      <c r="B301">
        <v>2.0945899999999999E-3</v>
      </c>
      <c r="C301">
        <v>0.20945899999999998</v>
      </c>
      <c r="D301">
        <v>1</v>
      </c>
      <c r="E301">
        <f t="shared" si="4"/>
        <v>100</v>
      </c>
    </row>
    <row r="302" spans="1:5">
      <c r="A302">
        <v>3951.732</v>
      </c>
      <c r="B302">
        <v>1.3461790000000001E-3</v>
      </c>
      <c r="C302">
        <v>0.13461790000000001</v>
      </c>
      <c r="D302">
        <v>1</v>
      </c>
      <c r="E302">
        <f t="shared" si="4"/>
        <v>100</v>
      </c>
    </row>
    <row r="303" spans="1:5">
      <c r="A303">
        <v>3951.8843999999999</v>
      </c>
      <c r="B303">
        <v>1.2327670000000001E-3</v>
      </c>
      <c r="C303">
        <v>0.1232767</v>
      </c>
      <c r="D303">
        <v>1</v>
      </c>
      <c r="E303">
        <f t="shared" si="4"/>
        <v>100</v>
      </c>
    </row>
    <row r="304" spans="1:5">
      <c r="A304">
        <v>3952.0367999999999</v>
      </c>
      <c r="B304">
        <v>1.207947E-3</v>
      </c>
      <c r="C304">
        <v>0.1207947</v>
      </c>
      <c r="D304">
        <v>1</v>
      </c>
      <c r="E304">
        <f t="shared" si="4"/>
        <v>100</v>
      </c>
    </row>
    <row r="305" spans="1:5">
      <c r="A305">
        <v>3952.1891999999998</v>
      </c>
      <c r="B305">
        <v>1.624716E-3</v>
      </c>
      <c r="C305">
        <v>0.16247159999999999</v>
      </c>
      <c r="D305">
        <v>1</v>
      </c>
      <c r="E305">
        <f t="shared" si="4"/>
        <v>100</v>
      </c>
    </row>
    <row r="306" spans="1:5">
      <c r="A306">
        <v>3952.3416000000002</v>
      </c>
      <c r="B306">
        <v>1.7297969999999999E-3</v>
      </c>
      <c r="C306">
        <v>0.17297969999999999</v>
      </c>
      <c r="D306">
        <v>1</v>
      </c>
      <c r="E306">
        <f t="shared" si="4"/>
        <v>100</v>
      </c>
    </row>
    <row r="307" spans="1:5">
      <c r="A307">
        <v>3952.4940000000001</v>
      </c>
      <c r="B307">
        <v>1.7862290000000001E-3</v>
      </c>
      <c r="C307">
        <v>0.1786229</v>
      </c>
      <c r="D307">
        <v>1</v>
      </c>
      <c r="E307">
        <f t="shared" si="4"/>
        <v>100</v>
      </c>
    </row>
    <row r="308" spans="1:5">
      <c r="A308">
        <v>3952.6464000000001</v>
      </c>
      <c r="B308">
        <v>1.3579449999999999E-3</v>
      </c>
      <c r="C308">
        <v>0.13579449999999998</v>
      </c>
      <c r="D308">
        <v>1</v>
      </c>
      <c r="E308">
        <f t="shared" si="4"/>
        <v>100</v>
      </c>
    </row>
    <row r="309" spans="1:5">
      <c r="A309">
        <v>3952.7988</v>
      </c>
      <c r="B309">
        <v>8.2029580000000002E-4</v>
      </c>
      <c r="C309">
        <v>8.2029580000000005E-2</v>
      </c>
      <c r="D309">
        <v>1</v>
      </c>
      <c r="E309">
        <f t="shared" si="4"/>
        <v>100</v>
      </c>
    </row>
    <row r="310" spans="1:5">
      <c r="A310">
        <v>3952.9512</v>
      </c>
      <c r="B310">
        <v>1.04024E-3</v>
      </c>
      <c r="C310">
        <v>0.10402400000000001</v>
      </c>
      <c r="D310">
        <v>1</v>
      </c>
      <c r="E310">
        <f t="shared" si="4"/>
        <v>100</v>
      </c>
    </row>
    <row r="311" spans="1:5">
      <c r="A311">
        <v>3953.1035999999999</v>
      </c>
      <c r="B311">
        <v>1.3333170000000001E-3</v>
      </c>
      <c r="C311">
        <v>0.1333317</v>
      </c>
      <c r="D311">
        <v>1</v>
      </c>
      <c r="E311">
        <f t="shared" si="4"/>
        <v>100</v>
      </c>
    </row>
    <row r="312" spans="1:5">
      <c r="A312">
        <v>3953.2559999999999</v>
      </c>
      <c r="B312">
        <v>1.7262390000000001E-3</v>
      </c>
      <c r="C312">
        <v>0.1726239</v>
      </c>
      <c r="D312">
        <v>1</v>
      </c>
      <c r="E312">
        <f t="shared" si="4"/>
        <v>100</v>
      </c>
    </row>
    <row r="313" spans="1:5">
      <c r="A313">
        <v>3953.4083999999998</v>
      </c>
      <c r="B313">
        <v>1.716356E-3</v>
      </c>
      <c r="C313">
        <v>0.1716356</v>
      </c>
      <c r="D313">
        <v>1</v>
      </c>
      <c r="E313">
        <f t="shared" si="4"/>
        <v>100</v>
      </c>
    </row>
    <row r="314" spans="1:5">
      <c r="A314">
        <v>3953.5608000000002</v>
      </c>
      <c r="B314">
        <v>1.830007E-3</v>
      </c>
      <c r="C314">
        <v>0.18300070000000002</v>
      </c>
      <c r="D314">
        <v>1</v>
      </c>
      <c r="E314">
        <f t="shared" si="4"/>
        <v>100</v>
      </c>
    </row>
    <row r="315" spans="1:5">
      <c r="A315">
        <v>3953.7132000000001</v>
      </c>
      <c r="B315">
        <v>1.403156E-3</v>
      </c>
      <c r="C315">
        <v>0.14031560000000001</v>
      </c>
      <c r="D315">
        <v>1</v>
      </c>
      <c r="E315">
        <f t="shared" si="4"/>
        <v>100</v>
      </c>
    </row>
    <row r="316" spans="1:5">
      <c r="A316">
        <v>3953.8656000000001</v>
      </c>
      <c r="B316">
        <v>1.650168E-3</v>
      </c>
      <c r="C316">
        <v>0.16501679999999999</v>
      </c>
      <c r="D316">
        <v>1</v>
      </c>
      <c r="E316">
        <f t="shared" si="4"/>
        <v>100</v>
      </c>
    </row>
  </sheetData>
  <mergeCells count="7">
    <mergeCell ref="I45:O45"/>
    <mergeCell ref="I3:O3"/>
    <mergeCell ref="H4:H15"/>
    <mergeCell ref="I16:O16"/>
    <mergeCell ref="H18:H29"/>
    <mergeCell ref="I30:O30"/>
    <mergeCell ref="H32:H44"/>
  </mergeCells>
  <phoneticPr fontId="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331"/>
  <sheetViews>
    <sheetView zoomScale="55" zoomScaleNormal="55" workbookViewId="0">
      <selection activeCell="AW63" sqref="AW63"/>
    </sheetView>
  </sheetViews>
  <sheetFormatPr defaultRowHeight="15"/>
  <cols>
    <col min="1" max="1" width="9.140625" style="115"/>
    <col min="2" max="2" width="8.85546875" style="115" bestFit="1" customWidth="1"/>
    <col min="3" max="4" width="8.85546875" customWidth="1"/>
    <col min="5" max="5" width="11.140625" customWidth="1"/>
    <col min="6" max="6" width="12.28515625" customWidth="1"/>
    <col min="10" max="11" width="8.85546875" style="115" customWidth="1"/>
    <col min="12" max="12" width="8.85546875" customWidth="1"/>
    <col min="13" max="13" width="11.5703125" bestFit="1" customWidth="1"/>
    <col min="14" max="14" width="11.5703125" customWidth="1"/>
    <col min="61" max="61" width="12.5703125" bestFit="1" customWidth="1"/>
  </cols>
  <sheetData>
    <row r="1" spans="1:61" ht="49.5" customHeight="1">
      <c r="A1" s="222" t="s">
        <v>0</v>
      </c>
      <c r="B1" s="222" t="s">
        <v>1</v>
      </c>
      <c r="C1" s="199" t="s">
        <v>5</v>
      </c>
      <c r="D1" s="199" t="s">
        <v>5</v>
      </c>
      <c r="E1" s="199" t="s">
        <v>6</v>
      </c>
      <c r="F1" s="199" t="s">
        <v>7</v>
      </c>
      <c r="G1" s="199" t="s">
        <v>116</v>
      </c>
      <c r="H1" s="199" t="s">
        <v>117</v>
      </c>
      <c r="I1" s="121"/>
      <c r="J1" s="222" t="s">
        <v>5</v>
      </c>
      <c r="K1" s="222" t="s">
        <v>6</v>
      </c>
      <c r="L1" s="121"/>
      <c r="M1" s="199" t="s">
        <v>298</v>
      </c>
      <c r="N1" s="199" t="s">
        <v>299</v>
      </c>
      <c r="O1" s="199" t="s">
        <v>300</v>
      </c>
      <c r="P1" s="199" t="s">
        <v>301</v>
      </c>
      <c r="Q1" s="199" t="s">
        <v>277</v>
      </c>
      <c r="R1" s="199" t="s">
        <v>302</v>
      </c>
      <c r="S1" s="199" t="s">
        <v>301</v>
      </c>
      <c r="T1" s="125"/>
      <c r="U1" s="125"/>
      <c r="V1" s="125"/>
      <c r="W1" s="125"/>
      <c r="BE1" t="s">
        <v>313</v>
      </c>
      <c r="BF1" t="s">
        <v>314</v>
      </c>
      <c r="BG1" t="s">
        <v>315</v>
      </c>
      <c r="BH1" t="s">
        <v>316</v>
      </c>
      <c r="BI1" t="s">
        <v>317</v>
      </c>
    </row>
    <row r="2" spans="1:61" ht="15.75" customHeight="1" thickBot="1">
      <c r="A2" s="223"/>
      <c r="B2" s="223"/>
      <c r="C2" s="200"/>
      <c r="D2" s="200"/>
      <c r="E2" s="200"/>
      <c r="F2" s="200"/>
      <c r="G2" s="200"/>
      <c r="H2" s="200"/>
      <c r="I2" s="122"/>
      <c r="J2" s="223"/>
      <c r="K2" s="223"/>
      <c r="L2" s="122"/>
      <c r="M2" s="200"/>
      <c r="N2" s="200"/>
      <c r="O2" s="200"/>
      <c r="P2" s="200"/>
      <c r="Q2" s="200"/>
      <c r="R2" s="200"/>
      <c r="S2" s="200"/>
      <c r="T2" s="125"/>
      <c r="U2" s="125"/>
      <c r="V2" s="125"/>
      <c r="W2" s="125"/>
      <c r="AC2" t="s">
        <v>313</v>
      </c>
      <c r="AD2" t="s">
        <v>16</v>
      </c>
      <c r="AE2" t="s">
        <v>318</v>
      </c>
      <c r="BE2">
        <v>1</v>
      </c>
      <c r="BF2">
        <f>10^((LOG(0.2) - 0.732+0.864*LOG(BE2))/0.588)</f>
        <v>3.6844913701059253E-3</v>
      </c>
      <c r="BG2">
        <f>10^((LOG(0.34) - 0.732+0.864*LOG(BE2))/0.588)</f>
        <v>9.0844257149943416E-3</v>
      </c>
      <c r="BH2">
        <f>10^((LOG(0.57) - 0.732+0.864*LOG(BE2))/0.588)</f>
        <v>2.1873748981347935E-2</v>
      </c>
      <c r="BI2">
        <f>10^((LOG(0.94) - 0.732+0.864*LOG(BE2))/0.588)</f>
        <v>5.1215463986774755E-2</v>
      </c>
    </row>
    <row r="3" spans="1:61" ht="15.75" thickTop="1">
      <c r="A3" s="180" t="s">
        <v>18</v>
      </c>
      <c r="B3" s="171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8">
        <v>55.473557985392397</v>
      </c>
      <c r="H3" s="39">
        <v>10.855758252751833</v>
      </c>
      <c r="I3" s="164"/>
      <c r="J3" s="174">
        <v>1.9079999999999999</v>
      </c>
      <c r="K3" s="175">
        <v>4.0000000000000001E-3</v>
      </c>
      <c r="L3" s="36">
        <v>1</v>
      </c>
      <c r="M3" s="36">
        <f>10^(0.732+0.588*LOG(E3)-0.865*LOG(C3))</f>
        <v>0.33782897528771028</v>
      </c>
      <c r="N3" s="36">
        <v>0.12003585342318898</v>
      </c>
      <c r="O3" s="36">
        <v>100</v>
      </c>
      <c r="P3" s="36">
        <f>1/O3</f>
        <v>0.01</v>
      </c>
      <c r="Q3" s="36">
        <v>1</v>
      </c>
      <c r="R3">
        <f xml:space="preserve"> 0.0084*EXP(0.2409* J3)</f>
        <v>1.3301394852404986E-2</v>
      </c>
      <c r="S3">
        <f>SUM($N$3:N3)/$N$103</f>
        <v>1.8376557067857346E-3</v>
      </c>
      <c r="T3" s="36">
        <v>0.12003585342318898</v>
      </c>
      <c r="Y3" s="156" t="s">
        <v>269</v>
      </c>
      <c r="Z3" s="126" t="s">
        <v>270</v>
      </c>
      <c r="AA3" s="126">
        <v>0.2</v>
      </c>
      <c r="AC3" s="41">
        <v>1.9079999999999999</v>
      </c>
      <c r="AD3" s="37">
        <v>4.0000000000000001E-3</v>
      </c>
      <c r="AE3" s="76">
        <v>0.12003585342318898</v>
      </c>
      <c r="AF3">
        <v>1</v>
      </c>
      <c r="BE3">
        <v>2</v>
      </c>
      <c r="BF3">
        <f t="shared" ref="BF3:BF66" si="0">10^((LOG(0.2) - 0.732+0.864*LOG(BE3))/0.588)</f>
        <v>1.0202517143345028E-2</v>
      </c>
      <c r="BG3">
        <f t="shared" ref="BG3:BG66" si="1">10^((LOG(0.34) - 0.732+0.864*LOG(BE3))/0.588)</f>
        <v>2.5155170628615053E-2</v>
      </c>
      <c r="BH3">
        <f t="shared" ref="BH3:BH66" si="2">10^((LOG(0.57) - 0.732+0.864*LOG(BE3))/0.588)</f>
        <v>6.0569364005597384E-2</v>
      </c>
      <c r="BI3">
        <f t="shared" ref="BI3:BI66" si="3">10^((LOG(0.94) - 0.732+0.864*LOG(BE3))/0.588)</f>
        <v>0.14181785132378177</v>
      </c>
    </row>
    <row r="4" spans="1:61">
      <c r="A4" s="181" t="s">
        <v>19</v>
      </c>
      <c r="B4" s="174">
        <v>3906.59</v>
      </c>
      <c r="C4" s="41">
        <v>17.901</v>
      </c>
      <c r="D4" s="36">
        <f t="shared" ref="D4:D67" si="4">C4/100</f>
        <v>0.17901</v>
      </c>
      <c r="E4" s="42">
        <v>0.502</v>
      </c>
      <c r="F4" s="42">
        <v>0.20399999999999999</v>
      </c>
      <c r="G4" s="43">
        <v>56.715778215611031</v>
      </c>
      <c r="H4" s="44">
        <v>12.007522911134833</v>
      </c>
      <c r="I4" s="165"/>
      <c r="J4" s="174">
        <v>1.5629999999999999</v>
      </c>
      <c r="K4" s="176">
        <v>3.0000000000000001E-3</v>
      </c>
      <c r="L4" s="36">
        <v>1</v>
      </c>
      <c r="M4" s="36">
        <f t="shared" ref="M4:M34" si="5">10^(0.732+0.588*LOG(E4)-0.865*LOG(C4))</f>
        <v>0.29667088531089397</v>
      </c>
      <c r="N4" s="36">
        <v>0.12044056433987227</v>
      </c>
      <c r="O4" s="41"/>
      <c r="P4" s="41">
        <f>$P$3+P3</f>
        <v>0.02</v>
      </c>
      <c r="Q4" s="36">
        <v>1</v>
      </c>
      <c r="R4">
        <f t="shared" ref="R4:R23" si="6" xml:space="preserve"> 0.0084*EXP(0.2409* J4)</f>
        <v>1.2240601350856367E-2</v>
      </c>
      <c r="S4">
        <f>SUM($N$3:N4)/$N$103</f>
        <v>3.6815072234435376E-3</v>
      </c>
      <c r="T4" s="36">
        <v>0.12044056433987227</v>
      </c>
      <c r="Y4" s="155" t="s">
        <v>271</v>
      </c>
      <c r="Z4" s="126">
        <v>0.2</v>
      </c>
      <c r="AA4" s="126">
        <v>0.34</v>
      </c>
      <c r="AC4" s="41">
        <v>1.5629999999999999</v>
      </c>
      <c r="AD4" s="42">
        <v>3.0000000000000001E-3</v>
      </c>
      <c r="AE4" s="76">
        <v>0.12044056433987227</v>
      </c>
      <c r="AF4">
        <v>1</v>
      </c>
      <c r="BE4">
        <v>3</v>
      </c>
      <c r="BF4">
        <f t="shared" si="0"/>
        <v>1.8512014127042273E-2</v>
      </c>
      <c r="BG4">
        <f t="shared" si="1"/>
        <v>4.564293962973965E-2</v>
      </c>
      <c r="BH4">
        <f t="shared" si="2"/>
        <v>0.10990042029666867</v>
      </c>
      <c r="BI4">
        <f t="shared" si="3"/>
        <v>0.25732219120897082</v>
      </c>
    </row>
    <row r="5" spans="1:61">
      <c r="A5" s="181" t="s">
        <v>20</v>
      </c>
      <c r="B5" s="174">
        <v>3907.18</v>
      </c>
      <c r="C5" s="41">
        <v>13.432</v>
      </c>
      <c r="D5" s="36">
        <f t="shared" si="4"/>
        <v>0.13431999999999999</v>
      </c>
      <c r="E5" s="42">
        <v>0.21</v>
      </c>
      <c r="F5" s="42">
        <v>6.8000000000000005E-2</v>
      </c>
      <c r="G5" s="43">
        <v>46.107947179182815</v>
      </c>
      <c r="H5" s="44">
        <v>24.059852585863876</v>
      </c>
      <c r="I5" s="165"/>
      <c r="J5" s="174">
        <v>4.2549999999999999</v>
      </c>
      <c r="K5" s="176">
        <v>1.9E-2</v>
      </c>
      <c r="L5" s="36">
        <v>1</v>
      </c>
      <c r="M5" s="36">
        <f t="shared" si="5"/>
        <v>0.22783647585394712</v>
      </c>
      <c r="N5" s="36">
        <v>0.14993706113512689</v>
      </c>
      <c r="O5" s="41"/>
      <c r="P5" s="41">
        <f t="shared" ref="P5:P68" si="7">$P$3+P4</f>
        <v>0.03</v>
      </c>
      <c r="Q5" s="36">
        <v>1</v>
      </c>
      <c r="R5">
        <f t="shared" si="6"/>
        <v>2.3412292521195349E-2</v>
      </c>
      <c r="S5">
        <f>SUM($N$3:N5)/$N$103</f>
        <v>5.9769272016916286E-3</v>
      </c>
      <c r="T5" s="36">
        <v>0.14993706113512689</v>
      </c>
      <c r="Y5" s="124" t="s">
        <v>272</v>
      </c>
      <c r="Z5" s="126">
        <v>0.34</v>
      </c>
      <c r="AA5" s="126">
        <v>0.56999999999999995</v>
      </c>
      <c r="AC5" s="41">
        <v>4.2549999999999999</v>
      </c>
      <c r="AD5" s="42">
        <v>1.9E-2</v>
      </c>
      <c r="AE5" s="76">
        <v>0.14993706113512689</v>
      </c>
      <c r="AF5">
        <v>1</v>
      </c>
      <c r="BE5">
        <v>4</v>
      </c>
      <c r="BF5">
        <f t="shared" si="0"/>
        <v>2.8251214510853002E-2</v>
      </c>
      <c r="BG5">
        <f t="shared" si="1"/>
        <v>6.9655763523972097E-2</v>
      </c>
      <c r="BH5">
        <f t="shared" si="2"/>
        <v>0.16771920804114873</v>
      </c>
      <c r="BI5">
        <f t="shared" si="3"/>
        <v>0.3926998095592345</v>
      </c>
    </row>
    <row r="6" spans="1:61">
      <c r="A6" s="181" t="s">
        <v>21</v>
      </c>
      <c r="B6" s="174">
        <v>3907.24</v>
      </c>
      <c r="C6" s="41">
        <v>14.986000000000001</v>
      </c>
      <c r="D6" s="36">
        <f t="shared" si="4"/>
        <v>0.14985999999999999</v>
      </c>
      <c r="E6" s="42">
        <v>0.42299999999999999</v>
      </c>
      <c r="F6" s="42">
        <v>0.16800000000000001</v>
      </c>
      <c r="G6" s="43">
        <v>44.913880402462766</v>
      </c>
      <c r="H6" s="44">
        <v>20.448683471163253</v>
      </c>
      <c r="I6" s="165"/>
      <c r="J6" s="174">
        <v>6.5739999999999998</v>
      </c>
      <c r="K6" s="176">
        <v>3.6999999999999998E-2</v>
      </c>
      <c r="L6" s="36">
        <v>1</v>
      </c>
      <c r="M6" s="36">
        <f t="shared" si="5"/>
        <v>0.31283834599681476</v>
      </c>
      <c r="N6" s="36">
        <v>0.15229299354813239</v>
      </c>
      <c r="O6" s="41"/>
      <c r="P6" s="41">
        <f t="shared" si="7"/>
        <v>0.04</v>
      </c>
      <c r="Q6" s="36">
        <v>1</v>
      </c>
      <c r="R6">
        <f t="shared" si="6"/>
        <v>4.0931842519539574E-2</v>
      </c>
      <c r="S6">
        <f>SUM($N$3:N6)/$N$103</f>
        <v>8.3084146757761313E-3</v>
      </c>
      <c r="T6" s="36">
        <v>0.15229299354813239</v>
      </c>
      <c r="Y6" s="123" t="s">
        <v>273</v>
      </c>
      <c r="Z6" s="126">
        <v>0.56999999999999995</v>
      </c>
      <c r="AA6" s="126">
        <v>0.94</v>
      </c>
      <c r="AC6" s="41">
        <v>6.5739999999999998</v>
      </c>
      <c r="AD6" s="42">
        <v>3.6999999999999998E-2</v>
      </c>
      <c r="AE6" s="76">
        <v>0.15229299354813239</v>
      </c>
      <c r="AF6">
        <v>1</v>
      </c>
      <c r="BE6">
        <v>5</v>
      </c>
      <c r="BF6">
        <f t="shared" si="0"/>
        <v>3.9213491171880464E-2</v>
      </c>
      <c r="BG6">
        <f t="shared" si="1"/>
        <v>9.6684185629207581E-2</v>
      </c>
      <c r="BH6">
        <f t="shared" si="2"/>
        <v>0.2327990423685963</v>
      </c>
      <c r="BI6">
        <f t="shared" si="3"/>
        <v>0.54507853138258711</v>
      </c>
    </row>
    <row r="7" spans="1:61">
      <c r="A7" s="181">
        <v>3</v>
      </c>
      <c r="B7" s="174">
        <v>3908.04</v>
      </c>
      <c r="C7" s="41">
        <v>17.620999999999999</v>
      </c>
      <c r="D7" s="36">
        <f t="shared" si="4"/>
        <v>0.17620999999999998</v>
      </c>
      <c r="E7" s="42">
        <v>0.73899999999999999</v>
      </c>
      <c r="F7" s="42">
        <v>0.33600000000000002</v>
      </c>
      <c r="G7" s="43">
        <v>65.9868283974088</v>
      </c>
      <c r="H7" s="44">
        <v>7.9315309291692975</v>
      </c>
      <c r="I7" s="165"/>
      <c r="J7" s="174">
        <v>5.1630000000000003</v>
      </c>
      <c r="K7" s="176">
        <v>2.5999999999999999E-2</v>
      </c>
      <c r="L7" s="36">
        <v>1</v>
      </c>
      <c r="M7" s="36">
        <f t="shared" si="5"/>
        <v>0.37752568391757352</v>
      </c>
      <c r="N7" s="36">
        <v>0.15252603842876217</v>
      </c>
      <c r="O7" s="41"/>
      <c r="P7" s="41">
        <f t="shared" si="7"/>
        <v>0.05</v>
      </c>
      <c r="Q7" s="36">
        <v>1</v>
      </c>
      <c r="R7">
        <f t="shared" si="6"/>
        <v>2.9136695859435489E-2</v>
      </c>
      <c r="S7">
        <f>SUM($N$3:N7)/$N$103</f>
        <v>1.0643469886021236E-2</v>
      </c>
      <c r="T7" s="36">
        <v>0.15252603842876217</v>
      </c>
      <c r="Y7" s="157" t="s">
        <v>274</v>
      </c>
      <c r="Z7" s="126">
        <v>0.94</v>
      </c>
      <c r="AA7" s="126" t="s">
        <v>275</v>
      </c>
      <c r="AC7" s="41">
        <v>5.1630000000000003</v>
      </c>
      <c r="AD7" s="42">
        <v>2.5999999999999999E-2</v>
      </c>
      <c r="AE7" s="76">
        <v>0.15252603842876217</v>
      </c>
      <c r="AF7">
        <v>1</v>
      </c>
      <c r="BE7">
        <v>6</v>
      </c>
      <c r="BF7">
        <f t="shared" si="0"/>
        <v>5.1260573717550682E-2</v>
      </c>
      <c r="BG7">
        <f t="shared" si="1"/>
        <v>0.12638728857483877</v>
      </c>
      <c r="BH7">
        <f t="shared" si="2"/>
        <v>0.30431905234869655</v>
      </c>
      <c r="BI7">
        <f t="shared" si="3"/>
        <v>0.71253635942079974</v>
      </c>
    </row>
    <row r="8" spans="1:61">
      <c r="A8" s="181">
        <v>4</v>
      </c>
      <c r="B8" s="174">
        <v>3908.39</v>
      </c>
      <c r="C8" s="41">
        <v>6.0720000000000001</v>
      </c>
      <c r="D8" s="36">
        <f t="shared" si="4"/>
        <v>6.0720000000000003E-2</v>
      </c>
      <c r="E8" s="42">
        <v>30.890999999999998</v>
      </c>
      <c r="F8" s="42">
        <v>27.010999999999999</v>
      </c>
      <c r="G8" s="43">
        <v>38.718895384937831</v>
      </c>
      <c r="H8" s="44">
        <v>11.911780848630023</v>
      </c>
      <c r="I8" s="165"/>
      <c r="J8" s="174">
        <v>3.5</v>
      </c>
      <c r="K8" s="176">
        <v>1.6E-2</v>
      </c>
      <c r="L8" s="36">
        <v>1</v>
      </c>
      <c r="M8" s="36">
        <f t="shared" si="5"/>
        <v>8.51999268646248</v>
      </c>
      <c r="N8" s="36">
        <v>0.1604736354456246</v>
      </c>
      <c r="O8" s="41"/>
      <c r="P8" s="41">
        <f t="shared" si="7"/>
        <v>6.0000000000000005E-2</v>
      </c>
      <c r="Q8" s="36">
        <v>1</v>
      </c>
      <c r="R8">
        <f t="shared" si="6"/>
        <v>1.951887031004235E-2</v>
      </c>
      <c r="S8">
        <f>SUM($N$3:N8)/$N$103</f>
        <v>1.3100196635200468E-2</v>
      </c>
      <c r="T8" s="36">
        <v>0.1604736354456246</v>
      </c>
      <c r="AC8" s="41">
        <v>3.5</v>
      </c>
      <c r="AD8" s="42">
        <v>1.6E-2</v>
      </c>
      <c r="AE8" s="76">
        <v>0.1604736354456246</v>
      </c>
      <c r="AF8">
        <v>1</v>
      </c>
      <c r="BE8">
        <v>7</v>
      </c>
      <c r="BF8">
        <f t="shared" si="0"/>
        <v>6.4291603181366785E-2</v>
      </c>
      <c r="BG8">
        <f t="shared" si="1"/>
        <v>0.15851639603168069</v>
      </c>
      <c r="BH8">
        <f t="shared" si="2"/>
        <v>0.38168046775943959</v>
      </c>
      <c r="BI8">
        <f t="shared" si="3"/>
        <v>0.89367132573651342</v>
      </c>
    </row>
    <row r="9" spans="1:61">
      <c r="A9" s="181" t="s">
        <v>23</v>
      </c>
      <c r="B9" s="174">
        <v>3908.62</v>
      </c>
      <c r="C9" s="41">
        <v>8.5169999999999995</v>
      </c>
      <c r="D9" s="36">
        <f t="shared" si="4"/>
        <v>8.5169999999999996E-2</v>
      </c>
      <c r="E9" s="42">
        <v>0.24</v>
      </c>
      <c r="F9" s="42">
        <v>8.5999999999999993E-2</v>
      </c>
      <c r="G9" s="43">
        <v>51.090959982720705</v>
      </c>
      <c r="H9" s="44">
        <v>11.329798816983097</v>
      </c>
      <c r="I9" s="165"/>
      <c r="J9" s="174">
        <v>6.8140000000000001</v>
      </c>
      <c r="K9" s="176">
        <v>4.3999999999999997E-2</v>
      </c>
      <c r="L9" s="36">
        <v>1</v>
      </c>
      <c r="M9" s="36">
        <f t="shared" si="5"/>
        <v>0.36548222507805667</v>
      </c>
      <c r="N9" s="36">
        <v>0.16347725321880902</v>
      </c>
      <c r="O9" s="41"/>
      <c r="P9" s="41">
        <f t="shared" si="7"/>
        <v>7.0000000000000007E-2</v>
      </c>
      <c r="Q9" s="36">
        <v>1</v>
      </c>
      <c r="R9">
        <f t="shared" si="6"/>
        <v>4.336810685416654E-2</v>
      </c>
      <c r="S9">
        <f>SUM($N$3:N9)/$N$103</f>
        <v>1.5602906440145845E-2</v>
      </c>
      <c r="T9" s="36">
        <v>0.16347725321880902</v>
      </c>
      <c r="Y9" s="162"/>
      <c r="AC9" s="41">
        <v>6.8140000000000001</v>
      </c>
      <c r="AD9" s="42">
        <v>4.3999999999999997E-2</v>
      </c>
      <c r="AE9" s="76">
        <v>0.16347725321880902</v>
      </c>
      <c r="AF9">
        <v>1</v>
      </c>
      <c r="BE9">
        <v>8</v>
      </c>
      <c r="BF9">
        <f t="shared" si="0"/>
        <v>7.8228843933758146E-2</v>
      </c>
      <c r="BG9">
        <f t="shared" si="1"/>
        <v>0.19287984421732565</v>
      </c>
      <c r="BH9">
        <f t="shared" si="2"/>
        <v>0.4644217948755503</v>
      </c>
      <c r="BI9">
        <f t="shared" si="3"/>
        <v>1.0874028832645168</v>
      </c>
    </row>
    <row r="10" spans="1:61">
      <c r="A10" s="181" t="s">
        <v>24</v>
      </c>
      <c r="B10" s="174">
        <v>3908.68</v>
      </c>
      <c r="C10" s="41">
        <v>8.0739999999999998</v>
      </c>
      <c r="D10" s="36">
        <f t="shared" si="4"/>
        <v>8.0739999999999992E-2</v>
      </c>
      <c r="E10" s="42">
        <v>2.64</v>
      </c>
      <c r="F10" s="42">
        <v>1.802</v>
      </c>
      <c r="G10" s="43">
        <v>50.32220075492063</v>
      </c>
      <c r="H10" s="44">
        <v>10.633605382137965</v>
      </c>
      <c r="I10" s="165"/>
      <c r="J10" s="174">
        <v>4.0999999999999996</v>
      </c>
      <c r="K10" s="176">
        <v>2.1000000000000001E-2</v>
      </c>
      <c r="L10" s="36">
        <v>1</v>
      </c>
      <c r="M10" s="36">
        <f t="shared" si="5"/>
        <v>1.5677302723687838</v>
      </c>
      <c r="N10" s="36">
        <v>0.16421276328845935</v>
      </c>
      <c r="O10" s="41"/>
      <c r="P10" s="41">
        <f t="shared" si="7"/>
        <v>0.08</v>
      </c>
      <c r="Q10" s="36">
        <v>1</v>
      </c>
      <c r="R10">
        <f t="shared" si="6"/>
        <v>2.2554209122540976E-2</v>
      </c>
      <c r="S10">
        <f>SUM($N$3:N10)/$N$103</f>
        <v>1.8116876333126135E-2</v>
      </c>
      <c r="T10" s="36">
        <v>0.16421276328845935</v>
      </c>
      <c r="Y10" s="162"/>
      <c r="AC10" s="41">
        <v>4.0999999999999996</v>
      </c>
      <c r="AD10" s="42">
        <v>2.1000000000000001E-2</v>
      </c>
      <c r="AE10" s="76">
        <v>0.16421276328845935</v>
      </c>
      <c r="AF10">
        <v>1</v>
      </c>
      <c r="BE10">
        <v>9</v>
      </c>
      <c r="BF10">
        <f t="shared" si="0"/>
        <v>9.3010033846262163E-2</v>
      </c>
      <c r="BG10">
        <f t="shared" si="1"/>
        <v>0.22932412057764898</v>
      </c>
      <c r="BH10">
        <f t="shared" si="2"/>
        <v>0.55217340162784145</v>
      </c>
      <c r="BI10">
        <f t="shared" si="3"/>
        <v>1.2928655709471766</v>
      </c>
    </row>
    <row r="11" spans="1:61">
      <c r="A11" s="181" t="s">
        <v>25</v>
      </c>
      <c r="B11" s="174">
        <v>3908.93</v>
      </c>
      <c r="C11" s="41">
        <v>7.6420000000000003</v>
      </c>
      <c r="D11" s="36">
        <f t="shared" si="4"/>
        <v>7.6420000000000002E-2</v>
      </c>
      <c r="E11" s="42">
        <v>0.14599999999999999</v>
      </c>
      <c r="F11" s="42">
        <v>4.3999999999999997E-2</v>
      </c>
      <c r="G11" s="43">
        <v>59.590493360507402</v>
      </c>
      <c r="H11" s="44">
        <v>4.9133772484320319</v>
      </c>
      <c r="I11" s="165"/>
      <c r="J11" s="174">
        <v>4.0730000000000004</v>
      </c>
      <c r="K11" s="176">
        <v>2.1000000000000001E-2</v>
      </c>
      <c r="L11" s="36">
        <v>1</v>
      </c>
      <c r="M11" s="36">
        <f t="shared" si="5"/>
        <v>0.29968526871279239</v>
      </c>
      <c r="N11" s="36">
        <v>0.16515395584577763</v>
      </c>
      <c r="O11" s="41"/>
      <c r="P11" s="41">
        <f t="shared" si="7"/>
        <v>0.09</v>
      </c>
      <c r="Q11" s="36">
        <v>1</v>
      </c>
      <c r="R11">
        <f t="shared" si="6"/>
        <v>2.2407985835716328E-2</v>
      </c>
      <c r="S11">
        <f>SUM($N$3:N11)/$N$103</f>
        <v>2.0645255153312888E-2</v>
      </c>
      <c r="T11" s="36">
        <v>0.16515395584577763</v>
      </c>
      <c r="Y11" s="162"/>
      <c r="AC11" s="41">
        <v>4.0730000000000004</v>
      </c>
      <c r="AD11" s="42">
        <v>2.1000000000000001E-2</v>
      </c>
      <c r="AE11" s="76">
        <v>0.16515395584577763</v>
      </c>
      <c r="AF11">
        <v>1</v>
      </c>
      <c r="BE11">
        <v>10</v>
      </c>
      <c r="BF11">
        <f t="shared" si="0"/>
        <v>0.10858386565308127</v>
      </c>
      <c r="BG11">
        <f t="shared" si="1"/>
        <v>0.2677227227007955</v>
      </c>
      <c r="BH11">
        <f t="shared" si="2"/>
        <v>0.64463069176672427</v>
      </c>
      <c r="BI11">
        <f t="shared" si="3"/>
        <v>1.5093462033920557</v>
      </c>
    </row>
    <row r="12" spans="1:61">
      <c r="A12" s="181" t="s">
        <v>26</v>
      </c>
      <c r="B12" s="174">
        <v>3908.98</v>
      </c>
      <c r="C12" s="41">
        <v>7.1360000000000001</v>
      </c>
      <c r="D12" s="36">
        <f t="shared" si="4"/>
        <v>7.1360000000000007E-2</v>
      </c>
      <c r="E12" s="42">
        <v>0.32500000000000001</v>
      </c>
      <c r="F12" s="42">
        <v>0.129</v>
      </c>
      <c r="G12" s="43">
        <v>66.430408875553155</v>
      </c>
      <c r="H12" s="45">
        <v>3.532638890463681E-2</v>
      </c>
      <c r="I12" s="166"/>
      <c r="J12" s="174">
        <v>9.2129999999999992</v>
      </c>
      <c r="K12" s="176">
        <v>7.2999999999999995E-2</v>
      </c>
      <c r="L12" s="36">
        <v>1</v>
      </c>
      <c r="M12" s="36">
        <f t="shared" si="5"/>
        <v>0.50903656367722216</v>
      </c>
      <c r="N12" s="36">
        <v>0.16960041679082558</v>
      </c>
      <c r="O12" s="41"/>
      <c r="P12" s="41">
        <f t="shared" si="7"/>
        <v>9.9999999999999992E-2</v>
      </c>
      <c r="Q12" s="36">
        <v>1</v>
      </c>
      <c r="R12">
        <f t="shared" si="6"/>
        <v>7.7296092603540173E-2</v>
      </c>
      <c r="S12">
        <f>SUM($N$3:N12)/$N$103</f>
        <v>2.3241705837843872E-2</v>
      </c>
      <c r="T12" s="36">
        <v>0.16960041679082558</v>
      </c>
      <c r="Y12" s="162"/>
      <c r="AC12" s="41">
        <v>9.2129999999999992</v>
      </c>
      <c r="AD12" s="42">
        <v>7.2999999999999995E-2</v>
      </c>
      <c r="AE12" s="76">
        <v>0.16960041679082558</v>
      </c>
      <c r="AF12">
        <v>1</v>
      </c>
      <c r="BE12">
        <v>11</v>
      </c>
      <c r="BF12">
        <f t="shared" si="0"/>
        <v>0.12490712246842967</v>
      </c>
      <c r="BG12">
        <f t="shared" si="1"/>
        <v>0.3079690956924479</v>
      </c>
      <c r="BH12">
        <f t="shared" si="2"/>
        <v>0.74153709926544586</v>
      </c>
      <c r="BI12">
        <f t="shared" si="3"/>
        <v>1.7362440537592065</v>
      </c>
    </row>
    <row r="13" spans="1:61">
      <c r="A13" s="181" t="s">
        <v>27</v>
      </c>
      <c r="B13" s="174">
        <v>3909.29</v>
      </c>
      <c r="C13" s="41">
        <v>7.5810000000000004</v>
      </c>
      <c r="D13" s="36">
        <f t="shared" si="4"/>
        <v>7.5810000000000002E-2</v>
      </c>
      <c r="E13" s="42">
        <v>0.628</v>
      </c>
      <c r="F13" s="42">
        <v>0.29799999999999999</v>
      </c>
      <c r="G13" s="43">
        <v>58.195331005229157</v>
      </c>
      <c r="H13" s="45">
        <v>4.9297746967259242</v>
      </c>
      <c r="I13" s="166"/>
      <c r="J13" s="174">
        <v>8.4979999999999993</v>
      </c>
      <c r="K13" s="176">
        <v>6.5000000000000002E-2</v>
      </c>
      <c r="L13" s="36">
        <v>1</v>
      </c>
      <c r="M13" s="36">
        <f t="shared" si="5"/>
        <v>0.71160149353237412</v>
      </c>
      <c r="N13" s="36">
        <v>0.16987680530102942</v>
      </c>
      <c r="O13" s="41"/>
      <c r="P13" s="41">
        <f t="shared" si="7"/>
        <v>0.10999999999999999</v>
      </c>
      <c r="Q13" s="36">
        <v>1</v>
      </c>
      <c r="R13">
        <f t="shared" si="6"/>
        <v>6.5065854674764223E-2</v>
      </c>
      <c r="S13">
        <f>SUM($N$3:N13)/$N$103</f>
        <v>2.584238781584744E-2</v>
      </c>
      <c r="T13" s="36">
        <v>0.16987680530102942</v>
      </c>
      <c r="Y13" s="162"/>
      <c r="AC13" s="41">
        <v>8.4979999999999993</v>
      </c>
      <c r="AD13" s="42">
        <v>6.5000000000000002E-2</v>
      </c>
      <c r="AE13" s="76">
        <v>0.16987680530102942</v>
      </c>
      <c r="AF13">
        <v>1</v>
      </c>
      <c r="BE13">
        <v>12</v>
      </c>
      <c r="BF13">
        <f t="shared" si="0"/>
        <v>0.14194276213380763</v>
      </c>
      <c r="BG13">
        <f t="shared" si="1"/>
        <v>0.34997190897168973</v>
      </c>
      <c r="BH13">
        <f t="shared" si="2"/>
        <v>0.84267271564944046</v>
      </c>
      <c r="BI13">
        <f t="shared" si="3"/>
        <v>1.9730442256507077</v>
      </c>
    </row>
    <row r="14" spans="1:61">
      <c r="A14" s="181" t="s">
        <v>28</v>
      </c>
      <c r="B14" s="174">
        <v>3909.33</v>
      </c>
      <c r="C14" s="41">
        <v>8.6869999999999994</v>
      </c>
      <c r="D14" s="36">
        <f t="shared" si="4"/>
        <v>8.6869999999999989E-2</v>
      </c>
      <c r="E14" s="42">
        <v>2.4980000000000002</v>
      </c>
      <c r="F14" s="42">
        <v>1.6930000000000001</v>
      </c>
      <c r="G14" s="43">
        <v>55.353231716949395</v>
      </c>
      <c r="H14" s="45">
        <v>6.0239733070008725</v>
      </c>
      <c r="I14" s="166"/>
      <c r="J14" s="174">
        <v>11.006</v>
      </c>
      <c r="K14" s="176">
        <v>9.6000000000000002E-2</v>
      </c>
      <c r="L14" s="36">
        <v>1</v>
      </c>
      <c r="M14" s="36">
        <f t="shared" si="5"/>
        <v>1.4244983666437721</v>
      </c>
      <c r="N14" s="36">
        <v>0.17083071562799862</v>
      </c>
      <c r="O14" s="41"/>
      <c r="P14" s="41">
        <f t="shared" si="7"/>
        <v>0.11999999999999998</v>
      </c>
      <c r="Q14" s="36">
        <v>1</v>
      </c>
      <c r="R14">
        <f t="shared" si="6"/>
        <v>0.11905399216063101</v>
      </c>
      <c r="S14">
        <f>SUM($N$3:N14)/$N$103</f>
        <v>2.8457673420235346E-2</v>
      </c>
      <c r="T14" s="36">
        <v>0.17083071562799862</v>
      </c>
      <c r="Y14" s="162"/>
      <c r="AC14" s="41">
        <v>11.006</v>
      </c>
      <c r="AD14" s="42">
        <v>9.6000000000000002E-2</v>
      </c>
      <c r="AE14" s="76">
        <v>0.17083071562799862</v>
      </c>
      <c r="AF14">
        <v>1</v>
      </c>
      <c r="BE14">
        <v>13</v>
      </c>
      <c r="BF14">
        <f t="shared" si="0"/>
        <v>0.15965858112378081</v>
      </c>
      <c r="BG14">
        <f t="shared" si="1"/>
        <v>0.3936517620174767</v>
      </c>
      <c r="BH14">
        <f t="shared" si="2"/>
        <v>0.94784635799523032</v>
      </c>
      <c r="BI14">
        <f t="shared" si="3"/>
        <v>2.2192990810260662</v>
      </c>
    </row>
    <row r="15" spans="1:61">
      <c r="A15" s="181" t="s">
        <v>29</v>
      </c>
      <c r="B15" s="174">
        <v>3909.52</v>
      </c>
      <c r="C15" s="41">
        <v>8.516</v>
      </c>
      <c r="D15" s="36">
        <f t="shared" si="4"/>
        <v>8.516E-2</v>
      </c>
      <c r="E15" s="42">
        <v>1.216</v>
      </c>
      <c r="F15" s="42">
        <v>0.66800000000000004</v>
      </c>
      <c r="G15" s="43">
        <v>40.756944079906305</v>
      </c>
      <c r="H15" s="45">
        <v>12.106456648362686</v>
      </c>
      <c r="I15" s="166"/>
      <c r="J15" s="174">
        <v>5.48</v>
      </c>
      <c r="K15" s="176">
        <v>3.5000000000000003E-2</v>
      </c>
      <c r="L15" s="36">
        <v>1</v>
      </c>
      <c r="M15" s="36">
        <f t="shared" si="5"/>
        <v>0.9490456489332918</v>
      </c>
      <c r="N15" s="36">
        <v>0.1725308758410978</v>
      </c>
      <c r="O15" s="41"/>
      <c r="P15" s="41">
        <f t="shared" si="7"/>
        <v>0.12999999999999998</v>
      </c>
      <c r="Q15" s="36">
        <v>1</v>
      </c>
      <c r="R15">
        <f t="shared" si="6"/>
        <v>3.1448890548572979E-2</v>
      </c>
      <c r="S15">
        <f>SUM($N$3:N15)/$N$103</f>
        <v>3.1098987157293218E-2</v>
      </c>
      <c r="T15" s="36">
        <v>0.1725308758410978</v>
      </c>
      <c r="Y15" s="162"/>
      <c r="AC15" s="41">
        <v>5.48</v>
      </c>
      <c r="AD15" s="42">
        <v>3.5000000000000003E-2</v>
      </c>
      <c r="AE15" s="76">
        <v>0.1725308758410978</v>
      </c>
      <c r="AF15">
        <v>1</v>
      </c>
      <c r="BE15">
        <v>14</v>
      </c>
      <c r="BF15">
        <f t="shared" si="0"/>
        <v>0.1780262505031116</v>
      </c>
      <c r="BG15">
        <f t="shared" si="1"/>
        <v>0.43893880743924679</v>
      </c>
      <c r="BH15">
        <f t="shared" si="2"/>
        <v>1.0568898456895228</v>
      </c>
      <c r="BI15">
        <f t="shared" si="3"/>
        <v>2.4746148397358105</v>
      </c>
    </row>
    <row r="16" spans="1:61">
      <c r="A16" s="181" t="s">
        <v>30</v>
      </c>
      <c r="B16" s="174">
        <v>3909.58</v>
      </c>
      <c r="C16" s="41">
        <v>10.599</v>
      </c>
      <c r="D16" s="36">
        <f t="shared" si="4"/>
        <v>0.10599</v>
      </c>
      <c r="E16" s="42">
        <v>1.663</v>
      </c>
      <c r="F16" s="42">
        <v>1.0509999999999999</v>
      </c>
      <c r="G16" s="43">
        <v>44.980905728310518</v>
      </c>
      <c r="H16" s="45">
        <v>10.92813449184378</v>
      </c>
      <c r="I16" s="166"/>
      <c r="J16" s="174">
        <v>4.6059999999999999</v>
      </c>
      <c r="K16" s="176">
        <v>2.8000000000000001E-2</v>
      </c>
      <c r="L16" s="36">
        <v>1</v>
      </c>
      <c r="M16" s="36">
        <f t="shared" si="5"/>
        <v>0.94412720245744841</v>
      </c>
      <c r="N16" s="36">
        <v>0.17585459464519201</v>
      </c>
      <c r="O16" s="41"/>
      <c r="P16" s="41">
        <f t="shared" si="7"/>
        <v>0.13999999999999999</v>
      </c>
      <c r="Q16" s="36">
        <v>1</v>
      </c>
      <c r="R16">
        <f t="shared" si="6"/>
        <v>2.5478045125697062E-2</v>
      </c>
      <c r="S16">
        <f>SUM($N$3:N16)/$N$103</f>
        <v>3.379118444833859E-2</v>
      </c>
      <c r="T16" s="36">
        <v>0.17585459464519201</v>
      </c>
      <c r="Z16" s="163"/>
      <c r="AA16" s="163"/>
      <c r="AB16" s="163"/>
      <c r="AC16" s="41">
        <v>4.6059999999999999</v>
      </c>
      <c r="AD16" s="42">
        <v>2.8000000000000001E-2</v>
      </c>
      <c r="AE16" s="76">
        <v>0.17585459464519201</v>
      </c>
      <c r="AF16">
        <v>1</v>
      </c>
      <c r="BE16">
        <v>15</v>
      </c>
      <c r="BF16">
        <f t="shared" si="0"/>
        <v>0.19702060057305265</v>
      </c>
      <c r="BG16">
        <f t="shared" si="1"/>
        <v>0.48577098721173362</v>
      </c>
      <c r="BH16">
        <f t="shared" si="2"/>
        <v>1.1696537535832179</v>
      </c>
      <c r="BI16">
        <f t="shared" si="3"/>
        <v>2.73864163590423</v>
      </c>
    </row>
    <row r="17" spans="1:61">
      <c r="A17" s="181" t="s">
        <v>31</v>
      </c>
      <c r="B17" s="174">
        <v>3909.68</v>
      </c>
      <c r="C17" s="41">
        <v>13.648</v>
      </c>
      <c r="D17" s="36">
        <f t="shared" si="4"/>
        <v>0.13647999999999999</v>
      </c>
      <c r="E17" s="42">
        <v>1.77</v>
      </c>
      <c r="F17" s="42">
        <v>1.006</v>
      </c>
      <c r="G17" s="43">
        <v>41.169905414137617</v>
      </c>
      <c r="H17" s="45">
        <v>10.562336748301616</v>
      </c>
      <c r="I17" s="166"/>
      <c r="J17" s="174">
        <v>3.371</v>
      </c>
      <c r="K17" s="176">
        <v>1.7999999999999999E-2</v>
      </c>
      <c r="L17" s="36">
        <v>1</v>
      </c>
      <c r="M17" s="36">
        <f t="shared" si="5"/>
        <v>0.7869979184118544</v>
      </c>
      <c r="N17" s="36">
        <v>0.1776596949501818</v>
      </c>
      <c r="O17" s="41"/>
      <c r="P17" s="41">
        <f t="shared" si="7"/>
        <v>0.15</v>
      </c>
      <c r="Q17" s="36">
        <v>1</v>
      </c>
      <c r="R17">
        <f t="shared" si="6"/>
        <v>1.8921627988944027E-2</v>
      </c>
      <c r="S17">
        <f>SUM($N$3:N17)/$N$103</f>
        <v>3.6511016423373677E-2</v>
      </c>
      <c r="T17" s="36">
        <v>0.1776596949501818</v>
      </c>
      <c r="AC17" s="41">
        <v>3.371</v>
      </c>
      <c r="AD17" s="42">
        <v>1.7999999999999999E-2</v>
      </c>
      <c r="AE17" s="76">
        <v>0.1776596949501818</v>
      </c>
      <c r="AF17">
        <v>1</v>
      </c>
      <c r="BE17">
        <v>16</v>
      </c>
      <c r="BF17">
        <f t="shared" si="0"/>
        <v>0.21661907741563932</v>
      </c>
      <c r="BG17">
        <f t="shared" si="1"/>
        <v>0.53409269273886517</v>
      </c>
      <c r="BH17">
        <f t="shared" si="2"/>
        <v>1.2860041856536228</v>
      </c>
      <c r="BI17">
        <f t="shared" si="3"/>
        <v>3.0110659637425341</v>
      </c>
    </row>
    <row r="18" spans="1:61">
      <c r="A18" s="181" t="s">
        <v>32</v>
      </c>
      <c r="B18" s="174">
        <v>3909.74</v>
      </c>
      <c r="C18" s="41">
        <v>14.179</v>
      </c>
      <c r="D18" s="36">
        <f t="shared" si="4"/>
        <v>0.14179</v>
      </c>
      <c r="E18" s="42">
        <v>2.2629999999999999</v>
      </c>
      <c r="F18" s="42">
        <v>1.5009999999999999</v>
      </c>
      <c r="G18" s="43">
        <v>45.320957233084741</v>
      </c>
      <c r="H18" s="45">
        <v>12.882215688791977</v>
      </c>
      <c r="I18" s="166"/>
      <c r="J18" s="174">
        <v>3.8849999999999998</v>
      </c>
      <c r="K18" s="176">
        <v>2.3E-2</v>
      </c>
      <c r="L18" s="36">
        <v>1</v>
      </c>
      <c r="M18" s="36">
        <f t="shared" si="5"/>
        <v>0.87979415334085365</v>
      </c>
      <c r="N18" s="36">
        <v>0.18149837145676642</v>
      </c>
      <c r="O18" s="41"/>
      <c r="P18" s="41">
        <f t="shared" si="7"/>
        <v>0.16</v>
      </c>
      <c r="Q18" s="36">
        <v>1</v>
      </c>
      <c r="R18">
        <f t="shared" si="6"/>
        <v>2.1415783691594532E-2</v>
      </c>
      <c r="S18">
        <f>SUM($N$3:N18)/$N$103</f>
        <v>3.9289615554951238E-2</v>
      </c>
      <c r="T18" s="36">
        <v>0.18149837145676642</v>
      </c>
      <c r="AC18" s="41">
        <v>3.8849999999999998</v>
      </c>
      <c r="AD18" s="42">
        <v>2.3E-2</v>
      </c>
      <c r="AE18" s="76">
        <v>0.18149837145676642</v>
      </c>
      <c r="AF18">
        <v>1</v>
      </c>
      <c r="BE18">
        <v>17</v>
      </c>
      <c r="BF18">
        <f t="shared" si="0"/>
        <v>0.23680132166605269</v>
      </c>
      <c r="BG18">
        <f t="shared" si="1"/>
        <v>0.58385372628132692</v>
      </c>
      <c r="BH18">
        <f t="shared" si="2"/>
        <v>1.4058202742990151</v>
      </c>
      <c r="BI18">
        <f t="shared" si="3"/>
        <v>3.2916048223664918</v>
      </c>
    </row>
    <row r="19" spans="1:61">
      <c r="A19" s="181" t="s">
        <v>33</v>
      </c>
      <c r="B19" s="174">
        <v>3909.9</v>
      </c>
      <c r="C19" s="41">
        <v>15.554</v>
      </c>
      <c r="D19" s="36">
        <f t="shared" si="4"/>
        <v>0.15554000000000001</v>
      </c>
      <c r="E19" s="42">
        <v>2.9289999999999998</v>
      </c>
      <c r="F19" s="42">
        <v>2.0249999999999999</v>
      </c>
      <c r="G19" s="43">
        <v>47.819552486938854</v>
      </c>
      <c r="H19" s="45">
        <v>15.231534478599261</v>
      </c>
      <c r="I19" s="166"/>
      <c r="J19" s="174">
        <v>7.0140000000000002</v>
      </c>
      <c r="K19" s="176">
        <v>5.5E-2</v>
      </c>
      <c r="L19" s="36">
        <v>1</v>
      </c>
      <c r="M19" s="36">
        <f t="shared" si="5"/>
        <v>0.9451213605504919</v>
      </c>
      <c r="N19" s="36">
        <v>0.18179120890078357</v>
      </c>
      <c r="O19" s="41"/>
      <c r="P19" s="41">
        <f t="shared" si="7"/>
        <v>0.17</v>
      </c>
      <c r="Q19" s="36">
        <v>1</v>
      </c>
      <c r="R19">
        <f t="shared" si="6"/>
        <v>4.550873592363653E-2</v>
      </c>
      <c r="S19">
        <f>SUM($N$3:N19)/$N$103</f>
        <v>4.207269780040529E-2</v>
      </c>
      <c r="T19" s="36">
        <v>0.18179120890078357</v>
      </c>
      <c r="AC19" s="41">
        <v>7.0140000000000002</v>
      </c>
      <c r="AD19" s="42">
        <v>5.5E-2</v>
      </c>
      <c r="AE19" s="76">
        <v>0.18179120890078357</v>
      </c>
      <c r="AF19">
        <v>1</v>
      </c>
      <c r="BE19">
        <v>18</v>
      </c>
      <c r="BF19">
        <f t="shared" si="0"/>
        <v>0.25754883632481135</v>
      </c>
      <c r="BG19">
        <f t="shared" si="1"/>
        <v>0.63500848191937043</v>
      </c>
      <c r="BH19">
        <f t="shared" si="2"/>
        <v>1.5289922082366636</v>
      </c>
      <c r="BI19">
        <f t="shared" si="3"/>
        <v>3.5800010982926809</v>
      </c>
    </row>
    <row r="20" spans="1:61">
      <c r="A20" s="181" t="s">
        <v>34</v>
      </c>
      <c r="B20" s="174">
        <v>3909.95</v>
      </c>
      <c r="C20" s="41">
        <v>14.894</v>
      </c>
      <c r="D20" s="36">
        <f t="shared" si="4"/>
        <v>0.14893999999999999</v>
      </c>
      <c r="E20" s="42">
        <v>2.742</v>
      </c>
      <c r="F20" s="42">
        <v>1.677</v>
      </c>
      <c r="G20" s="43">
        <v>45.486729041796174</v>
      </c>
      <c r="H20" s="45">
        <v>16.555749574286832</v>
      </c>
      <c r="I20" s="166"/>
      <c r="J20" s="174">
        <v>10.026999999999999</v>
      </c>
      <c r="K20" s="176">
        <v>9.7000000000000003E-2</v>
      </c>
      <c r="L20" s="36">
        <v>1</v>
      </c>
      <c r="M20" s="36">
        <f t="shared" si="5"/>
        <v>0.94390621043762668</v>
      </c>
      <c r="N20" s="36">
        <v>0.18629828280370109</v>
      </c>
      <c r="O20" s="41"/>
      <c r="P20" s="41">
        <f t="shared" si="7"/>
        <v>0.18000000000000002</v>
      </c>
      <c r="Q20" s="36">
        <v>1</v>
      </c>
      <c r="R20">
        <f t="shared" si="6"/>
        <v>9.4041484167674272E-2</v>
      </c>
      <c r="S20">
        <f>SUM($N$3:N20)/$N$103</f>
        <v>4.4924779847521946E-2</v>
      </c>
      <c r="T20" s="36">
        <v>0.18629828280370109</v>
      </c>
      <c r="AC20" s="41">
        <v>10.026999999999999</v>
      </c>
      <c r="AD20" s="42">
        <v>9.7000000000000003E-2</v>
      </c>
      <c r="AE20" s="76">
        <v>0.18629828280370109</v>
      </c>
      <c r="AF20">
        <v>1</v>
      </c>
      <c r="BE20">
        <v>19</v>
      </c>
      <c r="BF20">
        <f t="shared" si="0"/>
        <v>0.27884472080688011</v>
      </c>
      <c r="BG20">
        <f t="shared" si="1"/>
        <v>0.68751528982835264</v>
      </c>
      <c r="BH20">
        <f t="shared" si="2"/>
        <v>1.6554196536300729</v>
      </c>
      <c r="BI20">
        <f t="shared" si="3"/>
        <v>3.8760198686464715</v>
      </c>
    </row>
    <row r="21" spans="1:61">
      <c r="A21" s="181" t="s">
        <v>35</v>
      </c>
      <c r="B21" s="174">
        <v>3910.52</v>
      </c>
      <c r="C21" s="41">
        <v>13.73</v>
      </c>
      <c r="D21" s="36">
        <f t="shared" si="4"/>
        <v>0.13730000000000001</v>
      </c>
      <c r="E21" s="42">
        <v>0.82499999999999996</v>
      </c>
      <c r="F21" s="42">
        <v>0.38900000000000001</v>
      </c>
      <c r="G21" s="43">
        <v>44.004678551134084</v>
      </c>
      <c r="H21" s="45">
        <v>19.432836207564328</v>
      </c>
      <c r="I21" s="166"/>
      <c r="J21" s="174">
        <v>6.6070000000000002</v>
      </c>
      <c r="K21" s="176">
        <v>5.3999999999999999E-2</v>
      </c>
      <c r="L21" s="36">
        <v>1</v>
      </c>
      <c r="M21" s="36">
        <f t="shared" si="5"/>
        <v>0.49979269830851641</v>
      </c>
      <c r="N21" s="36">
        <v>0.18938422688575271</v>
      </c>
      <c r="O21" s="41"/>
      <c r="P21" s="41">
        <f t="shared" si="7"/>
        <v>0.19000000000000003</v>
      </c>
      <c r="Q21" s="36">
        <v>1</v>
      </c>
      <c r="R21">
        <f t="shared" si="6"/>
        <v>4.1258535221987538E-2</v>
      </c>
      <c r="S21">
        <f>SUM($N$3:N21)/$N$103</f>
        <v>4.7824105302266252E-2</v>
      </c>
      <c r="T21" s="36">
        <v>0.18938422688575271</v>
      </c>
      <c r="AC21" s="41">
        <v>6.6070000000000002</v>
      </c>
      <c r="AD21" s="42">
        <v>5.3999999999999999E-2</v>
      </c>
      <c r="AE21" s="76">
        <v>0.18938422688575271</v>
      </c>
      <c r="AF21">
        <v>1</v>
      </c>
      <c r="BE21">
        <v>20</v>
      </c>
      <c r="BF21">
        <f t="shared" si="0"/>
        <v>0.30067345517609001</v>
      </c>
      <c r="BG21">
        <f t="shared" si="1"/>
        <v>0.74133588429041286</v>
      </c>
      <c r="BH21">
        <f t="shared" si="2"/>
        <v>1.7850104731517631</v>
      </c>
      <c r="BI21">
        <f t="shared" si="3"/>
        <v>4.1794454019599092</v>
      </c>
    </row>
    <row r="22" spans="1:61">
      <c r="A22" s="181" t="s">
        <v>36</v>
      </c>
      <c r="B22" s="174">
        <v>3910.58</v>
      </c>
      <c r="C22" s="41">
        <v>13.374000000000001</v>
      </c>
      <c r="D22" s="36">
        <f t="shared" si="4"/>
        <v>0.13374</v>
      </c>
      <c r="E22" s="42">
        <v>0.184</v>
      </c>
      <c r="F22" s="42">
        <v>5.8000000000000003E-2</v>
      </c>
      <c r="G22" s="43">
        <v>46.990803859165744</v>
      </c>
      <c r="H22" s="45">
        <v>18.80566356163617</v>
      </c>
      <c r="I22" s="166"/>
      <c r="J22" s="174">
        <v>4.0670000000000002</v>
      </c>
      <c r="K22" s="176">
        <v>2.7E-2</v>
      </c>
      <c r="L22" s="36">
        <v>1</v>
      </c>
      <c r="M22" s="36">
        <f t="shared" si="5"/>
        <v>0.21159082851541738</v>
      </c>
      <c r="N22" s="36">
        <v>0.19169895003916845</v>
      </c>
      <c r="O22" s="41"/>
      <c r="P22" s="41">
        <f t="shared" si="7"/>
        <v>0.20000000000000004</v>
      </c>
      <c r="Q22" s="36">
        <v>1</v>
      </c>
      <c r="R22">
        <f t="shared" si="6"/>
        <v>2.23756207288868E-2</v>
      </c>
      <c r="S22">
        <f>SUM($N$3:N22)/$N$103</f>
        <v>5.0758867371082081E-2</v>
      </c>
      <c r="T22" s="36">
        <v>0.19169895003916845</v>
      </c>
      <c r="AC22" s="41">
        <v>4.0670000000000002</v>
      </c>
      <c r="AD22" s="42">
        <v>2.7E-2</v>
      </c>
      <c r="AE22" s="76">
        <v>0.19169895003916845</v>
      </c>
      <c r="AF22">
        <v>1</v>
      </c>
      <c r="BE22">
        <v>21</v>
      </c>
      <c r="BF22">
        <f t="shared" si="0"/>
        <v>0.32302072302301066</v>
      </c>
      <c r="BG22">
        <f t="shared" si="1"/>
        <v>0.79643496698485694</v>
      </c>
      <c r="BH22">
        <f t="shared" si="2"/>
        <v>1.9176796744609346</v>
      </c>
      <c r="BI22">
        <f t="shared" si="3"/>
        <v>4.4900786961244341</v>
      </c>
    </row>
    <row r="23" spans="1:61">
      <c r="A23" s="181" t="s">
        <v>37</v>
      </c>
      <c r="B23" s="174">
        <v>3911.05</v>
      </c>
      <c r="C23" s="41">
        <v>7.7629999999999999</v>
      </c>
      <c r="D23" s="36">
        <f t="shared" si="4"/>
        <v>7.7630000000000005E-2</v>
      </c>
      <c r="E23" s="42">
        <v>1.5940000000000001</v>
      </c>
      <c r="F23" s="42">
        <v>0.93300000000000005</v>
      </c>
      <c r="G23" s="43">
        <v>50.373041789163217</v>
      </c>
      <c r="H23" s="45">
        <v>17.783237249806515</v>
      </c>
      <c r="I23" s="166"/>
      <c r="J23" s="174">
        <v>10.61</v>
      </c>
      <c r="K23" s="176">
        <v>0.112</v>
      </c>
      <c r="L23" s="36">
        <v>2</v>
      </c>
      <c r="M23" s="36">
        <f t="shared" si="5"/>
        <v>1.2055564151247189</v>
      </c>
      <c r="N23" s="36">
        <v>0.19306181745453102</v>
      </c>
      <c r="O23" s="41"/>
      <c r="P23" s="41">
        <f t="shared" si="7"/>
        <v>0.21000000000000005</v>
      </c>
      <c r="Q23" s="36">
        <v>1</v>
      </c>
      <c r="R23">
        <f t="shared" si="6"/>
        <v>0.10822157067694302</v>
      </c>
      <c r="S23">
        <f>SUM($N$3:N23)/$N$103</f>
        <v>5.3714493881745991E-2</v>
      </c>
      <c r="T23" s="36">
        <v>0.19306181745453102</v>
      </c>
      <c r="AC23" s="41">
        <v>10.61</v>
      </c>
      <c r="AD23" s="42">
        <v>0.112</v>
      </c>
      <c r="AE23" s="76">
        <v>0.19306181745453102</v>
      </c>
      <c r="AF23">
        <v>1</v>
      </c>
      <c r="BE23">
        <v>22</v>
      </c>
      <c r="BF23">
        <f t="shared" si="0"/>
        <v>0.34587326452970174</v>
      </c>
      <c r="BG23">
        <f t="shared" si="1"/>
        <v>0.85277984470685098</v>
      </c>
      <c r="BH23">
        <f t="shared" si="2"/>
        <v>2.0533485378918255</v>
      </c>
      <c r="BI23">
        <f t="shared" si="3"/>
        <v>4.8077354359497102</v>
      </c>
    </row>
    <row r="24" spans="1:61">
      <c r="A24" s="181" t="s">
        <v>38</v>
      </c>
      <c r="B24" s="174">
        <v>3911.11</v>
      </c>
      <c r="C24" s="41">
        <v>9.3919999999999995</v>
      </c>
      <c r="D24" s="36">
        <f t="shared" si="4"/>
        <v>9.391999999999999E-2</v>
      </c>
      <c r="E24" s="42">
        <v>1.395</v>
      </c>
      <c r="F24" s="42">
        <v>0.79200000000000004</v>
      </c>
      <c r="G24" s="43">
        <v>57.024144964805856</v>
      </c>
      <c r="H24" s="45">
        <v>9.9932547691836042</v>
      </c>
      <c r="I24" s="166"/>
      <c r="J24" s="174">
        <v>5.3460000000000001</v>
      </c>
      <c r="K24" s="176">
        <v>4.2000000000000003E-2</v>
      </c>
      <c r="L24" s="36">
        <v>2</v>
      </c>
      <c r="M24" s="36">
        <f t="shared" si="5"/>
        <v>0.94530921505050758</v>
      </c>
      <c r="N24" s="36">
        <v>0.19621198761852945</v>
      </c>
      <c r="O24" s="41"/>
      <c r="P24" s="41">
        <f t="shared" si="7"/>
        <v>0.22000000000000006</v>
      </c>
      <c r="Q24" s="36">
        <v>2</v>
      </c>
      <c r="R24">
        <f xml:space="preserve"> 0.0192*EXP(0.1973*J24)</f>
        <v>5.5129010228689067E-2</v>
      </c>
      <c r="S24">
        <f>SUM($N$3:N24)/$N$103</f>
        <v>5.6718347051479913E-2</v>
      </c>
      <c r="T24" s="36">
        <v>0.19621198761852945</v>
      </c>
      <c r="AC24" s="41">
        <v>5.3460000000000001</v>
      </c>
      <c r="AD24" s="42">
        <v>4.2000000000000003E-2</v>
      </c>
      <c r="AE24" s="76">
        <v>0.19621198761852945</v>
      </c>
      <c r="AF24">
        <v>1</v>
      </c>
      <c r="BE24">
        <v>23</v>
      </c>
      <c r="BF24">
        <f t="shared" si="0"/>
        <v>0.36921875342069033</v>
      </c>
      <c r="BG24">
        <f t="shared" si="1"/>
        <v>0.91034012597962644</v>
      </c>
      <c r="BH24">
        <f t="shared" si="2"/>
        <v>2.1919438859476008</v>
      </c>
      <c r="BI24">
        <f t="shared" si="3"/>
        <v>5.1322442827476618</v>
      </c>
    </row>
    <row r="25" spans="1:61">
      <c r="A25" s="181" t="s">
        <v>39</v>
      </c>
      <c r="B25" s="174">
        <v>3911.41</v>
      </c>
      <c r="C25" s="41">
        <v>12.794</v>
      </c>
      <c r="D25" s="36">
        <f t="shared" si="4"/>
        <v>0.12794</v>
      </c>
      <c r="E25" s="42">
        <v>3.3719999999999999</v>
      </c>
      <c r="F25" s="42">
        <v>2.3690000000000002</v>
      </c>
      <c r="G25" s="43">
        <v>46.558213218941873</v>
      </c>
      <c r="H25" s="45">
        <v>23.935920275101815</v>
      </c>
      <c r="I25" s="166"/>
      <c r="J25" s="174">
        <v>6.3250000000000002</v>
      </c>
      <c r="K25" s="176">
        <v>5.3999999999999999E-2</v>
      </c>
      <c r="L25" s="36">
        <v>2</v>
      </c>
      <c r="M25" s="36">
        <f t="shared" si="5"/>
        <v>1.215730743077114</v>
      </c>
      <c r="N25" s="36">
        <v>0.19666640199671304</v>
      </c>
      <c r="O25" s="41"/>
      <c r="P25" s="41">
        <f t="shared" si="7"/>
        <v>0.23000000000000007</v>
      </c>
      <c r="Q25" s="36">
        <v>2</v>
      </c>
      <c r="R25">
        <f t="shared" ref="R25:R45" si="8" xml:space="preserve"> 0.0192*EXP(0.1973*J25)</f>
        <v>6.6875506500967741E-2</v>
      </c>
      <c r="S25">
        <f>SUM($N$3:N25)/$N$103</f>
        <v>5.97291569524862E-2</v>
      </c>
      <c r="T25" s="36">
        <v>0.19666640199671304</v>
      </c>
      <c r="AC25" s="41">
        <v>6.3250000000000002</v>
      </c>
      <c r="AD25" s="42">
        <v>5.3999999999999999E-2</v>
      </c>
      <c r="AE25" s="76">
        <v>0.19666640199671304</v>
      </c>
      <c r="AF25">
        <v>1</v>
      </c>
      <c r="BE25">
        <v>24</v>
      </c>
      <c r="BF25">
        <f t="shared" si="0"/>
        <v>0.39304569303477122</v>
      </c>
      <c r="BG25">
        <f t="shared" si="1"/>
        <v>0.96908746481069852</v>
      </c>
      <c r="BH25">
        <f t="shared" si="2"/>
        <v>2.3333974663089943</v>
      </c>
      <c r="BI25">
        <f t="shared" si="3"/>
        <v>5.4634454297013413</v>
      </c>
    </row>
    <row r="26" spans="1:61">
      <c r="A26" s="181" t="s">
        <v>40</v>
      </c>
      <c r="B26" s="174">
        <v>3911.72</v>
      </c>
      <c r="C26" s="41">
        <v>9.8650000000000002</v>
      </c>
      <c r="D26" s="36">
        <f t="shared" si="4"/>
        <v>9.8650000000000002E-2</v>
      </c>
      <c r="E26" s="42">
        <v>21.283999999999999</v>
      </c>
      <c r="F26" s="42">
        <v>18.033999999999999</v>
      </c>
      <c r="G26" s="43">
        <v>34.953776087138522</v>
      </c>
      <c r="H26" s="45">
        <v>33.452983016010265</v>
      </c>
      <c r="I26" s="166"/>
      <c r="J26" s="174">
        <v>6.4029999999999996</v>
      </c>
      <c r="K26" s="176">
        <v>5.5E-2</v>
      </c>
      <c r="L26" s="36">
        <v>2</v>
      </c>
      <c r="M26" s="36">
        <f t="shared" si="5"/>
        <v>4.497812309252013</v>
      </c>
      <c r="N26" s="36">
        <v>0.19670324855087912</v>
      </c>
      <c r="O26" s="41"/>
      <c r="P26" s="41">
        <f t="shared" si="7"/>
        <v>0.24000000000000007</v>
      </c>
      <c r="Q26" s="36">
        <v>2</v>
      </c>
      <c r="R26">
        <f t="shared" si="8"/>
        <v>6.7912640385883349E-2</v>
      </c>
      <c r="S26">
        <f>SUM($N$3:N26)/$N$103</f>
        <v>6.2740530945625025E-2</v>
      </c>
      <c r="T26" s="36">
        <v>0.19670324855087912</v>
      </c>
      <c r="AC26" s="41">
        <v>6.4029999999999996</v>
      </c>
      <c r="AD26" s="42">
        <v>5.5E-2</v>
      </c>
      <c r="AE26" s="76">
        <v>0.19670324855087912</v>
      </c>
      <c r="AF26">
        <v>1</v>
      </c>
      <c r="BE26">
        <v>25</v>
      </c>
      <c r="BF26">
        <f t="shared" si="0"/>
        <v>0.41734332786425826</v>
      </c>
      <c r="BG26">
        <f t="shared" si="1"/>
        <v>1.0289953425843921</v>
      </c>
      <c r="BH26">
        <f t="shared" si="2"/>
        <v>2.4776454266686838</v>
      </c>
      <c r="BI26">
        <f t="shared" si="3"/>
        <v>5.8011893722356991</v>
      </c>
    </row>
    <row r="27" spans="1:61">
      <c r="A27" s="181" t="s">
        <v>41</v>
      </c>
      <c r="B27" s="174">
        <v>3911.86</v>
      </c>
      <c r="C27" s="41">
        <v>11.182</v>
      </c>
      <c r="D27" s="36">
        <f t="shared" si="4"/>
        <v>0.11182</v>
      </c>
      <c r="E27" s="42">
        <v>8.0220000000000002</v>
      </c>
      <c r="F27" s="42">
        <v>6.2910000000000004</v>
      </c>
      <c r="G27" s="43">
        <v>47.208499565154241</v>
      </c>
      <c r="H27" s="45">
        <v>23.059314073923655</v>
      </c>
      <c r="I27" s="166"/>
      <c r="J27" s="174">
        <v>4.6989999999999998</v>
      </c>
      <c r="K27" s="176">
        <v>3.5000000000000003E-2</v>
      </c>
      <c r="L27" s="36">
        <v>2</v>
      </c>
      <c r="M27" s="36">
        <f t="shared" si="5"/>
        <v>2.2737821125552116</v>
      </c>
      <c r="N27" s="36">
        <v>0.19707307819658079</v>
      </c>
      <c r="O27" s="41"/>
      <c r="P27" s="41">
        <f t="shared" si="7"/>
        <v>0.25000000000000006</v>
      </c>
      <c r="Q27" s="36">
        <v>2</v>
      </c>
      <c r="R27">
        <f t="shared" si="8"/>
        <v>4.8522275396708545E-2</v>
      </c>
      <c r="S27">
        <f>SUM($N$3:N27)/$N$103</f>
        <v>6.5757566743462864E-2</v>
      </c>
      <c r="T27" s="36">
        <v>0.19707307819658079</v>
      </c>
      <c r="AC27" s="41">
        <v>4.6989999999999998</v>
      </c>
      <c r="AD27" s="42">
        <v>3.5000000000000003E-2</v>
      </c>
      <c r="AE27" s="76">
        <v>0.19707307819658079</v>
      </c>
      <c r="AF27">
        <v>1</v>
      </c>
      <c r="BE27">
        <v>26</v>
      </c>
      <c r="BF27">
        <f t="shared" si="0"/>
        <v>0.44210156772620868</v>
      </c>
      <c r="BG27">
        <f t="shared" si="1"/>
        <v>1.0900388810995696</v>
      </c>
      <c r="BH27">
        <f t="shared" si="2"/>
        <v>2.624627864557997</v>
      </c>
      <c r="BI27">
        <f t="shared" si="3"/>
        <v>6.1453358539763263</v>
      </c>
    </row>
    <row r="28" spans="1:61">
      <c r="A28" s="181" t="s">
        <v>42</v>
      </c>
      <c r="B28" s="174">
        <v>3912.23</v>
      </c>
      <c r="C28" s="41">
        <v>13.917999999999999</v>
      </c>
      <c r="D28" s="36">
        <f t="shared" si="4"/>
        <v>0.13918</v>
      </c>
      <c r="E28" s="42">
        <v>0.501</v>
      </c>
      <c r="F28" s="42">
        <v>0.20300000000000001</v>
      </c>
      <c r="G28" s="43">
        <v>42.227870871975128</v>
      </c>
      <c r="H28" s="45">
        <v>30.262435072267351</v>
      </c>
      <c r="I28" s="166"/>
      <c r="J28" s="174">
        <v>10.977</v>
      </c>
      <c r="K28" s="176">
        <v>0.127</v>
      </c>
      <c r="L28" s="36">
        <v>2</v>
      </c>
      <c r="M28" s="36">
        <f t="shared" si="5"/>
        <v>0.36839236687286719</v>
      </c>
      <c r="N28" s="36">
        <v>0.20184510346723969</v>
      </c>
      <c r="O28" s="41"/>
      <c r="P28" s="41">
        <f t="shared" si="7"/>
        <v>0.26000000000000006</v>
      </c>
      <c r="Q28" s="36">
        <v>2</v>
      </c>
      <c r="R28">
        <f t="shared" si="8"/>
        <v>0.16744792024934083</v>
      </c>
      <c r="S28">
        <f>SUM($N$3:N28)/$N$103</f>
        <v>6.8847658542665863E-2</v>
      </c>
      <c r="T28" s="36">
        <v>0.20184510346723969</v>
      </c>
      <c r="AC28" s="41">
        <v>10.977</v>
      </c>
      <c r="AD28" s="42">
        <v>0.127</v>
      </c>
      <c r="AE28" s="76">
        <v>0.20184510346723969</v>
      </c>
      <c r="AF28">
        <v>2</v>
      </c>
      <c r="BE28">
        <v>27</v>
      </c>
      <c r="BF28">
        <f t="shared" si="0"/>
        <v>0.4673109223401945</v>
      </c>
      <c r="BG28">
        <f t="shared" si="1"/>
        <v>1.1521946812655828</v>
      </c>
      <c r="BH28">
        <f t="shared" si="2"/>
        <v>2.7742884389542559</v>
      </c>
      <c r="BI28">
        <f t="shared" si="3"/>
        <v>6.4957529573621065</v>
      </c>
    </row>
    <row r="29" spans="1:61">
      <c r="A29" s="181" t="s">
        <v>43</v>
      </c>
      <c r="B29" s="174">
        <v>3912.73</v>
      </c>
      <c r="C29" s="41">
        <v>12.365</v>
      </c>
      <c r="D29" s="36">
        <f t="shared" si="4"/>
        <v>0.12365</v>
      </c>
      <c r="E29" s="42">
        <v>2.218</v>
      </c>
      <c r="F29" s="42">
        <v>1.4630000000000001</v>
      </c>
      <c r="G29" s="43">
        <v>47.545663614143237</v>
      </c>
      <c r="H29" s="45">
        <v>24.737700244743937</v>
      </c>
      <c r="I29" s="166"/>
      <c r="J29" s="174">
        <v>11.864000000000001</v>
      </c>
      <c r="K29" s="176">
        <v>0.14599999999999999</v>
      </c>
      <c r="L29" s="36">
        <v>2</v>
      </c>
      <c r="M29" s="36">
        <f t="shared" si="5"/>
        <v>0.97876283942122166</v>
      </c>
      <c r="N29" s="36">
        <v>0.20484697016821843</v>
      </c>
      <c r="O29" s="41"/>
      <c r="P29" s="41">
        <f t="shared" si="7"/>
        <v>0.27000000000000007</v>
      </c>
      <c r="Q29" s="36">
        <v>2</v>
      </c>
      <c r="R29">
        <f t="shared" si="8"/>
        <v>0.19947271878490677</v>
      </c>
      <c r="S29">
        <f>SUM($N$3:N29)/$N$103</f>
        <v>7.1983706590079272E-2</v>
      </c>
      <c r="T29" s="36">
        <v>0.20484697016821843</v>
      </c>
      <c r="AC29" s="41">
        <v>11.864000000000001</v>
      </c>
      <c r="AD29" s="42">
        <v>0.14599999999999999</v>
      </c>
      <c r="AE29" s="76">
        <v>0.20484697016821843</v>
      </c>
      <c r="AF29">
        <v>2</v>
      </c>
      <c r="BE29">
        <v>28</v>
      </c>
      <c r="BF29">
        <f t="shared" si="0"/>
        <v>0.49296244454800148</v>
      </c>
      <c r="BG29">
        <f t="shared" si="1"/>
        <v>1.2154406831056279</v>
      </c>
      <c r="BH29">
        <f t="shared" si="2"/>
        <v>2.9265740331927108</v>
      </c>
      <c r="BI29">
        <f t="shared" si="3"/>
        <v>6.8523163143831107</v>
      </c>
    </row>
    <row r="30" spans="1:61">
      <c r="A30" s="181" t="s">
        <v>44</v>
      </c>
      <c r="B30" s="174">
        <v>3912.84</v>
      </c>
      <c r="C30" s="41">
        <v>10.935</v>
      </c>
      <c r="D30" s="36">
        <f t="shared" si="4"/>
        <v>0.10935</v>
      </c>
      <c r="E30" s="42">
        <v>1.46</v>
      </c>
      <c r="F30" s="42">
        <v>0.79700000000000004</v>
      </c>
      <c r="G30" s="43">
        <v>52.715907533611862</v>
      </c>
      <c r="H30" s="45">
        <v>22.115381704806722</v>
      </c>
      <c r="I30" s="166"/>
      <c r="J30" s="174">
        <v>7.86</v>
      </c>
      <c r="K30" s="176">
        <v>8.1000000000000003E-2</v>
      </c>
      <c r="L30" s="36">
        <v>2</v>
      </c>
      <c r="M30" s="36">
        <f t="shared" si="5"/>
        <v>0.85125804262433524</v>
      </c>
      <c r="N30" s="36">
        <v>0.20684674389235894</v>
      </c>
      <c r="O30" s="41"/>
      <c r="P30" s="41">
        <f t="shared" si="7"/>
        <v>0.28000000000000008</v>
      </c>
      <c r="Q30" s="36">
        <v>2</v>
      </c>
      <c r="R30">
        <f t="shared" si="8"/>
        <v>9.0530632946907039E-2</v>
      </c>
      <c r="S30">
        <f>SUM($N$3:N30)/$N$103</f>
        <v>7.5150369620363602E-2</v>
      </c>
      <c r="T30" s="36">
        <v>0.20684674389235894</v>
      </c>
      <c r="AC30" s="41">
        <v>7.86</v>
      </c>
      <c r="AD30" s="42">
        <v>8.1000000000000003E-2</v>
      </c>
      <c r="AE30" s="76">
        <v>0.20684674389235894</v>
      </c>
      <c r="AF30">
        <v>2</v>
      </c>
      <c r="BE30">
        <v>29</v>
      </c>
      <c r="BF30">
        <f t="shared" si="0"/>
        <v>0.51904768076283225</v>
      </c>
      <c r="BG30">
        <f t="shared" si="1"/>
        <v>1.2797560435850577</v>
      </c>
      <c r="BH30">
        <f t="shared" si="2"/>
        <v>3.0814344607979391</v>
      </c>
      <c r="BI30">
        <f t="shared" si="3"/>
        <v>7.2149084178106113</v>
      </c>
    </row>
    <row r="31" spans="1:61">
      <c r="A31" s="181" t="s">
        <v>45</v>
      </c>
      <c r="B31" s="174">
        <v>3913.16</v>
      </c>
      <c r="C31" s="41">
        <v>5.1980000000000004</v>
      </c>
      <c r="D31" s="36">
        <f t="shared" si="4"/>
        <v>5.1980000000000005E-2</v>
      </c>
      <c r="E31" s="42">
        <v>0.38200000000000001</v>
      </c>
      <c r="F31" s="42">
        <v>0.16800000000000001</v>
      </c>
      <c r="G31" s="43">
        <v>28.089843614128867</v>
      </c>
      <c r="H31" s="45">
        <v>19.169715218370715</v>
      </c>
      <c r="I31" s="166"/>
      <c r="J31" s="174">
        <v>13.374000000000001</v>
      </c>
      <c r="K31" s="176">
        <v>0.184</v>
      </c>
      <c r="L31" s="36">
        <v>2</v>
      </c>
      <c r="M31" s="36">
        <f t="shared" si="5"/>
        <v>0.73630013376259051</v>
      </c>
      <c r="N31" s="36">
        <v>0.21159082851541738</v>
      </c>
      <c r="O31" s="41"/>
      <c r="P31" s="41">
        <f t="shared" si="7"/>
        <v>0.29000000000000009</v>
      </c>
      <c r="Q31" s="36">
        <v>2</v>
      </c>
      <c r="R31">
        <f t="shared" si="8"/>
        <v>0.26870133367219218</v>
      </c>
      <c r="S31">
        <f>SUM($N$3:N31)/$N$103</f>
        <v>7.8389660902394534E-2</v>
      </c>
      <c r="T31" s="36">
        <v>0.21159082851541738</v>
      </c>
      <c r="AC31" s="41">
        <v>13.374000000000001</v>
      </c>
      <c r="AD31" s="42">
        <v>0.184</v>
      </c>
      <c r="AE31" s="76">
        <v>0.21159082851541738</v>
      </c>
      <c r="AF31">
        <v>2</v>
      </c>
      <c r="BE31">
        <v>30</v>
      </c>
      <c r="BF31">
        <f t="shared" si="0"/>
        <v>0.54555862750763129</v>
      </c>
      <c r="BG31">
        <f t="shared" si="1"/>
        <v>1.3451210294529372</v>
      </c>
      <c r="BH31">
        <f t="shared" si="2"/>
        <v>3.2388222074645703</v>
      </c>
      <c r="BI31">
        <f t="shared" si="3"/>
        <v>7.5834180170675971</v>
      </c>
    </row>
    <row r="32" spans="1:61">
      <c r="A32" s="181" t="s">
        <v>46</v>
      </c>
      <c r="B32" s="174">
        <v>3913.32</v>
      </c>
      <c r="C32" s="41">
        <v>6.7549999999999999</v>
      </c>
      <c r="D32" s="36">
        <f t="shared" si="4"/>
        <v>6.7549999999999999E-2</v>
      </c>
      <c r="E32" s="42">
        <v>3.16</v>
      </c>
      <c r="F32" s="42">
        <v>2.2160000000000002</v>
      </c>
      <c r="G32" s="43">
        <v>40.235542731700605</v>
      </c>
      <c r="H32" s="45">
        <v>13.761779630301346</v>
      </c>
      <c r="I32" s="166"/>
      <c r="J32" s="174">
        <v>2.9359999999999999</v>
      </c>
      <c r="K32" s="176">
        <v>2.1000000000000001E-2</v>
      </c>
      <c r="L32" s="36">
        <v>2</v>
      </c>
      <c r="M32" s="36">
        <f t="shared" si="5"/>
        <v>2.0332466897974402</v>
      </c>
      <c r="N32" s="36">
        <v>0.219207778563795</v>
      </c>
      <c r="O32" s="41"/>
      <c r="P32" s="41">
        <f t="shared" si="7"/>
        <v>0.3000000000000001</v>
      </c>
      <c r="Q32" s="36">
        <v>2</v>
      </c>
      <c r="R32">
        <f t="shared" si="8"/>
        <v>3.4267009838113129E-2</v>
      </c>
      <c r="S32">
        <f>SUM($N$3:N32)/$N$103</f>
        <v>8.1745561775022985E-2</v>
      </c>
      <c r="T32" s="36">
        <v>0.219207778563795</v>
      </c>
      <c r="AC32" s="41">
        <v>2.9359999999999999</v>
      </c>
      <c r="AD32" s="42">
        <v>2.1000000000000001E-2</v>
      </c>
      <c r="AE32" s="76">
        <v>0.219207778563795</v>
      </c>
      <c r="AF32">
        <v>2</v>
      </c>
      <c r="BE32">
        <v>31</v>
      </c>
      <c r="BF32">
        <f t="shared" si="0"/>
        <v>0.57248769311440995</v>
      </c>
      <c r="BG32">
        <f t="shared" si="1"/>
        <v>1.4115169228084852</v>
      </c>
      <c r="BH32">
        <f t="shared" si="2"/>
        <v>3.3986922036773688</v>
      </c>
      <c r="BI32">
        <f t="shared" si="3"/>
        <v>7.9577395858386533</v>
      </c>
    </row>
    <row r="33" spans="1:61">
      <c r="A33" s="181" t="s">
        <v>47</v>
      </c>
      <c r="B33" s="174">
        <v>3913.72</v>
      </c>
      <c r="C33" s="41">
        <v>6.8140000000000001</v>
      </c>
      <c r="D33" s="36">
        <f t="shared" si="4"/>
        <v>6.8140000000000006E-2</v>
      </c>
      <c r="E33" s="42">
        <v>4.3999999999999997E-2</v>
      </c>
      <c r="F33" s="42">
        <v>8.9999999999999993E-3</v>
      </c>
      <c r="G33" s="43">
        <v>78.984656492710769</v>
      </c>
      <c r="H33" s="45">
        <v>10.815100348240449</v>
      </c>
      <c r="I33" s="166"/>
      <c r="J33" s="174">
        <v>13.432</v>
      </c>
      <c r="K33" s="176">
        <v>0.21</v>
      </c>
      <c r="L33" s="36">
        <v>2</v>
      </c>
      <c r="M33" s="36">
        <f t="shared" si="5"/>
        <v>0.16347725321880902</v>
      </c>
      <c r="N33" s="36">
        <v>0.22783647585394712</v>
      </c>
      <c r="O33" s="41"/>
      <c r="P33" s="41">
        <f t="shared" si="7"/>
        <v>0.31000000000000011</v>
      </c>
      <c r="Q33" s="36">
        <v>2</v>
      </c>
      <c r="R33">
        <f t="shared" si="8"/>
        <v>0.27179385122422822</v>
      </c>
      <c r="S33">
        <f>SUM($N$3:N33)/$N$103</f>
        <v>8.5233561302887992E-2</v>
      </c>
      <c r="T33" s="36">
        <v>0.22783647585394712</v>
      </c>
      <c r="AC33" s="41">
        <v>13.432</v>
      </c>
      <c r="AD33" s="42">
        <v>0.21</v>
      </c>
      <c r="AE33" s="76">
        <v>0.22783647585394712</v>
      </c>
      <c r="AF33">
        <v>2</v>
      </c>
      <c r="BE33">
        <v>32</v>
      </c>
      <c r="BF33">
        <f t="shared" si="0"/>
        <v>0.59982766382354291</v>
      </c>
      <c r="BG33">
        <f t="shared" si="1"/>
        <v>1.4789259375160155</v>
      </c>
      <c r="BH33">
        <f t="shared" si="2"/>
        <v>3.5610016234526651</v>
      </c>
      <c r="BI33">
        <f t="shared" si="3"/>
        <v>8.3377728508406612</v>
      </c>
    </row>
    <row r="34" spans="1:61">
      <c r="A34" s="181" t="s">
        <v>48</v>
      </c>
      <c r="B34" s="174">
        <v>3914.11</v>
      </c>
      <c r="C34" s="41">
        <v>11.864000000000001</v>
      </c>
      <c r="D34" s="36">
        <f t="shared" si="4"/>
        <v>0.11864000000000001</v>
      </c>
      <c r="E34" s="42">
        <v>0.14599999999999999</v>
      </c>
      <c r="F34" s="42">
        <v>4.2999999999999997E-2</v>
      </c>
      <c r="G34" s="43">
        <v>71.38598119850792</v>
      </c>
      <c r="H34" s="45">
        <v>8.295702814663283</v>
      </c>
      <c r="I34" s="166"/>
      <c r="J34" s="174">
        <v>6.9960000000000004</v>
      </c>
      <c r="K34" s="176">
        <v>8.2000000000000003E-2</v>
      </c>
      <c r="L34" s="36">
        <v>2</v>
      </c>
      <c r="M34" s="36">
        <f t="shared" si="5"/>
        <v>0.20484697016821843</v>
      </c>
      <c r="N34" s="36">
        <v>0.23042387059391392</v>
      </c>
      <c r="O34" s="41"/>
      <c r="P34" s="41">
        <f t="shared" si="7"/>
        <v>0.32000000000000012</v>
      </c>
      <c r="Q34" s="36">
        <v>2</v>
      </c>
      <c r="R34">
        <f t="shared" si="8"/>
        <v>7.6341834603293482E-2</v>
      </c>
      <c r="S34">
        <f>SUM($N$3:N34)/$N$103</f>
        <v>8.8761171835082225E-2</v>
      </c>
      <c r="T34" s="36">
        <v>0.23042387059391392</v>
      </c>
      <c r="AC34" s="41">
        <v>6.9960000000000004</v>
      </c>
      <c r="AD34" s="42">
        <v>8.2000000000000003E-2</v>
      </c>
      <c r="AE34" s="76">
        <v>0.23042387059391392</v>
      </c>
      <c r="AF34">
        <v>2</v>
      </c>
      <c r="BE34">
        <v>33</v>
      </c>
      <c r="BF34">
        <f t="shared" si="0"/>
        <v>0.62757167365472633</v>
      </c>
      <c r="BG34">
        <f t="shared" si="1"/>
        <v>1.5473311449192326</v>
      </c>
      <c r="BH34">
        <f t="shared" si="2"/>
        <v>3.7257097054710284</v>
      </c>
      <c r="BI34">
        <f t="shared" si="3"/>
        <v>8.7234223730206644</v>
      </c>
    </row>
    <row r="35" spans="1:61">
      <c r="A35" s="181" t="s">
        <v>52</v>
      </c>
      <c r="B35" s="174">
        <v>3914.62</v>
      </c>
      <c r="C35" s="41">
        <v>10.61</v>
      </c>
      <c r="D35" s="36">
        <f t="shared" si="4"/>
        <v>0.1061</v>
      </c>
      <c r="E35" s="42">
        <v>0.112</v>
      </c>
      <c r="F35" s="42">
        <v>0.03</v>
      </c>
      <c r="G35" s="43">
        <v>46.391236680060729</v>
      </c>
      <c r="H35" s="45">
        <v>24.935771807297709</v>
      </c>
      <c r="I35" s="166"/>
      <c r="J35" s="174">
        <v>10.529</v>
      </c>
      <c r="K35" s="176">
        <v>0.155</v>
      </c>
      <c r="L35" s="36">
        <v>2</v>
      </c>
      <c r="M35" s="36">
        <f t="shared" ref="M35:M66" si="9">10^(0.732+0.588*LOG(E35)-0.865*LOG(C35))</f>
        <v>0.19306181745453102</v>
      </c>
      <c r="N35" s="36">
        <v>0.23526112790077136</v>
      </c>
      <c r="O35" s="41"/>
      <c r="P35" s="41">
        <f t="shared" si="7"/>
        <v>0.33000000000000013</v>
      </c>
      <c r="Q35" s="36">
        <v>2</v>
      </c>
      <c r="R35">
        <f t="shared" si="8"/>
        <v>0.153282401121065</v>
      </c>
      <c r="S35">
        <f>SUM($N$3:N35)/$N$103</f>
        <v>9.2362837020462427E-2</v>
      </c>
      <c r="T35" s="36">
        <v>0.23526112790077136</v>
      </c>
      <c r="AC35" s="41">
        <v>10.529</v>
      </c>
      <c r="AD35" s="42">
        <v>0.155</v>
      </c>
      <c r="AE35" s="76">
        <v>0.23526112790077136</v>
      </c>
      <c r="AF35">
        <v>2</v>
      </c>
      <c r="BE35">
        <v>34</v>
      </c>
      <c r="BF35">
        <f t="shared" si="0"/>
        <v>0.6557131775274605</v>
      </c>
      <c r="BG35">
        <f t="shared" si="1"/>
        <v>1.6167164075675011</v>
      </c>
      <c r="BH35">
        <f t="shared" si="2"/>
        <v>3.8927775935014246</v>
      </c>
      <c r="BI35">
        <f t="shared" si="3"/>
        <v>9.1145971739230376</v>
      </c>
    </row>
    <row r="36" spans="1:61">
      <c r="A36" s="181" t="s">
        <v>53</v>
      </c>
      <c r="B36" s="174">
        <v>3914.97</v>
      </c>
      <c r="C36" s="41">
        <v>3.371</v>
      </c>
      <c r="D36" s="36">
        <f t="shared" si="4"/>
        <v>3.3709999999999997E-2</v>
      </c>
      <c r="E36" s="42">
        <v>1.7999999999999999E-2</v>
      </c>
      <c r="F36" s="42">
        <v>3.0000000000000001E-3</v>
      </c>
      <c r="G36" s="43">
        <v>44.272280184920639</v>
      </c>
      <c r="H36" s="45">
        <v>28.355958117123926</v>
      </c>
      <c r="I36" s="166"/>
      <c r="J36" s="174">
        <v>8.3409999999999993</v>
      </c>
      <c r="K36" s="176">
        <v>0.14000000000000001</v>
      </c>
      <c r="L36" s="36">
        <v>2</v>
      </c>
      <c r="M36" s="36">
        <f t="shared" si="9"/>
        <v>0.1776596949501818</v>
      </c>
      <c r="N36" s="36">
        <v>0.27106260651173225</v>
      </c>
      <c r="O36" s="41"/>
      <c r="P36" s="41">
        <f t="shared" si="7"/>
        <v>0.34000000000000014</v>
      </c>
      <c r="Q36" s="36">
        <v>2</v>
      </c>
      <c r="R36">
        <f t="shared" si="8"/>
        <v>9.9542986802565403E-2</v>
      </c>
      <c r="S36">
        <f>SUM($N$3:N36)/$N$103</f>
        <v>9.6512595043145605E-2</v>
      </c>
      <c r="T36" s="36">
        <v>0.27106260651173225</v>
      </c>
      <c r="AC36" s="41">
        <v>8.3409999999999993</v>
      </c>
      <c r="AD36" s="42">
        <v>0.14000000000000001</v>
      </c>
      <c r="AE36" s="76">
        <v>0.27106260651173225</v>
      </c>
      <c r="AF36">
        <v>2</v>
      </c>
      <c r="BE36">
        <v>35</v>
      </c>
      <c r="BF36">
        <f t="shared" si="0"/>
        <v>0.68424592719458299</v>
      </c>
      <c r="BG36">
        <f t="shared" si="1"/>
        <v>1.6870663198779356</v>
      </c>
      <c r="BH36">
        <f t="shared" si="2"/>
        <v>4.0621681935256371</v>
      </c>
      <c r="BI36">
        <f t="shared" si="3"/>
        <v>9.5112104011588414</v>
      </c>
    </row>
    <row r="37" spans="1:61">
      <c r="A37" s="181" t="s">
        <v>54</v>
      </c>
      <c r="B37" s="174">
        <v>3915.05</v>
      </c>
      <c r="C37" s="41">
        <v>3.5</v>
      </c>
      <c r="D37" s="36">
        <f t="shared" si="4"/>
        <v>3.5000000000000003E-2</v>
      </c>
      <c r="E37" s="42">
        <v>1.6E-2</v>
      </c>
      <c r="F37" s="42">
        <v>3.0000000000000001E-3</v>
      </c>
      <c r="G37" s="43">
        <v>44.274064183705129</v>
      </c>
      <c r="H37" s="45">
        <v>40.201146335168204</v>
      </c>
      <c r="I37" s="166"/>
      <c r="J37" s="174">
        <v>10.073</v>
      </c>
      <c r="K37" s="176">
        <v>0.19400000000000001</v>
      </c>
      <c r="L37" s="36">
        <v>3</v>
      </c>
      <c r="M37" s="36">
        <f t="shared" si="9"/>
        <v>0.1604736354456246</v>
      </c>
      <c r="N37" s="36">
        <v>0.27892987090740767</v>
      </c>
      <c r="O37" s="41"/>
      <c r="P37" s="41">
        <f t="shared" si="7"/>
        <v>0.35000000000000014</v>
      </c>
      <c r="Q37" s="36">
        <v>2</v>
      </c>
      <c r="R37">
        <f t="shared" si="8"/>
        <v>0.14009393740045586</v>
      </c>
      <c r="S37">
        <f>SUM($N$3:N37)/$N$103</f>
        <v>0.10078279477471166</v>
      </c>
      <c r="T37" s="36">
        <v>0.27892987090740767</v>
      </c>
      <c r="AC37" s="41">
        <v>10.073</v>
      </c>
      <c r="AD37" s="42">
        <v>0.19400000000000001</v>
      </c>
      <c r="AE37" s="76">
        <v>0.27892987090740767</v>
      </c>
      <c r="AF37">
        <v>2</v>
      </c>
      <c r="BE37">
        <v>36</v>
      </c>
      <c r="BF37">
        <f t="shared" si="0"/>
        <v>0.71316394962187346</v>
      </c>
      <c r="BG37">
        <f t="shared" si="1"/>
        <v>1.758366154828481</v>
      </c>
      <c r="BH37">
        <f t="shared" si="2"/>
        <v>4.2338460453842925</v>
      </c>
      <c r="BI37">
        <f t="shared" si="3"/>
        <v>9.9131790278762519</v>
      </c>
    </row>
    <row r="38" spans="1:61">
      <c r="A38" s="181" t="s">
        <v>49</v>
      </c>
      <c r="B38" s="174">
        <v>3915.62</v>
      </c>
      <c r="C38" s="41">
        <v>4.2549999999999999</v>
      </c>
      <c r="D38" s="36">
        <f t="shared" si="4"/>
        <v>4.2549999999999998E-2</v>
      </c>
      <c r="E38" s="42">
        <v>1.9E-2</v>
      </c>
      <c r="F38" s="42">
        <v>3.0000000000000001E-3</v>
      </c>
      <c r="G38" s="43">
        <v>60.909533220684509</v>
      </c>
      <c r="H38" s="45">
        <v>26.644218563321914</v>
      </c>
      <c r="I38" s="166"/>
      <c r="J38" s="174">
        <v>17.901</v>
      </c>
      <c r="K38" s="176">
        <v>0.502</v>
      </c>
      <c r="L38" s="36">
        <v>3</v>
      </c>
      <c r="M38" s="36">
        <f t="shared" si="9"/>
        <v>0.14993706113512689</v>
      </c>
      <c r="N38" s="36">
        <v>0.29667088531089397</v>
      </c>
      <c r="O38" s="41"/>
      <c r="P38" s="41">
        <f t="shared" si="7"/>
        <v>0.36000000000000015</v>
      </c>
      <c r="Q38" s="36">
        <v>2</v>
      </c>
      <c r="R38">
        <f t="shared" si="8"/>
        <v>0.65640473910551167</v>
      </c>
      <c r="S38">
        <f>SUM($N$3:N38)/$N$103</f>
        <v>0.10532459566070779</v>
      </c>
      <c r="T38" s="36">
        <v>0.29667088531089397</v>
      </c>
      <c r="AC38" s="41">
        <v>17.901</v>
      </c>
      <c r="AD38" s="42">
        <v>0.502</v>
      </c>
      <c r="AE38" s="76">
        <v>0.29667088531089397</v>
      </c>
      <c r="AF38">
        <v>2</v>
      </c>
      <c r="BE38">
        <v>37</v>
      </c>
      <c r="BF38">
        <f t="shared" si="0"/>
        <v>0.74246152750358141</v>
      </c>
      <c r="BG38">
        <f t="shared" si="1"/>
        <v>1.8306018159172965</v>
      </c>
      <c r="BH38">
        <f t="shared" si="2"/>
        <v>4.4077772071032442</v>
      </c>
      <c r="BI38">
        <f t="shared" si="3"/>
        <v>10.320423581920954</v>
      </c>
    </row>
    <row r="39" spans="1:61">
      <c r="A39" s="181" t="s">
        <v>50</v>
      </c>
      <c r="B39" s="174">
        <v>3915.85</v>
      </c>
      <c r="C39" s="41">
        <v>4.0730000000000004</v>
      </c>
      <c r="D39" s="36">
        <f t="shared" si="4"/>
        <v>4.0730000000000002E-2</v>
      </c>
      <c r="E39" s="42">
        <v>2.1000000000000001E-2</v>
      </c>
      <c r="F39" s="42">
        <v>4.0000000000000001E-3</v>
      </c>
      <c r="G39" s="43">
        <v>98.159484229314614</v>
      </c>
      <c r="H39" s="45">
        <v>0</v>
      </c>
      <c r="I39" s="166"/>
      <c r="J39" s="174">
        <v>16.02</v>
      </c>
      <c r="K39" s="176">
        <v>0.42799999999999999</v>
      </c>
      <c r="L39" s="36">
        <v>3</v>
      </c>
      <c r="M39" s="36">
        <f t="shared" si="9"/>
        <v>0.16515395584577763</v>
      </c>
      <c r="N39" s="36">
        <v>0.29734172972410222</v>
      </c>
      <c r="O39" s="41"/>
      <c r="P39" s="41">
        <f t="shared" si="7"/>
        <v>0.37000000000000016</v>
      </c>
      <c r="Q39" s="36">
        <v>2</v>
      </c>
      <c r="R39">
        <f t="shared" si="8"/>
        <v>0.45289317415621105</v>
      </c>
      <c r="S39">
        <f>SUM($N$3:N39)/$N$103</f>
        <v>0.10987666665375227</v>
      </c>
      <c r="T39" s="36">
        <v>0.29734172972410222</v>
      </c>
      <c r="AC39" s="41">
        <v>16.02</v>
      </c>
      <c r="AD39" s="42">
        <v>0.42799999999999999</v>
      </c>
      <c r="AE39" s="76">
        <v>0.29734172972410222</v>
      </c>
      <c r="AF39">
        <v>2</v>
      </c>
      <c r="BE39">
        <v>38</v>
      </c>
      <c r="BF39">
        <f t="shared" si="0"/>
        <v>0.77213318165043321</v>
      </c>
      <c r="BG39">
        <f t="shared" si="1"/>
        <v>1.9037597937388944</v>
      </c>
      <c r="BH39">
        <f t="shared" si="2"/>
        <v>4.5839291503363055</v>
      </c>
      <c r="BI39">
        <f t="shared" si="3"/>
        <v>10.732867901024477</v>
      </c>
    </row>
    <row r="40" spans="1:61">
      <c r="A40" s="181" t="s">
        <v>51</v>
      </c>
      <c r="B40" s="174">
        <v>3916.14</v>
      </c>
      <c r="C40" s="41">
        <v>10.026999999999999</v>
      </c>
      <c r="D40" s="36">
        <f t="shared" si="4"/>
        <v>0.10027</v>
      </c>
      <c r="E40" s="42">
        <v>9.7000000000000003E-2</v>
      </c>
      <c r="F40" s="42">
        <v>2.1999999999999999E-2</v>
      </c>
      <c r="G40" s="43">
        <v>97.257229891571853</v>
      </c>
      <c r="H40" s="45">
        <v>0</v>
      </c>
      <c r="I40" s="166"/>
      <c r="J40" s="174">
        <v>7.6420000000000003</v>
      </c>
      <c r="K40" s="176">
        <v>0.14599999999999999</v>
      </c>
      <c r="L40" s="36">
        <v>3</v>
      </c>
      <c r="M40" s="36">
        <f t="shared" si="9"/>
        <v>0.18629828280370109</v>
      </c>
      <c r="N40" s="36">
        <v>0.29968526871279239</v>
      </c>
      <c r="O40" s="41"/>
      <c r="P40" s="41">
        <f t="shared" si="7"/>
        <v>0.38000000000000017</v>
      </c>
      <c r="Q40" s="36">
        <v>2</v>
      </c>
      <c r="R40">
        <f t="shared" si="8"/>
        <v>8.6719335843756185E-2</v>
      </c>
      <c r="S40">
        <f>SUM($N$3:N40)/$N$103</f>
        <v>0.11446461540893052</v>
      </c>
      <c r="T40" s="36">
        <v>0.29968526871279239</v>
      </c>
      <c r="AC40" s="41">
        <v>7.6420000000000003</v>
      </c>
      <c r="AD40" s="42">
        <v>0.14599999999999999</v>
      </c>
      <c r="AE40" s="76">
        <v>0.29968526871279239</v>
      </c>
      <c r="AF40">
        <v>2</v>
      </c>
      <c r="BE40">
        <v>39</v>
      </c>
      <c r="BF40">
        <f t="shared" si="0"/>
        <v>0.8021736550252756</v>
      </c>
      <c r="BG40">
        <f t="shared" si="1"/>
        <v>1.9778271266226666</v>
      </c>
      <c r="BH40">
        <f t="shared" si="2"/>
        <v>4.7622706655895453</v>
      </c>
      <c r="BI40">
        <f t="shared" si="3"/>
        <v>11.150438910895145</v>
      </c>
    </row>
    <row r="41" spans="1:61">
      <c r="A41" s="181" t="s">
        <v>55</v>
      </c>
      <c r="B41" s="174">
        <v>3916.68</v>
      </c>
      <c r="C41" s="41">
        <v>2.2309999999999999</v>
      </c>
      <c r="D41" s="36">
        <f t="shared" si="4"/>
        <v>2.231E-2</v>
      </c>
      <c r="E41" s="42">
        <v>7.0999999999999994E-2</v>
      </c>
      <c r="F41" s="42">
        <v>1.9E-2</v>
      </c>
      <c r="G41" s="43">
        <v>69.093023644760592</v>
      </c>
      <c r="H41" s="45">
        <v>13.218664617486297</v>
      </c>
      <c r="I41" s="166"/>
      <c r="J41" s="174">
        <v>6.5419999999999998</v>
      </c>
      <c r="K41" s="176">
        <v>0.12</v>
      </c>
      <c r="L41" s="36">
        <v>3</v>
      </c>
      <c r="M41" s="36">
        <f t="shared" si="9"/>
        <v>0.56896792052595357</v>
      </c>
      <c r="N41" s="36">
        <v>0.30547027491259721</v>
      </c>
      <c r="O41" s="41"/>
      <c r="P41" s="41">
        <f t="shared" si="7"/>
        <v>0.39000000000000018</v>
      </c>
      <c r="Q41" s="36">
        <v>2</v>
      </c>
      <c r="R41">
        <f t="shared" si="8"/>
        <v>6.9800898280505633E-2</v>
      </c>
      <c r="S41">
        <f>SUM($N$3:N41)/$N$103</f>
        <v>0.11914112811690863</v>
      </c>
      <c r="T41" s="36">
        <v>0.30547027491259721</v>
      </c>
      <c r="AC41" s="41">
        <v>6.5419999999999998</v>
      </c>
      <c r="AD41" s="42">
        <v>0.12</v>
      </c>
      <c r="AE41" s="76">
        <v>0.30547027491259721</v>
      </c>
      <c r="AF41">
        <v>2</v>
      </c>
      <c r="BE41">
        <v>40</v>
      </c>
      <c r="BF41">
        <f t="shared" si="0"/>
        <v>0.83257789823365691</v>
      </c>
      <c r="BG41">
        <f t="shared" si="1"/>
        <v>2.0527913648586811</v>
      </c>
      <c r="BH41">
        <f t="shared" si="2"/>
        <v>4.9427717760830836</v>
      </c>
      <c r="BI41">
        <f t="shared" si="3"/>
        <v>11.573066423533136</v>
      </c>
    </row>
    <row r="42" spans="1:61">
      <c r="A42" s="181" t="s">
        <v>56</v>
      </c>
      <c r="B42" s="174">
        <v>3916.91</v>
      </c>
      <c r="C42" s="41">
        <v>2.9359999999999999</v>
      </c>
      <c r="D42" s="36">
        <f t="shared" si="4"/>
        <v>2.9360000000000001E-2</v>
      </c>
      <c r="E42" s="42">
        <v>2.1000000000000001E-2</v>
      </c>
      <c r="F42" s="42">
        <v>4.0000000000000001E-3</v>
      </c>
      <c r="G42" s="43">
        <v>67.163289132099493</v>
      </c>
      <c r="H42" s="45">
        <v>16.836950836819835</v>
      </c>
      <c r="I42" s="166"/>
      <c r="J42" s="174">
        <v>11.117000000000001</v>
      </c>
      <c r="K42" s="176">
        <v>0.26600000000000001</v>
      </c>
      <c r="L42" s="36">
        <v>3</v>
      </c>
      <c r="M42" s="36">
        <f t="shared" si="9"/>
        <v>0.219207778563795</v>
      </c>
      <c r="N42" s="36">
        <v>0.30835509123999055</v>
      </c>
      <c r="O42" s="41"/>
      <c r="P42" s="41">
        <f t="shared" si="7"/>
        <v>0.40000000000000019</v>
      </c>
      <c r="Q42" s="36">
        <v>2</v>
      </c>
      <c r="R42">
        <f t="shared" si="8"/>
        <v>0.17213763822310987</v>
      </c>
      <c r="S42">
        <f>SUM($N$3:N42)/$N$103</f>
        <v>0.12386180512276843</v>
      </c>
      <c r="T42" s="36">
        <v>0.30835509123999055</v>
      </c>
      <c r="AC42" s="41">
        <v>11.117000000000001</v>
      </c>
      <c r="AD42" s="42">
        <v>0.26600000000000001</v>
      </c>
      <c r="AE42" s="76">
        <v>0.30835509123999055</v>
      </c>
      <c r="AF42">
        <v>2</v>
      </c>
      <c r="BE42">
        <v>41</v>
      </c>
      <c r="BF42">
        <f t="shared" si="0"/>
        <v>0.86334105630343283</v>
      </c>
      <c r="BG42">
        <f t="shared" si="1"/>
        <v>2.1286405381016831</v>
      </c>
      <c r="BH42">
        <f t="shared" si="2"/>
        <v>5.1254036592655003</v>
      </c>
      <c r="BI42">
        <f t="shared" si="3"/>
        <v>12.000682953463224</v>
      </c>
    </row>
    <row r="43" spans="1:61">
      <c r="A43" s="181" t="s">
        <v>57</v>
      </c>
      <c r="B43" s="174">
        <v>3917.18</v>
      </c>
      <c r="C43" s="41">
        <v>14.551</v>
      </c>
      <c r="D43" s="36">
        <f t="shared" si="4"/>
        <v>0.14551</v>
      </c>
      <c r="E43" s="42">
        <v>0.57299999999999995</v>
      </c>
      <c r="F43" s="42">
        <v>0.23899999999999999</v>
      </c>
      <c r="G43" s="43">
        <v>36.725559974911206</v>
      </c>
      <c r="H43" s="45">
        <v>27.512662864732917</v>
      </c>
      <c r="I43" s="166"/>
      <c r="J43" s="174">
        <v>14.986000000000001</v>
      </c>
      <c r="K43" s="176">
        <v>0.42299999999999999</v>
      </c>
      <c r="L43" s="36">
        <v>3</v>
      </c>
      <c r="M43" s="36">
        <f t="shared" si="9"/>
        <v>0.3836123766022263</v>
      </c>
      <c r="N43" s="36">
        <v>0.31283834599681476</v>
      </c>
      <c r="O43" s="41"/>
      <c r="P43" s="41">
        <f t="shared" si="7"/>
        <v>0.4100000000000002</v>
      </c>
      <c r="Q43" s="36">
        <v>2</v>
      </c>
      <c r="R43">
        <f t="shared" si="8"/>
        <v>0.3693143133021779</v>
      </c>
      <c r="S43">
        <f>SUM($N$3:N43)/$N$103</f>
        <v>0.12865111727765996</v>
      </c>
      <c r="T43" s="36">
        <v>0.31283834599681476</v>
      </c>
      <c r="AC43" s="41">
        <v>14.986000000000001</v>
      </c>
      <c r="AD43" s="42">
        <v>0.42299999999999999</v>
      </c>
      <c r="AE43" s="76">
        <v>0.31283834599681476</v>
      </c>
      <c r="AF43">
        <v>2</v>
      </c>
      <c r="BE43">
        <v>42</v>
      </c>
      <c r="BF43">
        <f t="shared" si="0"/>
        <v>0.89445845661004375</v>
      </c>
      <c r="BG43">
        <f t="shared" si="1"/>
        <v>2.2053631255998378</v>
      </c>
      <c r="BH43">
        <f t="shared" si="2"/>
        <v>5.3101385751297112</v>
      </c>
      <c r="BI43">
        <f t="shared" si="3"/>
        <v>12.433223549892816</v>
      </c>
    </row>
    <row r="44" spans="1:61">
      <c r="A44" s="181" t="s">
        <v>58</v>
      </c>
      <c r="B44" s="174">
        <v>3917.33</v>
      </c>
      <c r="C44" s="41">
        <v>16.879000000000001</v>
      </c>
      <c r="D44" s="36">
        <f t="shared" si="4"/>
        <v>0.16879000000000002</v>
      </c>
      <c r="E44" s="42">
        <v>0.57299999999999995</v>
      </c>
      <c r="F44" s="42">
        <v>0.23400000000000001</v>
      </c>
      <c r="G44" s="43">
        <v>28.251297363170234</v>
      </c>
      <c r="H44" s="45">
        <v>32.501604850214086</v>
      </c>
      <c r="I44" s="166"/>
      <c r="J44" s="174">
        <v>9.5679999999999996</v>
      </c>
      <c r="K44" s="176">
        <v>0.224</v>
      </c>
      <c r="L44" s="36">
        <v>3</v>
      </c>
      <c r="M44" s="36">
        <f t="shared" si="9"/>
        <v>0.33739606316969206</v>
      </c>
      <c r="N44" s="36">
        <v>0.31734782462569799</v>
      </c>
      <c r="O44" s="41"/>
      <c r="P44" s="41">
        <f t="shared" si="7"/>
        <v>0.42000000000000021</v>
      </c>
      <c r="Q44" s="36">
        <v>2</v>
      </c>
      <c r="R44">
        <f t="shared" si="8"/>
        <v>0.12680832304862846</v>
      </c>
      <c r="S44">
        <f>SUM($N$3:N44)/$N$103</f>
        <v>0.13350946604870131</v>
      </c>
      <c r="T44" s="36">
        <v>0.31734782462569799</v>
      </c>
      <c r="AC44" s="41">
        <v>9.5679999999999996</v>
      </c>
      <c r="AD44" s="42">
        <v>0.224</v>
      </c>
      <c r="AE44" s="76">
        <v>0.31734782462569799</v>
      </c>
      <c r="AF44">
        <v>2</v>
      </c>
      <c r="BE44">
        <v>43</v>
      </c>
      <c r="BF44">
        <f t="shared" si="0"/>
        <v>0.92592559782309225</v>
      </c>
      <c r="BG44">
        <f t="shared" si="1"/>
        <v>2.2829480289415867</v>
      </c>
      <c r="BH44">
        <f t="shared" si="2"/>
        <v>5.4969498005920361</v>
      </c>
      <c r="BI44">
        <f t="shared" si="3"/>
        <v>12.87062564306621</v>
      </c>
    </row>
    <row r="45" spans="1:61">
      <c r="A45" s="181" t="s">
        <v>59</v>
      </c>
      <c r="B45" s="174">
        <v>3918.22</v>
      </c>
      <c r="C45" s="41">
        <v>6.1239999999999997</v>
      </c>
      <c r="D45" s="36">
        <f t="shared" si="4"/>
        <v>6.1239999999999996E-2</v>
      </c>
      <c r="E45" s="42">
        <v>0.42799999999999999</v>
      </c>
      <c r="F45" s="42">
        <v>0.184</v>
      </c>
      <c r="G45" s="43">
        <v>98.643382601426183</v>
      </c>
      <c r="H45" s="45">
        <v>1.3353359304235752</v>
      </c>
      <c r="I45" s="166"/>
      <c r="J45" s="174">
        <v>10.641999999999999</v>
      </c>
      <c r="K45" s="176">
        <v>0.27400000000000002</v>
      </c>
      <c r="L45" s="36">
        <v>3</v>
      </c>
      <c r="M45" s="36">
        <f t="shared" si="9"/>
        <v>0.68313022919878974</v>
      </c>
      <c r="N45" s="36">
        <v>0.32585336914330165</v>
      </c>
      <c r="O45" s="41"/>
      <c r="P45" s="41">
        <f t="shared" si="7"/>
        <v>0.43000000000000022</v>
      </c>
      <c r="Q45" s="36">
        <v>2</v>
      </c>
      <c r="R45">
        <f t="shared" si="8"/>
        <v>0.15673819709425843</v>
      </c>
      <c r="S45">
        <f>SUM($N$3:N45)/$N$103</f>
        <v>0.13849802810166095</v>
      </c>
      <c r="T45" s="36">
        <v>0.32585336914330165</v>
      </c>
      <c r="AC45" s="41">
        <v>10.641999999999999</v>
      </c>
      <c r="AD45" s="42">
        <v>0.27400000000000002</v>
      </c>
      <c r="AE45" s="76">
        <v>0.32585336914330165</v>
      </c>
      <c r="AF45">
        <v>2</v>
      </c>
      <c r="BE45">
        <v>44</v>
      </c>
      <c r="BF45">
        <f t="shared" si="0"/>
        <v>0.95773813976596267</v>
      </c>
      <c r="BG45">
        <f t="shared" si="1"/>
        <v>2.3613845470536754</v>
      </c>
      <c r="BH45">
        <f t="shared" si="2"/>
        <v>5.6858115692917268</v>
      </c>
      <c r="BI45">
        <f t="shared" si="3"/>
        <v>13.312828903310509</v>
      </c>
    </row>
    <row r="46" spans="1:61">
      <c r="A46" s="181" t="s">
        <v>60</v>
      </c>
      <c r="B46" s="174">
        <v>3918.57</v>
      </c>
      <c r="C46" s="41">
        <v>6.0309999999999997</v>
      </c>
      <c r="D46" s="36">
        <f t="shared" si="4"/>
        <v>6.0309999999999996E-2</v>
      </c>
      <c r="E46" s="42">
        <v>0.191</v>
      </c>
      <c r="F46" s="42">
        <v>6.5000000000000002E-2</v>
      </c>
      <c r="G46" s="43">
        <v>98.52215660243175</v>
      </c>
      <c r="H46" s="45">
        <v>0.68936764843647047</v>
      </c>
      <c r="I46" s="166"/>
      <c r="J46" s="174">
        <v>16.879000000000001</v>
      </c>
      <c r="K46" s="176">
        <v>0.57299999999999995</v>
      </c>
      <c r="L46" s="36">
        <v>3</v>
      </c>
      <c r="M46" s="36">
        <f t="shared" si="9"/>
        <v>0.43073568274549934</v>
      </c>
      <c r="N46" s="36">
        <v>0.33739606316969206</v>
      </c>
      <c r="O46" s="41"/>
      <c r="P46" s="41">
        <f t="shared" si="7"/>
        <v>0.44000000000000022</v>
      </c>
      <c r="Q46" s="36">
        <v>3</v>
      </c>
      <c r="R46">
        <f xml:space="preserve"> 0.0664*EXP(0.1414*J46)</f>
        <v>0.72226178514765715</v>
      </c>
      <c r="S46">
        <f>SUM($N$3:N46)/$N$103</f>
        <v>0.14366329983713932</v>
      </c>
      <c r="T46" s="36">
        <v>0.33739606316969206</v>
      </c>
      <c r="AC46" s="41">
        <v>16.879000000000001</v>
      </c>
      <c r="AD46" s="42">
        <v>0.57299999999999995</v>
      </c>
      <c r="AE46" s="76">
        <v>0.33739606316969206</v>
      </c>
      <c r="AF46">
        <v>2</v>
      </c>
      <c r="BE46">
        <v>45</v>
      </c>
      <c r="BF46">
        <f t="shared" si="0"/>
        <v>0.98989189409387857</v>
      </c>
      <c r="BG46">
        <f t="shared" si="1"/>
        <v>2.4406623532171166</v>
      </c>
      <c r="BH46">
        <f t="shared" si="2"/>
        <v>5.876699016249308</v>
      </c>
      <c r="BI46">
        <f t="shared" si="3"/>
        <v>13.759775111457996</v>
      </c>
    </row>
    <row r="47" spans="1:61">
      <c r="A47" s="181" t="s">
        <v>61</v>
      </c>
      <c r="B47" s="174">
        <v>3918.92</v>
      </c>
      <c r="C47" s="41">
        <v>1.9079999999999999</v>
      </c>
      <c r="D47" s="36">
        <f t="shared" si="4"/>
        <v>1.908E-2</v>
      </c>
      <c r="E47" s="42">
        <v>4.0000000000000001E-3</v>
      </c>
      <c r="F47" s="42">
        <v>0</v>
      </c>
      <c r="G47" s="43">
        <v>97.90515847051347</v>
      </c>
      <c r="H47" s="45">
        <v>1.9639840613707282</v>
      </c>
      <c r="I47" s="166"/>
      <c r="J47" s="174">
        <v>18.439</v>
      </c>
      <c r="K47" s="176">
        <v>0.65400000000000003</v>
      </c>
      <c r="L47" s="36">
        <v>3</v>
      </c>
      <c r="M47" s="36">
        <f t="shared" si="9"/>
        <v>0.12003585342318898</v>
      </c>
      <c r="N47" s="36">
        <v>0.33782897528771028</v>
      </c>
      <c r="O47" s="41"/>
      <c r="P47" s="41">
        <f t="shared" si="7"/>
        <v>0.45000000000000023</v>
      </c>
      <c r="Q47" s="36">
        <v>3</v>
      </c>
      <c r="R47">
        <f t="shared" ref="R47:R66" si="10" xml:space="preserve"> 0.0664*EXP(0.1414*J47)</f>
        <v>0.90051935363364477</v>
      </c>
      <c r="S47">
        <f>SUM($N$3:N47)/$N$103</f>
        <v>0.1488351991209837</v>
      </c>
      <c r="T47" s="36">
        <v>0.33782897528771028</v>
      </c>
      <c r="AC47" s="41">
        <v>18.439</v>
      </c>
      <c r="AD47" s="42">
        <v>0.65400000000000003</v>
      </c>
      <c r="AE47" s="76">
        <v>0.33782897528771028</v>
      </c>
      <c r="AF47">
        <v>2</v>
      </c>
      <c r="BE47">
        <v>46</v>
      </c>
      <c r="BF47">
        <f t="shared" si="0"/>
        <v>1.0223828157075514</v>
      </c>
      <c r="BG47">
        <f t="shared" si="1"/>
        <v>2.5207714738968132</v>
      </c>
      <c r="BH47">
        <f t="shared" si="2"/>
        <v>6.0695881268919267</v>
      </c>
      <c r="BI47">
        <f t="shared" si="3"/>
        <v>14.211408039493417</v>
      </c>
    </row>
    <row r="48" spans="1:61">
      <c r="A48" s="181" t="s">
        <v>62</v>
      </c>
      <c r="B48" s="174">
        <v>3919.07</v>
      </c>
      <c r="C48" s="41">
        <v>1.8149999999999999</v>
      </c>
      <c r="D48" s="36">
        <f t="shared" si="4"/>
        <v>1.8149999999999999E-2</v>
      </c>
      <c r="E48" s="42">
        <v>0.04</v>
      </c>
      <c r="F48" s="42">
        <v>8.9999999999999993E-3</v>
      </c>
      <c r="G48" s="43">
        <v>53.827691534621046</v>
      </c>
      <c r="H48" s="45">
        <v>11.866435347854546</v>
      </c>
      <c r="I48" s="166"/>
      <c r="J48" s="174">
        <v>8.5169999999999995</v>
      </c>
      <c r="K48" s="176">
        <v>0.24</v>
      </c>
      <c r="L48" s="36">
        <v>3</v>
      </c>
      <c r="M48" s="36">
        <f t="shared" si="9"/>
        <v>0.48538124410044936</v>
      </c>
      <c r="N48" s="36">
        <v>0.36548222507805667</v>
      </c>
      <c r="O48" s="41"/>
      <c r="P48" s="41">
        <f t="shared" si="7"/>
        <v>0.46000000000000024</v>
      </c>
      <c r="Q48" s="36">
        <v>3</v>
      </c>
      <c r="R48">
        <f t="shared" si="10"/>
        <v>0.22140660583496438</v>
      </c>
      <c r="S48">
        <f>SUM($N$3:N48)/$N$103</f>
        <v>0.15443044818607418</v>
      </c>
      <c r="T48" s="36">
        <v>0.36548222507805667</v>
      </c>
      <c r="AC48" s="41">
        <v>8.5169999999999995</v>
      </c>
      <c r="AD48" s="42">
        <v>0.24</v>
      </c>
      <c r="AE48" s="76">
        <v>0.36548222507805667</v>
      </c>
      <c r="AF48">
        <v>2</v>
      </c>
      <c r="BE48">
        <v>47</v>
      </c>
      <c r="BF48">
        <f t="shared" si="0"/>
        <v>1.0552069948295273</v>
      </c>
      <c r="BG48">
        <f t="shared" si="1"/>
        <v>2.6017022692051177</v>
      </c>
      <c r="BH48">
        <f t="shared" si="2"/>
        <v>6.2644556900129285</v>
      </c>
      <c r="BI48">
        <f t="shared" si="3"/>
        <v>14.667673340413002</v>
      </c>
    </row>
    <row r="49" spans="1:61">
      <c r="A49" s="181" t="s">
        <v>63</v>
      </c>
      <c r="B49" s="174">
        <v>3919.34</v>
      </c>
      <c r="C49" s="41">
        <v>1.5629999999999999</v>
      </c>
      <c r="D49" s="36">
        <f t="shared" si="4"/>
        <v>1.5629999999999998E-2</v>
      </c>
      <c r="E49" s="42">
        <v>3.0000000000000001E-3</v>
      </c>
      <c r="F49" s="42">
        <v>0</v>
      </c>
      <c r="G49" s="43">
        <v>50.516228880145931</v>
      </c>
      <c r="H49" s="45">
        <v>32.652580971662395</v>
      </c>
      <c r="I49" s="166"/>
      <c r="J49" s="174">
        <v>4.0739999999999998</v>
      </c>
      <c r="K49" s="176">
        <v>8.2000000000000003E-2</v>
      </c>
      <c r="L49" s="36">
        <v>3</v>
      </c>
      <c r="M49" s="36">
        <f t="shared" si="9"/>
        <v>0.12044056433987227</v>
      </c>
      <c r="N49" s="36">
        <v>0.36783610808498174</v>
      </c>
      <c r="O49" s="41"/>
      <c r="P49" s="41">
        <f t="shared" si="7"/>
        <v>0.47000000000000025</v>
      </c>
      <c r="Q49" s="36">
        <v>3</v>
      </c>
      <c r="R49">
        <f t="shared" si="10"/>
        <v>0.1181270401153314</v>
      </c>
      <c r="S49">
        <f>SUM($N$3:N49)/$N$103</f>
        <v>0.16006173337218541</v>
      </c>
      <c r="T49" s="36">
        <v>0.36783610808498174</v>
      </c>
      <c r="AC49" s="41">
        <v>4.0739999999999998</v>
      </c>
      <c r="AD49" s="42">
        <v>8.2000000000000003E-2</v>
      </c>
      <c r="AE49" s="76">
        <v>0.36783610808498174</v>
      </c>
      <c r="AF49">
        <v>2</v>
      </c>
      <c r="BE49">
        <v>48</v>
      </c>
      <c r="BF49">
        <f t="shared" si="0"/>
        <v>1.0883606496790073</v>
      </c>
      <c r="BG49">
        <f t="shared" si="1"/>
        <v>2.6834454148409841</v>
      </c>
      <c r="BH49">
        <f t="shared" si="2"/>
        <v>6.4612792542844124</v>
      </c>
      <c r="BI49">
        <f t="shared" si="3"/>
        <v>15.128518446402401</v>
      </c>
    </row>
    <row r="50" spans="1:61">
      <c r="A50" s="181" t="s">
        <v>64</v>
      </c>
      <c r="B50" s="174">
        <v>3919.54</v>
      </c>
      <c r="C50" s="41">
        <v>2.71</v>
      </c>
      <c r="D50" s="36">
        <f t="shared" si="4"/>
        <v>2.7099999999999999E-2</v>
      </c>
      <c r="E50" s="42">
        <v>0.16300000000000001</v>
      </c>
      <c r="F50" s="42">
        <v>5.7000000000000002E-2</v>
      </c>
      <c r="G50" s="43">
        <v>40.22245361252412</v>
      </c>
      <c r="H50" s="45">
        <v>18.231504511799905</v>
      </c>
      <c r="I50" s="166"/>
      <c r="J50" s="174">
        <v>13.917999999999999</v>
      </c>
      <c r="K50" s="176">
        <v>0.501</v>
      </c>
      <c r="L50" s="36">
        <v>3</v>
      </c>
      <c r="M50" s="36">
        <f t="shared" si="9"/>
        <v>0.78387691504206802</v>
      </c>
      <c r="N50" s="36">
        <v>0.36839236687286719</v>
      </c>
      <c r="O50" s="41"/>
      <c r="P50" s="41">
        <f t="shared" si="7"/>
        <v>0.48000000000000026</v>
      </c>
      <c r="Q50" s="36">
        <v>3</v>
      </c>
      <c r="R50">
        <f t="shared" si="10"/>
        <v>0.47518407557064218</v>
      </c>
      <c r="S50">
        <f>SUM($N$3:N50)/$N$103</f>
        <v>0.16570153444839822</v>
      </c>
      <c r="T50" s="36">
        <v>0.36839236687286719</v>
      </c>
      <c r="AC50" s="41">
        <v>13.917999999999999</v>
      </c>
      <c r="AD50" s="42">
        <v>0.501</v>
      </c>
      <c r="AE50" s="76">
        <v>0.36839236687286719</v>
      </c>
      <c r="AF50">
        <v>2</v>
      </c>
      <c r="BE50">
        <v>49</v>
      </c>
      <c r="BF50">
        <f t="shared" si="0"/>
        <v>1.1218401196883527</v>
      </c>
      <c r="BG50">
        <f t="shared" si="1"/>
        <v>2.7659918853646857</v>
      </c>
      <c r="BH50">
        <f t="shared" si="2"/>
        <v>6.6600370879856028</v>
      </c>
      <c r="BI50">
        <f t="shared" si="3"/>
        <v>15.593892474544225</v>
      </c>
    </row>
    <row r="51" spans="1:61">
      <c r="A51" s="181">
        <v>39</v>
      </c>
      <c r="B51" s="174">
        <v>3919.82</v>
      </c>
      <c r="C51" s="41">
        <v>4.3239999999999998</v>
      </c>
      <c r="D51" s="36">
        <f t="shared" si="4"/>
        <v>4.3240000000000001E-2</v>
      </c>
      <c r="E51" s="42">
        <v>0.55200000000000005</v>
      </c>
      <c r="F51" s="42">
        <v>0.27</v>
      </c>
      <c r="G51" s="43">
        <v>9.1580996734414271</v>
      </c>
      <c r="H51" s="45">
        <v>24.831462027755506</v>
      </c>
      <c r="I51" s="166"/>
      <c r="J51" s="174">
        <v>6.4279999999999999</v>
      </c>
      <c r="K51" s="176">
        <v>0.16300000000000001</v>
      </c>
      <c r="L51" s="36">
        <v>3</v>
      </c>
      <c r="M51" s="36">
        <f t="shared" si="9"/>
        <v>1.0720599203485299</v>
      </c>
      <c r="N51" s="36">
        <v>0.37134765476848208</v>
      </c>
      <c r="O51" s="41"/>
      <c r="P51" s="41">
        <f t="shared" si="7"/>
        <v>0.49000000000000027</v>
      </c>
      <c r="Q51" s="36">
        <v>3</v>
      </c>
      <c r="R51">
        <f t="shared" si="10"/>
        <v>0.16478082482399925</v>
      </c>
      <c r="S51">
        <f>SUM($N$3:N51)/$N$103</f>
        <v>0.17138657868748028</v>
      </c>
      <c r="T51" s="36">
        <v>0.37134765476848208</v>
      </c>
      <c r="AC51" s="41">
        <v>6.4279999999999999</v>
      </c>
      <c r="AD51" s="42">
        <v>0.16300000000000001</v>
      </c>
      <c r="AE51" s="76">
        <v>0.37134765476848208</v>
      </c>
      <c r="AF51">
        <v>2</v>
      </c>
      <c r="BE51">
        <v>50</v>
      </c>
      <c r="BF51">
        <f t="shared" si="0"/>
        <v>1.1556418592109075</v>
      </c>
      <c r="BG51">
        <f t="shared" si="1"/>
        <v>2.8493329386839141</v>
      </c>
      <c r="BH51">
        <f t="shared" si="2"/>
        <v>6.86070814164803</v>
      </c>
      <c r="BI51">
        <f t="shared" si="3"/>
        <v>16.063746139354937</v>
      </c>
    </row>
    <row r="52" spans="1:61">
      <c r="A52" s="181" t="s">
        <v>65</v>
      </c>
      <c r="B52" s="174">
        <v>3920.3</v>
      </c>
      <c r="C52" s="41">
        <v>5.3460000000000001</v>
      </c>
      <c r="D52" s="36">
        <f t="shared" si="4"/>
        <v>5.3460000000000001E-2</v>
      </c>
      <c r="E52" s="42">
        <v>4.2000000000000003E-2</v>
      </c>
      <c r="F52" s="42">
        <v>8.9999999999999993E-3</v>
      </c>
      <c r="G52" s="43">
        <v>34.625981287630594</v>
      </c>
      <c r="H52" s="45">
        <v>23.161807495344735</v>
      </c>
      <c r="I52" s="166"/>
      <c r="J52" s="174">
        <v>17.620999999999999</v>
      </c>
      <c r="K52" s="176">
        <v>0.73899999999999999</v>
      </c>
      <c r="L52" s="36">
        <v>3</v>
      </c>
      <c r="M52" s="36">
        <f t="shared" si="9"/>
        <v>0.19621198761852945</v>
      </c>
      <c r="N52" s="36">
        <v>0.37752568391757352</v>
      </c>
      <c r="O52" s="41"/>
      <c r="P52" s="41">
        <f t="shared" si="7"/>
        <v>0.50000000000000022</v>
      </c>
      <c r="Q52" s="36">
        <v>3</v>
      </c>
      <c r="R52">
        <f t="shared" si="10"/>
        <v>0.80215869028773967</v>
      </c>
      <c r="S52">
        <f>SUM($N$3:N52)/$N$103</f>
        <v>0.17716620375552927</v>
      </c>
      <c r="T52" s="36">
        <v>0.37752568391757352</v>
      </c>
      <c r="AC52" s="41">
        <v>17.620999999999999</v>
      </c>
      <c r="AD52" s="42">
        <v>0.73899999999999999</v>
      </c>
      <c r="AE52" s="76">
        <v>0.37752568391757352</v>
      </c>
      <c r="AF52">
        <v>2</v>
      </c>
      <c r="BE52">
        <v>51</v>
      </c>
      <c r="BF52">
        <f t="shared" si="0"/>
        <v>1.1897624316753994</v>
      </c>
      <c r="BG52">
        <f t="shared" si="1"/>
        <v>2.9334601016409683</v>
      </c>
      <c r="BH52">
        <f t="shared" si="2"/>
        <v>7.0632720133519111</v>
      </c>
      <c r="BI52">
        <f t="shared" si="3"/>
        <v>16.538031671529517</v>
      </c>
    </row>
    <row r="53" spans="1:61">
      <c r="A53" s="181" t="s">
        <v>66</v>
      </c>
      <c r="B53" s="174">
        <v>3920.7</v>
      </c>
      <c r="C53" s="41">
        <v>7.0140000000000002</v>
      </c>
      <c r="D53" s="36">
        <f t="shared" si="4"/>
        <v>7.0140000000000008E-2</v>
      </c>
      <c r="E53" s="42">
        <v>5.5E-2</v>
      </c>
      <c r="F53" s="42">
        <v>1.2999999999999999E-2</v>
      </c>
      <c r="G53" s="43">
        <v>24.879850465603486</v>
      </c>
      <c r="H53" s="45">
        <v>23.603923023215572</v>
      </c>
      <c r="I53" s="166"/>
      <c r="J53" s="174">
        <v>14.551</v>
      </c>
      <c r="K53" s="176">
        <v>0.57299999999999995</v>
      </c>
      <c r="L53" s="36">
        <v>3</v>
      </c>
      <c r="M53" s="36">
        <f t="shared" si="9"/>
        <v>0.18179120890078357</v>
      </c>
      <c r="N53" s="36">
        <v>0.3836123766022263</v>
      </c>
      <c r="O53" s="41"/>
      <c r="P53" s="41">
        <f t="shared" si="7"/>
        <v>0.51000000000000023</v>
      </c>
      <c r="Q53" s="36">
        <v>3</v>
      </c>
      <c r="R53">
        <f t="shared" si="10"/>
        <v>0.51967751538942331</v>
      </c>
      <c r="S53">
        <f>SUM($N$3:N53)/$N$103</f>
        <v>0.18303901136219836</v>
      </c>
      <c r="T53" s="36">
        <v>0.3836123766022263</v>
      </c>
      <c r="AC53" s="41">
        <v>14.551</v>
      </c>
      <c r="AD53" s="42">
        <v>0.57299999999999995</v>
      </c>
      <c r="AE53" s="76">
        <v>0.3836123766022263</v>
      </c>
      <c r="AF53">
        <v>2</v>
      </c>
      <c r="BE53">
        <v>52</v>
      </c>
      <c r="BF53">
        <f t="shared" si="0"/>
        <v>1.2241985041470413</v>
      </c>
      <c r="BG53">
        <f t="shared" si="1"/>
        <v>3.018365156602679</v>
      </c>
      <c r="BH53">
        <f t="shared" si="2"/>
        <v>7.2677089164370026</v>
      </c>
      <c r="BI53">
        <f t="shared" si="3"/>
        <v>17.01670274233912</v>
      </c>
    </row>
    <row r="54" spans="1:61">
      <c r="A54" s="181" t="s">
        <v>67</v>
      </c>
      <c r="B54" s="174">
        <v>3920.96</v>
      </c>
      <c r="C54" s="41">
        <v>7.86</v>
      </c>
      <c r="D54" s="36">
        <f t="shared" si="4"/>
        <v>7.8600000000000003E-2</v>
      </c>
      <c r="E54" s="42">
        <v>8.1000000000000003E-2</v>
      </c>
      <c r="F54" s="42">
        <v>2.1000000000000001E-2</v>
      </c>
      <c r="G54" s="43">
        <v>26.543911905048041</v>
      </c>
      <c r="H54" s="45">
        <v>25.081178218216145</v>
      </c>
      <c r="I54" s="166"/>
      <c r="J54" s="174">
        <v>22.521999999999998</v>
      </c>
      <c r="K54" s="176">
        <v>1.091</v>
      </c>
      <c r="L54" s="36">
        <v>3</v>
      </c>
      <c r="M54" s="36">
        <f t="shared" si="9"/>
        <v>0.20684674389235894</v>
      </c>
      <c r="N54" s="36">
        <v>0.38391575774944148</v>
      </c>
      <c r="O54" s="41"/>
      <c r="P54" s="41">
        <f t="shared" si="7"/>
        <v>0.52000000000000024</v>
      </c>
      <c r="Q54" s="36">
        <v>3</v>
      </c>
      <c r="R54">
        <f t="shared" si="10"/>
        <v>1.6040835193360345</v>
      </c>
      <c r="S54">
        <f>SUM($N$3:N54)/$N$103</f>
        <v>0.1889164634986526</v>
      </c>
      <c r="T54" s="36">
        <v>0.38391575774944148</v>
      </c>
      <c r="AC54" s="41">
        <v>22.521999999999998</v>
      </c>
      <c r="AD54" s="42">
        <v>1.091</v>
      </c>
      <c r="AE54" s="76">
        <v>0.38391575774944148</v>
      </c>
      <c r="AF54">
        <v>2</v>
      </c>
      <c r="BE54">
        <v>53</v>
      </c>
      <c r="BF54">
        <f t="shared" si="0"/>
        <v>1.2589468422597161</v>
      </c>
      <c r="BG54">
        <f t="shared" si="1"/>
        <v>3.104040128965289</v>
      </c>
      <c r="BH54">
        <f t="shared" si="2"/>
        <v>7.4739996494164629</v>
      </c>
      <c r="BI54">
        <f t="shared" si="3"/>
        <v>17.499714393187094</v>
      </c>
    </row>
    <row r="55" spans="1:61">
      <c r="A55" s="181" t="s">
        <v>68</v>
      </c>
      <c r="B55" s="174">
        <v>3921.16</v>
      </c>
      <c r="C55" s="41">
        <v>6.3250000000000002</v>
      </c>
      <c r="D55" s="36">
        <f t="shared" si="4"/>
        <v>6.3250000000000001E-2</v>
      </c>
      <c r="E55" s="42">
        <v>5.3999999999999999E-2</v>
      </c>
      <c r="F55" s="42">
        <v>1.2999999999999999E-2</v>
      </c>
      <c r="G55" s="43">
        <v>28.561962854369316</v>
      </c>
      <c r="H55" s="45">
        <v>25.656630931649893</v>
      </c>
      <c r="I55" s="166"/>
      <c r="J55" s="174">
        <v>6.0309999999999997</v>
      </c>
      <c r="K55" s="176">
        <v>0.191</v>
      </c>
      <c r="L55" s="36">
        <v>3</v>
      </c>
      <c r="M55" s="36">
        <f t="shared" si="9"/>
        <v>0.19666640199671304</v>
      </c>
      <c r="N55" s="36">
        <v>0.43073568274549934</v>
      </c>
      <c r="O55" s="41"/>
      <c r="P55" s="41">
        <f t="shared" si="7"/>
        <v>0.53000000000000025</v>
      </c>
      <c r="Q55" s="36">
        <v>3</v>
      </c>
      <c r="R55">
        <f t="shared" si="10"/>
        <v>0.15578556159959017</v>
      </c>
      <c r="S55">
        <f>SUM($N$3:N55)/$N$103</f>
        <v>0.19551069233062426</v>
      </c>
      <c r="T55" s="36">
        <v>0.43073568274549934</v>
      </c>
      <c r="AC55" s="41">
        <v>6.0309999999999997</v>
      </c>
      <c r="AD55" s="42">
        <v>0.191</v>
      </c>
      <c r="AE55" s="76">
        <v>0.43073568274549934</v>
      </c>
      <c r="AF55">
        <v>3</v>
      </c>
      <c r="BE55">
        <v>54</v>
      </c>
      <c r="BF55">
        <f t="shared" si="0"/>
        <v>1.2940043054873929</v>
      </c>
      <c r="BG55">
        <f t="shared" si="1"/>
        <v>3.1904772754957254</v>
      </c>
      <c r="BH55">
        <f t="shared" si="2"/>
        <v>7.6821255679046345</v>
      </c>
      <c r="BI55">
        <f t="shared" si="3"/>
        <v>17.987022969880311</v>
      </c>
    </row>
    <row r="56" spans="1:61">
      <c r="A56" s="181" t="s">
        <v>69</v>
      </c>
      <c r="B56" s="174">
        <v>3921.88</v>
      </c>
      <c r="C56" s="41">
        <v>22.521999999999998</v>
      </c>
      <c r="D56" s="36">
        <f t="shared" si="4"/>
        <v>0.22521999999999998</v>
      </c>
      <c r="E56" s="42">
        <v>1.091</v>
      </c>
      <c r="F56" s="42">
        <v>0.51</v>
      </c>
      <c r="G56" s="43">
        <v>37.781632477794503</v>
      </c>
      <c r="H56" s="45">
        <v>21.089852729885074</v>
      </c>
      <c r="I56" s="166"/>
      <c r="J56" s="174">
        <v>7.6849999999999996</v>
      </c>
      <c r="K56" s="176">
        <v>0.29299999999999998</v>
      </c>
      <c r="L56" s="36">
        <v>3</v>
      </c>
      <c r="M56" s="36">
        <f t="shared" si="9"/>
        <v>0.38391575774944148</v>
      </c>
      <c r="N56" s="36">
        <v>0.44919634269730419</v>
      </c>
      <c r="O56" s="41"/>
      <c r="P56" s="41">
        <f t="shared" si="7"/>
        <v>0.54000000000000026</v>
      </c>
      <c r="Q56" s="36">
        <v>3</v>
      </c>
      <c r="R56">
        <f t="shared" si="10"/>
        <v>0.19683307932265529</v>
      </c>
      <c r="S56">
        <f>SUM($N$3:N56)/$N$103</f>
        <v>0.20238753953155827</v>
      </c>
      <c r="T56" s="36">
        <v>0.44919634269730419</v>
      </c>
      <c r="AC56" s="41">
        <v>7.6849999999999996</v>
      </c>
      <c r="AD56" s="42">
        <v>0.29299999999999998</v>
      </c>
      <c r="AE56" s="76">
        <v>0.44919634269730419</v>
      </c>
      <c r="AF56">
        <v>3</v>
      </c>
      <c r="BE56">
        <v>55</v>
      </c>
      <c r="BF56">
        <f t="shared" si="0"/>
        <v>1.3293678427261302</v>
      </c>
      <c r="BG56">
        <f t="shared" si="1"/>
        <v>3.2776690734386551</v>
      </c>
      <c r="BH56">
        <f t="shared" si="2"/>
        <v>7.8920685583886776</v>
      </c>
      <c r="BI56">
        <f t="shared" si="3"/>
        <v>18.478586061217779</v>
      </c>
    </row>
    <row r="57" spans="1:61">
      <c r="A57" s="181" t="s">
        <v>70</v>
      </c>
      <c r="B57" s="174">
        <v>3922.09</v>
      </c>
      <c r="C57" s="41">
        <v>20.972999999999999</v>
      </c>
      <c r="D57" s="36">
        <f t="shared" si="4"/>
        <v>0.20973</v>
      </c>
      <c r="E57" s="42">
        <v>1.3879999999999999</v>
      </c>
      <c r="F57" s="42">
        <v>0.69299999999999995</v>
      </c>
      <c r="G57" s="43">
        <v>41.801636611718365</v>
      </c>
      <c r="H57" s="45">
        <v>17.266645029673477</v>
      </c>
      <c r="I57" s="166"/>
      <c r="J57" s="174">
        <v>20.972999999999999</v>
      </c>
      <c r="K57" s="176">
        <v>1.3879999999999999</v>
      </c>
      <c r="L57" s="36">
        <v>3</v>
      </c>
      <c r="M57" s="36">
        <f t="shared" si="9"/>
        <v>0.47042308364185509</v>
      </c>
      <c r="N57" s="36">
        <v>0.47042308364185509</v>
      </c>
      <c r="O57" s="41"/>
      <c r="P57" s="41">
        <f t="shared" si="7"/>
        <v>0.55000000000000027</v>
      </c>
      <c r="Q57" s="36">
        <v>3</v>
      </c>
      <c r="R57">
        <f t="shared" si="10"/>
        <v>1.2885582755212597</v>
      </c>
      <c r="S57">
        <f>SUM($N$3:N57)/$N$103</f>
        <v>0.2095893516535621</v>
      </c>
      <c r="T57" s="36">
        <v>0.47042308364185509</v>
      </c>
      <c r="AC57" s="41">
        <v>20.972999999999999</v>
      </c>
      <c r="AD57" s="42">
        <v>1.3879999999999999</v>
      </c>
      <c r="AE57" s="76">
        <v>0.47042308364185509</v>
      </c>
      <c r="AF57">
        <v>3</v>
      </c>
      <c r="BE57">
        <v>56</v>
      </c>
      <c r="BF57">
        <f t="shared" si="0"/>
        <v>1.3650344881610241</v>
      </c>
      <c r="BG57">
        <f t="shared" si="1"/>
        <v>3.3656082103260951</v>
      </c>
      <c r="BH57">
        <f t="shared" si="2"/>
        <v>8.1038110136918586</v>
      </c>
      <c r="BI57">
        <f t="shared" si="3"/>
        <v>18.97436244154008</v>
      </c>
    </row>
    <row r="58" spans="1:61">
      <c r="A58" s="181" t="s">
        <v>71</v>
      </c>
      <c r="B58" s="174">
        <v>3922.35</v>
      </c>
      <c r="C58" s="41">
        <v>16.02</v>
      </c>
      <c r="D58" s="36">
        <f t="shared" si="4"/>
        <v>0.16020000000000001</v>
      </c>
      <c r="E58" s="42">
        <v>0.42799999999999999</v>
      </c>
      <c r="F58" s="42">
        <v>0.16400000000000001</v>
      </c>
      <c r="G58" s="43">
        <v>50.184309594441245</v>
      </c>
      <c r="H58" s="45">
        <v>17.717627869551851</v>
      </c>
      <c r="I58" s="166"/>
      <c r="J58" s="174">
        <v>1.8149999999999999</v>
      </c>
      <c r="K58" s="176">
        <v>0.04</v>
      </c>
      <c r="L58" s="36">
        <v>3</v>
      </c>
      <c r="M58" s="36">
        <f t="shared" si="9"/>
        <v>0.29734172972410222</v>
      </c>
      <c r="N58" s="36">
        <v>0.48538124410044936</v>
      </c>
      <c r="O58" s="41"/>
      <c r="P58" s="41">
        <f t="shared" si="7"/>
        <v>0.56000000000000028</v>
      </c>
      <c r="Q58" s="36">
        <v>3</v>
      </c>
      <c r="R58">
        <f t="shared" si="10"/>
        <v>8.5827378856390524E-2</v>
      </c>
      <c r="S58">
        <f>SUM($N$3:N58)/$N$103</f>
        <v>0.21702016159701551</v>
      </c>
      <c r="T58" s="36">
        <v>0.48538124410044936</v>
      </c>
      <c r="AC58" s="41">
        <v>1.8149999999999999</v>
      </c>
      <c r="AD58" s="42">
        <v>0.04</v>
      </c>
      <c r="AE58" s="76">
        <v>0.48538124410044936</v>
      </c>
      <c r="AF58">
        <v>3</v>
      </c>
      <c r="BE58">
        <v>57</v>
      </c>
      <c r="BF58">
        <f t="shared" si="0"/>
        <v>1.4010013573948816</v>
      </c>
      <c r="BG58">
        <f t="shared" si="1"/>
        <v>3.4542875744323278</v>
      </c>
      <c r="BH58">
        <f t="shared" si="2"/>
        <v>8.3173358099906096</v>
      </c>
      <c r="BI58">
        <f t="shared" si="3"/>
        <v>19.474312016916812</v>
      </c>
    </row>
    <row r="59" spans="1:61">
      <c r="A59" s="181" t="s">
        <v>72</v>
      </c>
      <c r="B59" s="174">
        <v>3923.32</v>
      </c>
      <c r="C59" s="41">
        <v>19.832000000000001</v>
      </c>
      <c r="D59" s="36">
        <f t="shared" si="4"/>
        <v>0.19832</v>
      </c>
      <c r="E59" s="42">
        <v>3.4390000000000001</v>
      </c>
      <c r="F59" s="42">
        <v>2.411</v>
      </c>
      <c r="G59" s="43">
        <v>35.887518540525122</v>
      </c>
      <c r="H59" s="45">
        <v>18.047299802273841</v>
      </c>
      <c r="I59" s="166"/>
      <c r="J59" s="174">
        <v>13.73</v>
      </c>
      <c r="K59" s="176">
        <v>0.82499999999999996</v>
      </c>
      <c r="L59" s="36">
        <v>3</v>
      </c>
      <c r="M59" s="36">
        <f t="shared" si="9"/>
        <v>0.84178287237777349</v>
      </c>
      <c r="N59" s="36">
        <v>0.49979269830851641</v>
      </c>
      <c r="O59" s="41"/>
      <c r="P59" s="41">
        <f t="shared" si="7"/>
        <v>0.57000000000000028</v>
      </c>
      <c r="Q59" s="36">
        <v>3</v>
      </c>
      <c r="R59">
        <f t="shared" si="10"/>
        <v>0.46271858266861998</v>
      </c>
      <c r="S59">
        <f>SUM($N$3:N59)/$N$103</f>
        <v>0.2246715997137462</v>
      </c>
      <c r="T59" s="36">
        <v>0.49979269830851641</v>
      </c>
      <c r="AC59" s="41">
        <v>13.73</v>
      </c>
      <c r="AD59" s="42">
        <v>0.82499999999999996</v>
      </c>
      <c r="AE59" s="76">
        <v>0.49979269830851641</v>
      </c>
      <c r="AF59">
        <v>3</v>
      </c>
      <c r="BE59">
        <v>58</v>
      </c>
      <c r="BF59">
        <f t="shared" si="0"/>
        <v>1.4372656438177585</v>
      </c>
      <c r="BG59">
        <f t="shared" si="1"/>
        <v>3.5437002458226892</v>
      </c>
      <c r="BH59">
        <f t="shared" si="2"/>
        <v>8.5326262852615287</v>
      </c>
      <c r="BI59">
        <f t="shared" si="3"/>
        <v>19.978395774682145</v>
      </c>
    </row>
    <row r="60" spans="1:61">
      <c r="A60" s="181" t="s">
        <v>73</v>
      </c>
      <c r="B60" s="174">
        <v>3924.09</v>
      </c>
      <c r="C60" s="41">
        <v>10.977</v>
      </c>
      <c r="D60" s="36">
        <f t="shared" si="4"/>
        <v>0.10977000000000001</v>
      </c>
      <c r="E60" s="42">
        <v>0.127</v>
      </c>
      <c r="F60" s="42">
        <v>3.5000000000000003E-2</v>
      </c>
      <c r="G60" s="43">
        <v>33.136716859829143</v>
      </c>
      <c r="H60" s="45">
        <v>22.327143635449154</v>
      </c>
      <c r="I60" s="166"/>
      <c r="J60" s="174">
        <v>7.1360000000000001</v>
      </c>
      <c r="K60" s="176">
        <v>0.32500000000000001</v>
      </c>
      <c r="L60" s="36">
        <v>4</v>
      </c>
      <c r="M60" s="36">
        <f t="shared" si="9"/>
        <v>0.20184510346723969</v>
      </c>
      <c r="N60" s="36">
        <v>0.50903656367722216</v>
      </c>
      <c r="O60" s="41"/>
      <c r="P60" s="41">
        <f t="shared" si="7"/>
        <v>0.58000000000000029</v>
      </c>
      <c r="Q60" s="36">
        <v>3</v>
      </c>
      <c r="R60">
        <f t="shared" si="10"/>
        <v>0.18213122731845494</v>
      </c>
      <c r="S60">
        <f>SUM($N$3:N60)/$N$103</f>
        <v>0.23246455423131149</v>
      </c>
      <c r="T60" s="36">
        <v>0.50903656367722216</v>
      </c>
      <c r="AC60" s="41">
        <v>7.1360000000000001</v>
      </c>
      <c r="AD60" s="42">
        <v>0.32500000000000001</v>
      </c>
      <c r="AE60" s="76">
        <v>0.50903656367722216</v>
      </c>
      <c r="AF60">
        <v>3</v>
      </c>
      <c r="BE60">
        <v>59</v>
      </c>
      <c r="BF60">
        <f t="shared" si="0"/>
        <v>1.4738246151984686</v>
      </c>
      <c r="BG60">
        <f t="shared" si="1"/>
        <v>3.633839487949647</v>
      </c>
      <c r="BH60">
        <f t="shared" si="2"/>
        <v>8.7496662190461905</v>
      </c>
      <c r="BI60">
        <f t="shared" si="3"/>
        <v>20.48657573605588</v>
      </c>
    </row>
    <row r="61" spans="1:61">
      <c r="A61" s="181" t="s">
        <v>74</v>
      </c>
      <c r="B61" s="174">
        <v>3924.31</v>
      </c>
      <c r="C61" s="41">
        <v>6.6070000000000002</v>
      </c>
      <c r="D61" s="36">
        <f t="shared" si="4"/>
        <v>6.6070000000000004E-2</v>
      </c>
      <c r="E61" s="42">
        <v>5.3999999999999999E-2</v>
      </c>
      <c r="F61" s="42">
        <v>1.2999999999999999E-2</v>
      </c>
      <c r="G61" s="43">
        <v>69.309624308876081</v>
      </c>
      <c r="H61" s="45">
        <v>11.292666666666465</v>
      </c>
      <c r="I61" s="166"/>
      <c r="J61" s="174">
        <v>15.275</v>
      </c>
      <c r="K61" s="176">
        <v>1.002</v>
      </c>
      <c r="L61" s="36">
        <v>4</v>
      </c>
      <c r="M61" s="36">
        <f t="shared" si="9"/>
        <v>0.18938422688575271</v>
      </c>
      <c r="N61" s="36">
        <v>0.51093595555010674</v>
      </c>
      <c r="O61" s="41"/>
      <c r="P61" s="41">
        <f t="shared" si="7"/>
        <v>0.5900000000000003</v>
      </c>
      <c r="Q61" s="36">
        <v>3</v>
      </c>
      <c r="R61">
        <f t="shared" si="10"/>
        <v>0.57569733152190394</v>
      </c>
      <c r="S61">
        <f>SUM($N$3:N61)/$N$103</f>
        <v>0.24028658696355257</v>
      </c>
      <c r="T61" s="36">
        <v>0.51093595555010674</v>
      </c>
      <c r="AC61" s="41">
        <v>15.275</v>
      </c>
      <c r="AD61" s="42">
        <v>1.002</v>
      </c>
      <c r="AE61" s="76">
        <v>0.51093595555010674</v>
      </c>
      <c r="AF61">
        <v>3</v>
      </c>
      <c r="BE61">
        <v>60</v>
      </c>
      <c r="BF61">
        <f t="shared" si="0"/>
        <v>1.5106756104809043</v>
      </c>
      <c r="BG61">
        <f t="shared" si="1"/>
        <v>3.7246987397538573</v>
      </c>
      <c r="BH61">
        <f t="shared" si="2"/>
        <v>8.9684398134318002</v>
      </c>
      <c r="BI61">
        <f t="shared" si="3"/>
        <v>20.998814911611369</v>
      </c>
    </row>
    <row r="62" spans="1:61">
      <c r="A62" s="181" t="s">
        <v>75</v>
      </c>
      <c r="B62" s="174">
        <v>3924.65</v>
      </c>
      <c r="C62" s="41">
        <v>4.6059999999999999</v>
      </c>
      <c r="D62" s="36">
        <f t="shared" si="4"/>
        <v>4.6059999999999997E-2</v>
      </c>
      <c r="E62" s="42">
        <v>2.8000000000000001E-2</v>
      </c>
      <c r="F62" s="42">
        <v>5.0000000000000001E-3</v>
      </c>
      <c r="G62" s="43">
        <v>90.126241409877679</v>
      </c>
      <c r="H62" s="45">
        <v>8.1807507882290942</v>
      </c>
      <c r="I62" s="166"/>
      <c r="J62" s="174">
        <v>18.09</v>
      </c>
      <c r="K62" s="176">
        <v>1.341</v>
      </c>
      <c r="L62" s="36">
        <v>4</v>
      </c>
      <c r="M62" s="36">
        <f t="shared" si="9"/>
        <v>0.17585459464519201</v>
      </c>
      <c r="N62" s="36">
        <v>0.5238944058154531</v>
      </c>
      <c r="O62" s="41"/>
      <c r="P62" s="41">
        <f t="shared" si="7"/>
        <v>0.60000000000000031</v>
      </c>
      <c r="Q62" s="36">
        <v>3</v>
      </c>
      <c r="R62">
        <f t="shared" si="10"/>
        <v>0.85715867785529753</v>
      </c>
      <c r="S62">
        <f>SUM($N$3:N62)/$N$103</f>
        <v>0.24830700350698096</v>
      </c>
      <c r="T62" s="36">
        <v>0.5238944058154531</v>
      </c>
      <c r="AC62" s="41">
        <v>18.09</v>
      </c>
      <c r="AD62" s="42">
        <v>1.341</v>
      </c>
      <c r="AE62" s="76">
        <v>0.5238944058154531</v>
      </c>
      <c r="AF62">
        <v>3</v>
      </c>
      <c r="BE62">
        <v>61</v>
      </c>
      <c r="BF62">
        <f t="shared" si="0"/>
        <v>1.5478160367696936</v>
      </c>
      <c r="BG62">
        <f t="shared" si="1"/>
        <v>3.8162716082320447</v>
      </c>
      <c r="BH62">
        <f t="shared" si="2"/>
        <v>9.1889316751559509</v>
      </c>
      <c r="BI62">
        <f t="shared" si="3"/>
        <v>21.515077259375339</v>
      </c>
    </row>
    <row r="63" spans="1:61">
      <c r="A63" s="181" t="s">
        <v>76</v>
      </c>
      <c r="B63" s="174">
        <v>3925.18</v>
      </c>
      <c r="C63" s="41">
        <v>18.09</v>
      </c>
      <c r="D63" s="36">
        <f t="shared" si="4"/>
        <v>0.18090000000000001</v>
      </c>
      <c r="E63" s="42">
        <v>1.341</v>
      </c>
      <c r="F63" s="42">
        <v>0.68400000000000005</v>
      </c>
      <c r="G63" s="43">
        <v>35.83813204712073</v>
      </c>
      <c r="H63" s="45">
        <v>20.884461505190142</v>
      </c>
      <c r="I63" s="166"/>
      <c r="J63" s="174">
        <v>6.4790000000000001</v>
      </c>
      <c r="K63" s="176">
        <v>0.308</v>
      </c>
      <c r="L63" s="36">
        <v>4</v>
      </c>
      <c r="M63" s="36">
        <f t="shared" si="9"/>
        <v>0.5238944058154531</v>
      </c>
      <c r="N63" s="36">
        <v>0.53618346711192799</v>
      </c>
      <c r="O63" s="41"/>
      <c r="P63" s="41">
        <f t="shared" si="7"/>
        <v>0.61000000000000032</v>
      </c>
      <c r="Q63" s="36">
        <v>3</v>
      </c>
      <c r="R63">
        <f t="shared" si="10"/>
        <v>0.1659734202370807</v>
      </c>
      <c r="S63">
        <f>SUM($N$3:N63)/$N$103</f>
        <v>0.25651555603627091</v>
      </c>
      <c r="T63" s="36">
        <v>0.53618346711192799</v>
      </c>
      <c r="AC63" s="41">
        <v>6.4790000000000001</v>
      </c>
      <c r="AD63" s="42">
        <v>0.308</v>
      </c>
      <c r="AE63" s="76">
        <v>0.53618346711192799</v>
      </c>
      <c r="AF63">
        <v>3</v>
      </c>
      <c r="BE63">
        <v>62</v>
      </c>
      <c r="BF63">
        <f t="shared" si="0"/>
        <v>1.5852433664910162</v>
      </c>
      <c r="BG63">
        <f t="shared" si="1"/>
        <v>3.9085518614367585</v>
      </c>
      <c r="BH63">
        <f t="shared" si="2"/>
        <v>9.4111267987512104</v>
      </c>
      <c r="BI63">
        <f t="shared" si="3"/>
        <v>22.035327645362383</v>
      </c>
    </row>
    <row r="64" spans="1:61">
      <c r="A64" s="181" t="s">
        <v>77</v>
      </c>
      <c r="B64" s="174">
        <v>3925.52</v>
      </c>
      <c r="C64" s="41">
        <v>18.594999999999999</v>
      </c>
      <c r="D64" s="36">
        <f t="shared" si="4"/>
        <v>0.18594999999999998</v>
      </c>
      <c r="E64" s="42">
        <v>2.29</v>
      </c>
      <c r="F64" s="42">
        <v>1.304</v>
      </c>
      <c r="G64" s="43">
        <v>28.787341779077131</v>
      </c>
      <c r="H64" s="45">
        <v>16.34624889222162</v>
      </c>
      <c r="I64" s="166"/>
      <c r="J64" s="174">
        <v>14.973000000000001</v>
      </c>
      <c r="K64" s="176">
        <v>1.07</v>
      </c>
      <c r="L64" s="36">
        <v>4</v>
      </c>
      <c r="M64" s="36">
        <f t="shared" si="9"/>
        <v>0.70073783267270084</v>
      </c>
      <c r="N64" s="36">
        <v>0.5403006972774741</v>
      </c>
      <c r="O64" s="41"/>
      <c r="P64" s="41">
        <f t="shared" si="7"/>
        <v>0.62000000000000033</v>
      </c>
      <c r="Q64" s="36">
        <v>3</v>
      </c>
      <c r="R64">
        <f t="shared" si="10"/>
        <v>0.55163095145502783</v>
      </c>
      <c r="S64">
        <f>SUM($N$3:N64)/$N$103</f>
        <v>0.26478714016232213</v>
      </c>
      <c r="T64" s="36">
        <v>0.5403006972774741</v>
      </c>
      <c r="AC64" s="41">
        <v>14.973000000000001</v>
      </c>
      <c r="AD64" s="42">
        <v>1.07</v>
      </c>
      <c r="AE64" s="76">
        <v>0.5403006972774741</v>
      </c>
      <c r="AF64">
        <v>3</v>
      </c>
      <c r="BE64">
        <v>63</v>
      </c>
      <c r="BF64">
        <f t="shared" si="0"/>
        <v>1.622955134715778</v>
      </c>
      <c r="BG64">
        <f t="shared" si="1"/>
        <v>4.0015334218764247</v>
      </c>
      <c r="BH64">
        <f t="shared" si="2"/>
        <v>9.6350105506535808</v>
      </c>
      <c r="BI64">
        <f t="shared" si="3"/>
        <v>22.559531806366397</v>
      </c>
    </row>
    <row r="65" spans="1:61">
      <c r="A65" s="181" t="s">
        <v>78</v>
      </c>
      <c r="B65" s="174">
        <v>3925.86</v>
      </c>
      <c r="C65" s="41">
        <v>7.633</v>
      </c>
      <c r="D65" s="36">
        <f t="shared" si="4"/>
        <v>7.6329999999999995E-2</v>
      </c>
      <c r="E65" s="42">
        <v>0.44</v>
      </c>
      <c r="F65" s="42">
        <v>0.19</v>
      </c>
      <c r="G65" s="43">
        <v>31.696116211217724</v>
      </c>
      <c r="H65" s="45">
        <v>27.687603391232606</v>
      </c>
      <c r="I65" s="166"/>
      <c r="J65" s="174">
        <v>6.5570000000000004</v>
      </c>
      <c r="K65" s="176">
        <v>0.318</v>
      </c>
      <c r="L65" s="36">
        <v>4</v>
      </c>
      <c r="M65" s="36">
        <f t="shared" si="9"/>
        <v>0.57387693722232058</v>
      </c>
      <c r="N65" s="36">
        <v>0.54072588819517009</v>
      </c>
      <c r="O65" s="41"/>
      <c r="P65" s="41">
        <f t="shared" si="7"/>
        <v>0.63000000000000034</v>
      </c>
      <c r="Q65" s="36">
        <v>3</v>
      </c>
      <c r="R65">
        <f t="shared" si="10"/>
        <v>0.16781410627188517</v>
      </c>
      <c r="S65">
        <f>SUM($N$3:N65)/$N$103</f>
        <v>0.27306523363115798</v>
      </c>
      <c r="T65" s="36">
        <v>0.54072588819517009</v>
      </c>
      <c r="AC65" s="41">
        <v>6.5570000000000004</v>
      </c>
      <c r="AD65" s="42">
        <v>0.318</v>
      </c>
      <c r="AE65" s="76">
        <v>0.54072588819517009</v>
      </c>
      <c r="AF65">
        <v>3</v>
      </c>
      <c r="BE65">
        <v>64</v>
      </c>
      <c r="BF65">
        <f t="shared" si="0"/>
        <v>1.6609489366333763</v>
      </c>
      <c r="BG65">
        <f t="shared" si="1"/>
        <v>4.0952103602867078</v>
      </c>
      <c r="BH65">
        <f t="shared" si="2"/>
        <v>9.8605686542049842</v>
      </c>
      <c r="BI65">
        <f t="shared" si="3"/>
        <v>23.087656314845145</v>
      </c>
    </row>
    <row r="66" spans="1:61">
      <c r="A66" s="181" t="s">
        <v>79</v>
      </c>
      <c r="B66" s="174">
        <v>3926.39</v>
      </c>
      <c r="C66" s="41">
        <v>10.641999999999999</v>
      </c>
      <c r="D66" s="36">
        <f t="shared" si="4"/>
        <v>0.10642</v>
      </c>
      <c r="E66" s="42">
        <v>0.27400000000000002</v>
      </c>
      <c r="F66" s="42">
        <v>9.9000000000000005E-2</v>
      </c>
      <c r="G66" s="43">
        <v>22.214986531216024</v>
      </c>
      <c r="H66" s="45">
        <v>32.190082796013826</v>
      </c>
      <c r="I66" s="166"/>
      <c r="J66" s="174">
        <v>2.2309999999999999</v>
      </c>
      <c r="K66" s="176">
        <v>7.0999999999999994E-2</v>
      </c>
      <c r="L66" s="36">
        <v>4</v>
      </c>
      <c r="M66" s="36">
        <f t="shared" si="9"/>
        <v>0.32585336914330165</v>
      </c>
      <c r="N66" s="36">
        <v>0.56896792052595357</v>
      </c>
      <c r="O66" s="41"/>
      <c r="P66" s="41">
        <f t="shared" si="7"/>
        <v>0.64000000000000035</v>
      </c>
      <c r="Q66" s="36">
        <v>3</v>
      </c>
      <c r="R66">
        <f t="shared" si="10"/>
        <v>9.1027390568252528E-2</v>
      </c>
      <c r="S66">
        <f>SUM($N$3:N66)/$N$103</f>
        <v>0.28177569068473812</v>
      </c>
      <c r="T66" s="36">
        <v>0.56896792052595357</v>
      </c>
      <c r="AC66" s="41">
        <v>2.2309999999999999</v>
      </c>
      <c r="AD66" s="42">
        <v>7.0999999999999994E-2</v>
      </c>
      <c r="AE66" s="76">
        <v>0.56896792052595357</v>
      </c>
      <c r="AF66">
        <v>3</v>
      </c>
      <c r="BE66">
        <v>65</v>
      </c>
      <c r="BF66">
        <f t="shared" si="0"/>
        <v>1.6992224251653896</v>
      </c>
      <c r="BG66">
        <f t="shared" si="1"/>
        <v>4.1895768897468555</v>
      </c>
      <c r="BH66">
        <f t="shared" si="2"/>
        <v>10.08778717548644</v>
      </c>
      <c r="BI66">
        <f t="shared" si="3"/>
        <v>23.619668545749949</v>
      </c>
    </row>
    <row r="67" spans="1:61">
      <c r="A67" s="181" t="s">
        <v>80</v>
      </c>
      <c r="B67" s="174">
        <v>3927.42</v>
      </c>
      <c r="C67" s="41">
        <v>4.6989999999999998</v>
      </c>
      <c r="D67" s="36">
        <f t="shared" si="4"/>
        <v>4.6989999999999997E-2</v>
      </c>
      <c r="E67" s="42">
        <v>3.5000000000000003E-2</v>
      </c>
      <c r="F67" s="42">
        <v>8.0000000000000002E-3</v>
      </c>
      <c r="G67" s="43">
        <v>51.769305198277969</v>
      </c>
      <c r="H67" s="45">
        <v>23.006094329623913</v>
      </c>
      <c r="I67" s="166"/>
      <c r="J67" s="174">
        <v>7.633</v>
      </c>
      <c r="K67" s="176">
        <v>0.44</v>
      </c>
      <c r="L67" s="36">
        <v>4</v>
      </c>
      <c r="M67" s="36">
        <f t="shared" ref="M67:M102" si="11">10^(0.732+0.588*LOG(E67)-0.865*LOG(C67))</f>
        <v>0.19707307819658079</v>
      </c>
      <c r="N67" s="36">
        <v>0.57387693722232058</v>
      </c>
      <c r="O67" s="41"/>
      <c r="P67" s="41">
        <f t="shared" si="7"/>
        <v>0.65000000000000036</v>
      </c>
      <c r="Q67" s="36">
        <v>4</v>
      </c>
      <c r="R67">
        <f xml:space="preserve"> 0.1306*EXP(0.1746*J67)</f>
        <v>0.49515013362863369</v>
      </c>
      <c r="S67">
        <f>SUM($N$3:N67)/$N$103</f>
        <v>0.2905613009720357</v>
      </c>
      <c r="T67" s="36">
        <v>0.57387693722232058</v>
      </c>
      <c r="AC67" s="41">
        <v>7.633</v>
      </c>
      <c r="AD67" s="42">
        <v>0.44</v>
      </c>
      <c r="AE67" s="76">
        <v>0.57387693722232058</v>
      </c>
      <c r="AF67">
        <v>3</v>
      </c>
      <c r="BE67">
        <v>66</v>
      </c>
      <c r="BF67">
        <f t="shared" ref="BF67:BF101" si="12">10^((LOG(0.2) - 0.732+0.864*LOG(BE67))/0.588)</f>
        <v>1.7377733087093652</v>
      </c>
      <c r="BG67">
        <f t="shared" ref="BG67:BG101" si="13">10^((LOG(0.34) - 0.732+0.864*LOG(BE67))/0.588)</f>
        <v>4.2846273601168203</v>
      </c>
      <c r="BH67">
        <f t="shared" ref="BH67:BH101" si="14">10^((LOG(0.57) - 0.732+0.864*LOG(BE67))/0.588)</f>
        <v>10.316652509923594</v>
      </c>
      <c r="BI67">
        <f t="shared" ref="BI67:BI101" si="15">10^((LOG(0.94) - 0.732+0.864*LOG(BE67))/0.588)</f>
        <v>24.155536645163647</v>
      </c>
    </row>
    <row r="68" spans="1:61">
      <c r="A68" s="181" t="s">
        <v>81</v>
      </c>
      <c r="B68" s="174">
        <v>3927.83</v>
      </c>
      <c r="C68" s="41">
        <v>7.1260000000000003</v>
      </c>
      <c r="D68" s="36">
        <f t="shared" ref="D68:D102" si="16">C68/100</f>
        <v>7.1260000000000004E-2</v>
      </c>
      <c r="E68" s="42">
        <v>0.72099999999999997</v>
      </c>
      <c r="F68" s="42">
        <v>0.35599999999999998</v>
      </c>
      <c r="G68" s="43">
        <v>47.095093138020225</v>
      </c>
      <c r="H68" s="45">
        <v>25.908546673632856</v>
      </c>
      <c r="I68" s="166"/>
      <c r="J68" s="174">
        <v>6.508</v>
      </c>
      <c r="K68" s="176">
        <v>0.42099999999999999</v>
      </c>
      <c r="L68" s="36">
        <v>4</v>
      </c>
      <c r="M68" s="36">
        <f t="shared" si="11"/>
        <v>0.81424350513279786</v>
      </c>
      <c r="N68" s="36">
        <v>0.64186803231849554</v>
      </c>
      <c r="O68" s="41"/>
      <c r="P68" s="41">
        <f t="shared" si="7"/>
        <v>0.66000000000000036</v>
      </c>
      <c r="Q68" s="36">
        <v>4</v>
      </c>
      <c r="R68">
        <f t="shared" ref="R68:R85" si="17" xml:space="preserve"> 0.1306*EXP(0.1746*J68)</f>
        <v>0.40684652132518029</v>
      </c>
      <c r="S68">
        <f>SUM($N$3:N68)/$N$103</f>
        <v>0.3003878021294436</v>
      </c>
      <c r="T68" s="36">
        <v>0.64186803231849554</v>
      </c>
      <c r="AC68" s="41">
        <v>6.508</v>
      </c>
      <c r="AD68" s="42">
        <v>0.42099999999999999</v>
      </c>
      <c r="AE68" s="76">
        <v>0.64186803231849554</v>
      </c>
      <c r="AF68">
        <v>4</v>
      </c>
      <c r="BE68">
        <v>67</v>
      </c>
      <c r="BF68">
        <f t="shared" si="12"/>
        <v>1.7765993490037733</v>
      </c>
      <c r="BG68">
        <f t="shared" si="13"/>
        <v>4.3803562527731188</v>
      </c>
      <c r="BH68">
        <f t="shared" si="14"/>
        <v>10.547151369611568</v>
      </c>
      <c r="BI68">
        <f t="shared" si="15"/>
        <v>24.695229500622872</v>
      </c>
    </row>
    <row r="69" spans="1:61">
      <c r="A69" s="181" t="s">
        <v>82</v>
      </c>
      <c r="B69" s="174">
        <v>3928.29</v>
      </c>
      <c r="C69" s="41">
        <v>11.006</v>
      </c>
      <c r="D69" s="36">
        <f t="shared" si="16"/>
        <v>0.11006000000000001</v>
      </c>
      <c r="E69" s="42">
        <v>9.6000000000000002E-2</v>
      </c>
      <c r="F69" s="42">
        <v>2.4E-2</v>
      </c>
      <c r="G69" s="43">
        <v>30.223730432548745</v>
      </c>
      <c r="H69" s="45">
        <v>32.781708328483383</v>
      </c>
      <c r="I69" s="166"/>
      <c r="J69" s="174">
        <v>9.6929999999999996</v>
      </c>
      <c r="K69" s="176">
        <v>0.77200000000000002</v>
      </c>
      <c r="L69" s="36">
        <v>4</v>
      </c>
      <c r="M69" s="36">
        <f t="shared" si="11"/>
        <v>0.17083071562799862</v>
      </c>
      <c r="N69" s="36">
        <v>0.64957996064463186</v>
      </c>
      <c r="O69" s="41"/>
      <c r="P69" s="41">
        <f t="shared" ref="P69:P102" si="18">$P$3+P68</f>
        <v>0.67000000000000037</v>
      </c>
      <c r="Q69" s="36">
        <v>4</v>
      </c>
      <c r="R69">
        <f t="shared" si="17"/>
        <v>0.70948334130743629</v>
      </c>
      <c r="S69">
        <f>SUM($N$3:N69)/$N$103</f>
        <v>0.31033236692112992</v>
      </c>
      <c r="T69" s="36">
        <v>0.64957996064463186</v>
      </c>
      <c r="AC69" s="41">
        <v>9.6929999999999996</v>
      </c>
      <c r="AD69" s="42">
        <v>0.77200000000000002</v>
      </c>
      <c r="AE69" s="76">
        <v>0.64957996064463186</v>
      </c>
      <c r="AF69">
        <v>4</v>
      </c>
      <c r="BE69">
        <v>68</v>
      </c>
      <c r="BF69">
        <f t="shared" si="12"/>
        <v>1.8156983591058942</v>
      </c>
      <c r="BG69">
        <f t="shared" si="13"/>
        <v>4.476758175623142</v>
      </c>
      <c r="BH69">
        <f t="shared" si="14"/>
        <v>10.779270771310257</v>
      </c>
      <c r="BI69">
        <f t="shared" si="15"/>
        <v>25.238716713010106</v>
      </c>
    </row>
    <row r="70" spans="1:61">
      <c r="A70" s="181" t="s">
        <v>83</v>
      </c>
      <c r="B70" s="174">
        <v>3928.79</v>
      </c>
      <c r="C70" s="41">
        <v>13.954000000000001</v>
      </c>
      <c r="D70" s="36">
        <f t="shared" si="16"/>
        <v>0.13954</v>
      </c>
      <c r="E70" s="42">
        <v>2.7189999999999999</v>
      </c>
      <c r="F70" s="42">
        <v>1.849</v>
      </c>
      <c r="G70" s="43">
        <v>28.994230750290633</v>
      </c>
      <c r="H70" s="45">
        <v>13.244989568536763</v>
      </c>
      <c r="I70" s="166"/>
      <c r="J70" s="174">
        <v>6.1239999999999997</v>
      </c>
      <c r="K70" s="176">
        <v>0.42799999999999999</v>
      </c>
      <c r="L70" s="36">
        <v>4</v>
      </c>
      <c r="M70" s="36">
        <f t="shared" si="11"/>
        <v>0.99372959128298843</v>
      </c>
      <c r="N70" s="36">
        <v>0.68313022919878974</v>
      </c>
      <c r="O70" s="41"/>
      <c r="P70" s="41">
        <f t="shared" si="18"/>
        <v>0.68000000000000038</v>
      </c>
      <c r="Q70" s="36">
        <v>4</v>
      </c>
      <c r="R70">
        <f t="shared" si="17"/>
        <v>0.38046326051901369</v>
      </c>
      <c r="S70">
        <f>SUM($N$3:N70)/$N$103</f>
        <v>0.32079056027223818</v>
      </c>
      <c r="T70" s="36">
        <v>0.68313022919878974</v>
      </c>
      <c r="AC70" s="41">
        <v>6.1239999999999997</v>
      </c>
      <c r="AD70" s="42">
        <v>0.42799999999999999</v>
      </c>
      <c r="AE70" s="76">
        <v>0.68313022919878974</v>
      </c>
      <c r="AF70">
        <v>4</v>
      </c>
      <c r="BE70">
        <v>69</v>
      </c>
      <c r="BF70">
        <f t="shared" si="12"/>
        <v>1.8550682014750546</v>
      </c>
      <c r="BG70">
        <f t="shared" si="13"/>
        <v>4.573827858379218</v>
      </c>
      <c r="BH70">
        <f t="shared" si="14"/>
        <v>11.012998025065093</v>
      </c>
      <c r="BI70">
        <f t="shared" si="15"/>
        <v>25.785968569910171</v>
      </c>
    </row>
    <row r="71" spans="1:61">
      <c r="A71" s="181" t="s">
        <v>84</v>
      </c>
      <c r="B71" s="174">
        <v>3929.5</v>
      </c>
      <c r="C71" s="41">
        <v>15.275</v>
      </c>
      <c r="D71" s="36">
        <f t="shared" si="16"/>
        <v>0.15275</v>
      </c>
      <c r="E71" s="42">
        <v>1.002</v>
      </c>
      <c r="F71" s="42">
        <v>0.48899999999999999</v>
      </c>
      <c r="G71" s="43">
        <v>33.013880125625178</v>
      </c>
      <c r="H71" s="45">
        <v>16.959150563940845</v>
      </c>
      <c r="I71" s="166"/>
      <c r="J71" s="174">
        <v>18.594999999999999</v>
      </c>
      <c r="K71" s="176">
        <v>2.29</v>
      </c>
      <c r="L71" s="36">
        <v>4</v>
      </c>
      <c r="M71" s="36">
        <f t="shared" si="11"/>
        <v>0.51093595555010674</v>
      </c>
      <c r="N71" s="36">
        <v>0.70073783267270084</v>
      </c>
      <c r="O71" s="41"/>
      <c r="P71" s="41">
        <f t="shared" si="18"/>
        <v>0.69000000000000039</v>
      </c>
      <c r="Q71" s="36">
        <v>4</v>
      </c>
      <c r="R71">
        <f t="shared" si="17"/>
        <v>3.3570779499827177</v>
      </c>
      <c r="S71">
        <f>SUM($N$3:N71)/$N$103</f>
        <v>0.3315183123600397</v>
      </c>
      <c r="T71" s="36">
        <v>0.70073783267270084</v>
      </c>
      <c r="AC71" s="41">
        <v>18.594999999999999</v>
      </c>
      <c r="AD71" s="42">
        <v>2.29</v>
      </c>
      <c r="AE71" s="76">
        <v>0.70073783267270084</v>
      </c>
      <c r="AF71">
        <v>4</v>
      </c>
      <c r="BE71">
        <v>70</v>
      </c>
      <c r="BF71">
        <f t="shared" si="12"/>
        <v>1.8947067861543254</v>
      </c>
      <c r="BG71">
        <f t="shared" si="13"/>
        <v>4.671560148075419</v>
      </c>
      <c r="BH71">
        <f t="shared" si="14"/>
        <v>11.248320723412284</v>
      </c>
      <c r="BI71">
        <f t="shared" si="15"/>
        <v>26.336956020335272</v>
      </c>
    </row>
    <row r="72" spans="1:61">
      <c r="A72" s="181" t="s">
        <v>85</v>
      </c>
      <c r="B72" s="174">
        <v>3929.81</v>
      </c>
      <c r="C72" s="41">
        <v>10.073</v>
      </c>
      <c r="D72" s="36">
        <f t="shared" si="16"/>
        <v>0.10073</v>
      </c>
      <c r="E72" s="42">
        <v>0.19400000000000001</v>
      </c>
      <c r="F72" s="42">
        <v>6.2E-2</v>
      </c>
      <c r="G72" s="43">
        <v>24.606441264184909</v>
      </c>
      <c r="H72" s="45">
        <v>24.403433473871704</v>
      </c>
      <c r="I72" s="166"/>
      <c r="J72" s="174">
        <v>7.5810000000000004</v>
      </c>
      <c r="K72" s="176">
        <v>0.628</v>
      </c>
      <c r="L72" s="36">
        <v>4</v>
      </c>
      <c r="M72" s="36">
        <f t="shared" si="11"/>
        <v>0.27892987090740767</v>
      </c>
      <c r="N72" s="36">
        <v>0.71160149353237412</v>
      </c>
      <c r="O72" s="41"/>
      <c r="P72" s="41">
        <f t="shared" si="18"/>
        <v>0.7000000000000004</v>
      </c>
      <c r="Q72" s="36">
        <v>4</v>
      </c>
      <c r="R72">
        <f t="shared" si="17"/>
        <v>0.49067491298870225</v>
      </c>
      <c r="S72">
        <f>SUM($N$3:N72)/$N$103</f>
        <v>0.34241237865985408</v>
      </c>
      <c r="T72" s="36">
        <v>0.71160149353237412</v>
      </c>
      <c r="AC72" s="41">
        <v>7.5810000000000004</v>
      </c>
      <c r="AD72" s="42">
        <v>0.628</v>
      </c>
      <c r="AE72" s="76">
        <v>0.71160149353237412</v>
      </c>
      <c r="AF72">
        <v>4</v>
      </c>
      <c r="BE72">
        <v>71</v>
      </c>
      <c r="BF72">
        <f t="shared" si="12"/>
        <v>1.9346120690442361</v>
      </c>
      <c r="BG72">
        <f t="shared" si="13"/>
        <v>4.7699500048112773</v>
      </c>
      <c r="BH72">
        <f t="shared" si="14"/>
        <v>11.485226731130386</v>
      </c>
      <c r="BI72">
        <f t="shared" si="15"/>
        <v>26.891650650729137</v>
      </c>
    </row>
    <row r="73" spans="1:61">
      <c r="A73" s="181" t="s">
        <v>86</v>
      </c>
      <c r="B73" s="174">
        <v>3930.31</v>
      </c>
      <c r="C73" s="41">
        <v>11.117000000000001</v>
      </c>
      <c r="D73" s="36">
        <f t="shared" si="16"/>
        <v>0.11117</v>
      </c>
      <c r="E73" s="42">
        <v>0.26600000000000001</v>
      </c>
      <c r="F73" s="42">
        <v>9.0999999999999998E-2</v>
      </c>
      <c r="G73" s="43">
        <v>30.141216740422809</v>
      </c>
      <c r="H73" s="45">
        <v>20.164868873696523</v>
      </c>
      <c r="I73" s="166"/>
      <c r="J73" s="174">
        <v>5.1980000000000004</v>
      </c>
      <c r="K73" s="176">
        <v>0.38200000000000001</v>
      </c>
      <c r="L73" s="36">
        <v>4</v>
      </c>
      <c r="M73" s="36">
        <f t="shared" si="11"/>
        <v>0.30835509123999055</v>
      </c>
      <c r="N73" s="36">
        <v>0.73630013376259051</v>
      </c>
      <c r="O73" s="41"/>
      <c r="P73" s="41">
        <f t="shared" si="18"/>
        <v>0.71000000000000041</v>
      </c>
      <c r="Q73" s="36">
        <v>4</v>
      </c>
      <c r="R73">
        <f t="shared" si="17"/>
        <v>0.32366531931605813</v>
      </c>
      <c r="S73">
        <f>SUM($N$3:N73)/$N$103</f>
        <v>0.35368456196283493</v>
      </c>
      <c r="T73" s="36">
        <v>0.73630013376259051</v>
      </c>
      <c r="AC73" s="41">
        <v>5.1980000000000004</v>
      </c>
      <c r="AD73" s="42">
        <v>0.38200000000000001</v>
      </c>
      <c r="AE73" s="76">
        <v>0.73630013376259051</v>
      </c>
      <c r="AF73">
        <v>4</v>
      </c>
      <c r="BE73">
        <v>72</v>
      </c>
      <c r="BF73">
        <f t="shared" si="12"/>
        <v>1.9747820502626465</v>
      </c>
      <c r="BG73">
        <f t="shared" si="13"/>
        <v>4.8689924977078958</v>
      </c>
      <c r="BH73">
        <f t="shared" si="14"/>
        <v>11.723704175503313</v>
      </c>
      <c r="BI73">
        <f t="shared" si="15"/>
        <v>27.450024662168797</v>
      </c>
    </row>
    <row r="74" spans="1:61">
      <c r="A74" s="181" t="s">
        <v>87</v>
      </c>
      <c r="B74" s="174">
        <v>3930.62</v>
      </c>
      <c r="C74" s="41">
        <v>10.529</v>
      </c>
      <c r="D74" s="36">
        <f t="shared" si="16"/>
        <v>0.10528999999999999</v>
      </c>
      <c r="E74" s="42">
        <v>0.155</v>
      </c>
      <c r="F74" s="42">
        <v>4.7E-2</v>
      </c>
      <c r="G74" s="43">
        <v>23.995725013834662</v>
      </c>
      <c r="H74" s="45">
        <v>35.217078468007379</v>
      </c>
      <c r="I74" s="166"/>
      <c r="J74" s="174">
        <v>9.3219999999999992</v>
      </c>
      <c r="K74" s="176">
        <v>0.91900000000000004</v>
      </c>
      <c r="L74" s="36">
        <v>4</v>
      </c>
      <c r="M74" s="36">
        <f t="shared" si="11"/>
        <v>0.23526112790077136</v>
      </c>
      <c r="N74" s="36">
        <v>0.7443962050302646</v>
      </c>
      <c r="O74" s="41"/>
      <c r="P74" s="41">
        <f t="shared" si="18"/>
        <v>0.72000000000000042</v>
      </c>
      <c r="Q74" s="36">
        <v>4</v>
      </c>
      <c r="R74">
        <f t="shared" si="17"/>
        <v>0.66498229539968978</v>
      </c>
      <c r="S74">
        <f>SUM($N$3:N74)/$N$103</f>
        <v>0.36508068983023789</v>
      </c>
      <c r="T74" s="36">
        <v>0.7443962050302646</v>
      </c>
      <c r="AC74" s="41">
        <v>9.3219999999999992</v>
      </c>
      <c r="AD74" s="42">
        <v>0.91900000000000004</v>
      </c>
      <c r="AE74" s="76">
        <v>0.7443962050302646</v>
      </c>
      <c r="AF74">
        <v>4</v>
      </c>
      <c r="BE74">
        <v>73</v>
      </c>
      <c r="BF74">
        <f t="shared" si="12"/>
        <v>2.0152147725853102</v>
      </c>
      <c r="BG74">
        <f t="shared" si="13"/>
        <v>4.9686828010630295</v>
      </c>
      <c r="BH74">
        <f t="shared" si="14"/>
        <v>11.963741437062449</v>
      </c>
      <c r="BI74">
        <f t="shared" si="15"/>
        <v>28.012050848688034</v>
      </c>
    </row>
    <row r="75" spans="1:61">
      <c r="A75" s="181">
        <v>63</v>
      </c>
      <c r="B75" s="174">
        <v>3930.94</v>
      </c>
      <c r="C75" s="41">
        <v>9.2129999999999992</v>
      </c>
      <c r="D75" s="36">
        <f t="shared" si="16"/>
        <v>9.212999999999999E-2</v>
      </c>
      <c r="E75" s="42">
        <v>7.2999999999999995E-2</v>
      </c>
      <c r="F75" s="42">
        <v>1.7999999999999999E-2</v>
      </c>
      <c r="G75" s="43">
        <v>40.702021930049298</v>
      </c>
      <c r="H75" s="45">
        <v>18.927253877639277</v>
      </c>
      <c r="I75" s="166"/>
      <c r="J75" s="174">
        <v>9.8610000000000007</v>
      </c>
      <c r="K75" s="176">
        <v>1.006</v>
      </c>
      <c r="L75" s="36">
        <v>4</v>
      </c>
      <c r="M75" s="36">
        <f t="shared" si="11"/>
        <v>0.16960041679082558</v>
      </c>
      <c r="N75" s="36">
        <v>0.74780089964824581</v>
      </c>
      <c r="O75" s="41"/>
      <c r="P75" s="41">
        <f t="shared" si="18"/>
        <v>0.73000000000000043</v>
      </c>
      <c r="Q75" s="36">
        <v>4</v>
      </c>
      <c r="R75">
        <f t="shared" si="17"/>
        <v>0.73060270503773483</v>
      </c>
      <c r="S75">
        <f>SUM($N$3:N75)/$N$103</f>
        <v>0.37652894092846051</v>
      </c>
      <c r="T75" s="36">
        <v>0.74780089964824581</v>
      </c>
      <c r="AC75" s="41">
        <v>9.8610000000000007</v>
      </c>
      <c r="AD75" s="42">
        <v>1.006</v>
      </c>
      <c r="AE75" s="76">
        <v>0.74780089964824581</v>
      </c>
      <c r="AF75">
        <v>4</v>
      </c>
      <c r="BE75">
        <v>74</v>
      </c>
      <c r="BF75">
        <f t="shared" si="12"/>
        <v>2.0559083199621262</v>
      </c>
      <c r="BG75">
        <f t="shared" si="13"/>
        <v>5.0690161906927775</v>
      </c>
      <c r="BH75">
        <f t="shared" si="14"/>
        <v>12.205327140778037</v>
      </c>
      <c r="BI75">
        <f t="shared" si="15"/>
        <v>28.577702576652722</v>
      </c>
    </row>
    <row r="76" spans="1:61">
      <c r="A76" s="181" t="s">
        <v>88</v>
      </c>
      <c r="B76" s="174">
        <v>3931.12</v>
      </c>
      <c r="C76" s="41">
        <v>8.4979999999999993</v>
      </c>
      <c r="D76" s="36">
        <f t="shared" si="16"/>
        <v>8.498E-2</v>
      </c>
      <c r="E76" s="42">
        <v>6.5000000000000002E-2</v>
      </c>
      <c r="F76" s="42">
        <v>1.4999999999999999E-2</v>
      </c>
      <c r="G76" s="43">
        <v>52.498472703619434</v>
      </c>
      <c r="H76" s="45">
        <v>9.5204633374410452</v>
      </c>
      <c r="I76" s="166"/>
      <c r="J76" s="174">
        <v>2.71</v>
      </c>
      <c r="K76" s="176">
        <v>0.16300000000000001</v>
      </c>
      <c r="L76" s="36">
        <v>4</v>
      </c>
      <c r="M76" s="36">
        <f t="shared" si="11"/>
        <v>0.16987680530102942</v>
      </c>
      <c r="N76" s="36">
        <v>0.78387691504206802</v>
      </c>
      <c r="O76" s="41"/>
      <c r="P76" s="41">
        <f t="shared" si="18"/>
        <v>0.74000000000000044</v>
      </c>
      <c r="Q76" s="36">
        <v>4</v>
      </c>
      <c r="R76">
        <f t="shared" si="17"/>
        <v>0.20962185495661209</v>
      </c>
      <c r="S76">
        <f>SUM($N$3:N76)/$N$103</f>
        <v>0.38852948780895091</v>
      </c>
      <c r="T76" s="36">
        <v>0.78387691504206802</v>
      </c>
      <c r="AC76" s="41">
        <v>2.71</v>
      </c>
      <c r="AD76" s="42">
        <v>0.16300000000000001</v>
      </c>
      <c r="AE76" s="76">
        <v>0.78387691504206802</v>
      </c>
      <c r="AF76">
        <v>4</v>
      </c>
      <c r="BE76">
        <v>75</v>
      </c>
      <c r="BF76">
        <f t="shared" si="12"/>
        <v>2.0968608161044155</v>
      </c>
      <c r="BG76">
        <f t="shared" si="13"/>
        <v>5.1699880404484002</v>
      </c>
      <c r="BH76">
        <f t="shared" si="14"/>
        <v>12.448450147672284</v>
      </c>
      <c r="BI76">
        <f t="shared" si="15"/>
        <v>29.14695376512373</v>
      </c>
    </row>
    <row r="77" spans="1:61">
      <c r="A77" s="181" t="s">
        <v>89</v>
      </c>
      <c r="B77" s="174">
        <v>3931.74</v>
      </c>
      <c r="C77" s="41">
        <v>6.5739999999999998</v>
      </c>
      <c r="D77" s="36">
        <f t="shared" si="16"/>
        <v>6.5739999999999993E-2</v>
      </c>
      <c r="E77" s="42">
        <v>3.6999999999999998E-2</v>
      </c>
      <c r="F77" s="42">
        <v>8.0000000000000002E-3</v>
      </c>
      <c r="G77" s="43">
        <v>68.300626739019094</v>
      </c>
      <c r="H77" s="45">
        <v>18.433955008652063</v>
      </c>
      <c r="I77" s="166"/>
      <c r="J77" s="174">
        <v>13.648</v>
      </c>
      <c r="K77" s="176">
        <v>1.77</v>
      </c>
      <c r="L77" s="36">
        <v>4</v>
      </c>
      <c r="M77" s="36">
        <f t="shared" si="11"/>
        <v>0.15229299354813239</v>
      </c>
      <c r="N77" s="36">
        <v>0.7869979184118544</v>
      </c>
      <c r="O77" s="41"/>
      <c r="P77" s="41">
        <f t="shared" si="18"/>
        <v>0.75000000000000044</v>
      </c>
      <c r="Q77" s="36">
        <v>4</v>
      </c>
      <c r="R77">
        <f t="shared" si="17"/>
        <v>1.4152762445339884</v>
      </c>
      <c r="S77">
        <f>SUM($N$3:N77)/$N$103</f>
        <v>0.40057781482754024</v>
      </c>
      <c r="T77" s="36">
        <v>0.7869979184118544</v>
      </c>
      <c r="AC77" s="41">
        <v>13.648</v>
      </c>
      <c r="AD77" s="42">
        <v>1.77</v>
      </c>
      <c r="AE77" s="76">
        <v>0.7869979184118544</v>
      </c>
      <c r="AF77">
        <v>4</v>
      </c>
      <c r="BE77">
        <v>76</v>
      </c>
      <c r="BF77">
        <f t="shared" si="12"/>
        <v>2.1380704231389207</v>
      </c>
      <c r="BG77">
        <f t="shared" si="13"/>
        <v>5.2715938188976272</v>
      </c>
      <c r="BH77">
        <f t="shared" si="14"/>
        <v>12.693099546828524</v>
      </c>
      <c r="BI77">
        <f t="shared" si="15"/>
        <v>29.719778867147017</v>
      </c>
    </row>
    <row r="78" spans="1:61">
      <c r="A78" s="181" t="s">
        <v>90</v>
      </c>
      <c r="B78" s="174">
        <v>3932.25</v>
      </c>
      <c r="C78" s="41">
        <v>9.5679999999999996</v>
      </c>
      <c r="D78" s="36">
        <f t="shared" si="16"/>
        <v>9.5680000000000001E-2</v>
      </c>
      <c r="E78" s="42">
        <v>0.224</v>
      </c>
      <c r="F78" s="42">
        <v>6.9000000000000006E-2</v>
      </c>
      <c r="G78" s="43">
        <v>21.74489957764607</v>
      </c>
      <c r="H78" s="45">
        <v>25.168091629647606</v>
      </c>
      <c r="I78" s="166"/>
      <c r="J78" s="174">
        <v>7.1260000000000003</v>
      </c>
      <c r="K78" s="176">
        <v>0.72099999999999997</v>
      </c>
      <c r="L78" s="36">
        <v>4</v>
      </c>
      <c r="M78" s="36">
        <f t="shared" si="11"/>
        <v>0.31734782462569799</v>
      </c>
      <c r="N78" s="36">
        <v>0.81424350513279786</v>
      </c>
      <c r="O78" s="41"/>
      <c r="P78" s="41">
        <f t="shared" si="18"/>
        <v>0.76000000000000045</v>
      </c>
      <c r="Q78" s="36">
        <v>4</v>
      </c>
      <c r="R78">
        <f t="shared" si="17"/>
        <v>0.45320239638675464</v>
      </c>
      <c r="S78">
        <f>SUM($N$3:N78)/$N$103</f>
        <v>0.41304325062233788</v>
      </c>
      <c r="T78" s="36">
        <v>0.81424350513279786</v>
      </c>
      <c r="AC78" s="41">
        <v>7.1260000000000003</v>
      </c>
      <c r="AD78" s="42">
        <v>0.72099999999999997</v>
      </c>
      <c r="AE78" s="76">
        <v>0.81424350513279786</v>
      </c>
      <c r="AF78">
        <v>4</v>
      </c>
      <c r="BE78">
        <v>77</v>
      </c>
      <c r="BF78">
        <f t="shared" si="12"/>
        <v>2.1795353403245445</v>
      </c>
      <c r="BG78">
        <f t="shared" si="13"/>
        <v>5.3738290861606801</v>
      </c>
      <c r="BH78">
        <f t="shared" si="14"/>
        <v>12.939264647772879</v>
      </c>
      <c r="BI78">
        <f t="shared" si="15"/>
        <v>30.296152851916016</v>
      </c>
    </row>
    <row r="79" spans="1:61">
      <c r="A79" s="181" t="s">
        <v>91</v>
      </c>
      <c r="B79" s="174">
        <v>3932.55</v>
      </c>
      <c r="C79" s="41">
        <v>11.920999999999999</v>
      </c>
      <c r="D79" s="36">
        <f t="shared" si="16"/>
        <v>0.11921</v>
      </c>
      <c r="E79" s="42">
        <v>3.548</v>
      </c>
      <c r="F79" s="42">
        <v>2.5190000000000001</v>
      </c>
      <c r="G79" s="43">
        <v>27.29058967290992</v>
      </c>
      <c r="H79" s="45">
        <v>17.26540422955684</v>
      </c>
      <c r="I79" s="166"/>
      <c r="J79" s="174">
        <v>19.832000000000001</v>
      </c>
      <c r="K79" s="176">
        <v>3.4390000000000001</v>
      </c>
      <c r="L79" s="36">
        <v>4</v>
      </c>
      <c r="M79" s="36">
        <f t="shared" si="11"/>
        <v>1.3316187089268927</v>
      </c>
      <c r="N79" s="36">
        <v>0.84178287237777349</v>
      </c>
      <c r="O79" s="41"/>
      <c r="P79" s="41">
        <f t="shared" si="18"/>
        <v>0.77000000000000046</v>
      </c>
      <c r="Q79" s="36">
        <v>4</v>
      </c>
      <c r="R79">
        <f t="shared" si="17"/>
        <v>4.1663949347778386</v>
      </c>
      <c r="S79">
        <f>SUM($N$3:N79)/$N$103</f>
        <v>0.42593029274504307</v>
      </c>
      <c r="T79" s="36">
        <v>0.84178287237777349</v>
      </c>
      <c r="AC79" s="41">
        <v>19.832000000000001</v>
      </c>
      <c r="AD79" s="42">
        <v>3.4390000000000001</v>
      </c>
      <c r="AE79" s="76">
        <v>0.84178287237777349</v>
      </c>
      <c r="AF79">
        <v>4</v>
      </c>
      <c r="BE79">
        <v>78</v>
      </c>
      <c r="BF79">
        <f t="shared" si="12"/>
        <v>2.221253802828103</v>
      </c>
      <c r="BG79">
        <f t="shared" si="13"/>
        <v>5.4766894908917836</v>
      </c>
      <c r="BH79">
        <f t="shared" si="14"/>
        <v>13.186934973206251</v>
      </c>
      <c r="BI79">
        <f t="shared" si="15"/>
        <v>30.876051187754207</v>
      </c>
    </row>
    <row r="80" spans="1:61">
      <c r="A80" s="181" t="s">
        <v>92</v>
      </c>
      <c r="B80" s="174">
        <v>3932.83</v>
      </c>
      <c r="C80" s="41">
        <v>14.973000000000001</v>
      </c>
      <c r="D80" s="36">
        <f t="shared" si="16"/>
        <v>0.14973</v>
      </c>
      <c r="E80" s="42">
        <v>1.07</v>
      </c>
      <c r="F80" s="42">
        <v>0.52700000000000002</v>
      </c>
      <c r="G80" s="43">
        <v>40.259594984082327</v>
      </c>
      <c r="H80" s="45">
        <v>14.363093297169863</v>
      </c>
      <c r="I80" s="166"/>
      <c r="J80" s="174">
        <v>10.935</v>
      </c>
      <c r="K80" s="176">
        <v>1.46</v>
      </c>
      <c r="L80" s="36">
        <v>4</v>
      </c>
      <c r="M80" s="36">
        <f t="shared" si="11"/>
        <v>0.5403006972774741</v>
      </c>
      <c r="N80" s="36">
        <v>0.85125804262433524</v>
      </c>
      <c r="O80" s="41"/>
      <c r="P80" s="41">
        <f t="shared" si="18"/>
        <v>0.78000000000000047</v>
      </c>
      <c r="Q80" s="36">
        <v>4</v>
      </c>
      <c r="R80">
        <f t="shared" si="17"/>
        <v>0.88129306132038299</v>
      </c>
      <c r="S80">
        <f>SUM($N$3:N80)/$N$103</f>
        <v>0.43896239236665213</v>
      </c>
      <c r="T80" s="36">
        <v>0.85125804262433524</v>
      </c>
      <c r="AC80" s="41">
        <v>10.935</v>
      </c>
      <c r="AD80" s="42">
        <v>1.46</v>
      </c>
      <c r="AE80" s="76">
        <v>0.85125804262433524</v>
      </c>
      <c r="AF80">
        <v>4</v>
      </c>
      <c r="BE80">
        <v>79</v>
      </c>
      <c r="BF80">
        <f t="shared" si="12"/>
        <v>2.2632240805556894</v>
      </c>
      <c r="BG80">
        <f t="shared" si="13"/>
        <v>5.5801707673977949</v>
      </c>
      <c r="BH80">
        <f t="shared" si="14"/>
        <v>13.436100252066522</v>
      </c>
      <c r="BI80">
        <f t="shared" si="15"/>
        <v>31.459449825870799</v>
      </c>
    </row>
    <row r="81" spans="1:61">
      <c r="A81" s="181" t="s">
        <v>93</v>
      </c>
      <c r="B81" s="174">
        <v>3933.38</v>
      </c>
      <c r="C81" s="41">
        <v>6.4029999999999996</v>
      </c>
      <c r="D81" s="36">
        <f t="shared" si="16"/>
        <v>6.402999999999999E-2</v>
      </c>
      <c r="E81" s="42">
        <v>5.5E-2</v>
      </c>
      <c r="F81" s="42">
        <v>1.2999999999999999E-2</v>
      </c>
      <c r="G81" s="43">
        <v>61.403406360177804</v>
      </c>
      <c r="H81" s="45">
        <v>1.9296832893186739</v>
      </c>
      <c r="I81" s="166"/>
      <c r="J81" s="174">
        <v>14.179</v>
      </c>
      <c r="K81" s="176">
        <v>2.2629999999999999</v>
      </c>
      <c r="L81" s="36">
        <v>4</v>
      </c>
      <c r="M81" s="36">
        <f t="shared" si="11"/>
        <v>0.19670324855087912</v>
      </c>
      <c r="N81" s="36">
        <v>0.87979415334085365</v>
      </c>
      <c r="O81" s="41"/>
      <c r="P81" s="41">
        <f t="shared" si="18"/>
        <v>0.79000000000000048</v>
      </c>
      <c r="Q81" s="36">
        <v>4</v>
      </c>
      <c r="R81">
        <f t="shared" si="17"/>
        <v>1.5527651943587228</v>
      </c>
      <c r="S81">
        <f>SUM($N$3:N81)/$N$103</f>
        <v>0.45243135768473608</v>
      </c>
      <c r="T81" s="36">
        <v>0.87979415334085365</v>
      </c>
      <c r="AC81" s="41">
        <v>14.179</v>
      </c>
      <c r="AD81" s="42">
        <v>2.2629999999999999</v>
      </c>
      <c r="AE81" s="76">
        <v>0.87979415334085365</v>
      </c>
      <c r="AF81">
        <v>4</v>
      </c>
      <c r="BE81">
        <v>80</v>
      </c>
      <c r="BF81">
        <f t="shared" si="12"/>
        <v>2.3054444770364193</v>
      </c>
      <c r="BG81">
        <f t="shared" si="13"/>
        <v>5.6842687328859789</v>
      </c>
      <c r="BH81">
        <f t="shared" si="14"/>
        <v>13.68675041290159</v>
      </c>
      <c r="BI81">
        <f t="shared" si="15"/>
        <v>32.046325184844449</v>
      </c>
    </row>
    <row r="82" spans="1:61">
      <c r="A82" s="181" t="s">
        <v>94</v>
      </c>
      <c r="B82" s="174">
        <v>3933.78</v>
      </c>
      <c r="C82" s="41">
        <v>5.1630000000000003</v>
      </c>
      <c r="D82" s="36">
        <f t="shared" si="16"/>
        <v>5.1630000000000002E-2</v>
      </c>
      <c r="E82" s="42">
        <v>2.5999999999999999E-2</v>
      </c>
      <c r="F82" s="42">
        <v>5.0000000000000001E-3</v>
      </c>
      <c r="G82" s="43">
        <v>58.378044518199637</v>
      </c>
      <c r="H82" s="45">
        <v>16.118128558781102</v>
      </c>
      <c r="I82" s="166"/>
      <c r="J82" s="174">
        <v>13.625</v>
      </c>
      <c r="K82" s="176">
        <v>2.15</v>
      </c>
      <c r="L82" s="36">
        <v>4</v>
      </c>
      <c r="M82" s="36">
        <f t="shared" si="11"/>
        <v>0.15252603842876217</v>
      </c>
      <c r="N82" s="36">
        <v>0.88363463966401334</v>
      </c>
      <c r="O82" s="41"/>
      <c r="P82" s="41">
        <f t="shared" si="18"/>
        <v>0.80000000000000049</v>
      </c>
      <c r="Q82" s="36">
        <v>4</v>
      </c>
      <c r="R82">
        <f t="shared" si="17"/>
        <v>1.4096041747627042</v>
      </c>
      <c r="S82">
        <f>SUM($N$3:N82)/$N$103</f>
        <v>0.46595911786624894</v>
      </c>
      <c r="T82" s="36">
        <v>0.88363463966401334</v>
      </c>
      <c r="AC82" s="41">
        <v>13.625</v>
      </c>
      <c r="AD82" s="42">
        <v>2.15</v>
      </c>
      <c r="AE82" s="76">
        <v>0.88363463966401334</v>
      </c>
      <c r="AF82">
        <v>4</v>
      </c>
      <c r="BE82">
        <v>81</v>
      </c>
      <c r="BF82">
        <f t="shared" si="12"/>
        <v>2.3479133283555864</v>
      </c>
      <c r="BG82">
        <f t="shared" si="13"/>
        <v>5.7889792848336192</v>
      </c>
      <c r="BH82">
        <f t="shared" si="14"/>
        <v>13.938875577535896</v>
      </c>
      <c r="BI82">
        <f t="shared" si="15"/>
        <v>32.636654135793769</v>
      </c>
    </row>
    <row r="83" spans="1:61">
      <c r="A83" s="181" t="s">
        <v>95</v>
      </c>
      <c r="B83" s="174">
        <v>3938.17</v>
      </c>
      <c r="C83" s="41">
        <v>13.227</v>
      </c>
      <c r="D83" s="36">
        <f t="shared" si="16"/>
        <v>0.13227</v>
      </c>
      <c r="E83" s="42">
        <v>2.9729999999999999</v>
      </c>
      <c r="F83" s="42">
        <v>2.0579999999999998</v>
      </c>
      <c r="G83" s="43">
        <v>31.184897241925963</v>
      </c>
      <c r="H83" s="45">
        <v>17.206059106334585</v>
      </c>
      <c r="I83" s="166"/>
      <c r="J83" s="174">
        <v>14.707000000000001</v>
      </c>
      <c r="K83" s="176">
        <v>2.4550000000000001</v>
      </c>
      <c r="L83" s="36">
        <v>4</v>
      </c>
      <c r="M83" s="36">
        <f t="shared" si="11"/>
        <v>1.0969189412187228</v>
      </c>
      <c r="N83" s="36">
        <v>0.8942149779956563</v>
      </c>
      <c r="O83" s="41"/>
      <c r="P83" s="41">
        <f t="shared" si="18"/>
        <v>0.8100000000000005</v>
      </c>
      <c r="Q83" s="36">
        <v>4</v>
      </c>
      <c r="R83">
        <f t="shared" si="17"/>
        <v>1.7027185789689292</v>
      </c>
      <c r="S83">
        <f>SUM($N$3:N83)/$N$103</f>
        <v>0.47964885481187347</v>
      </c>
      <c r="T83" s="36">
        <v>0.8942149779956563</v>
      </c>
      <c r="AC83" s="41">
        <v>14.707000000000001</v>
      </c>
      <c r="AD83" s="42">
        <v>2.4550000000000001</v>
      </c>
      <c r="AE83" s="76">
        <v>0.8942149779956563</v>
      </c>
      <c r="AF83">
        <v>4</v>
      </c>
      <c r="BE83">
        <v>82</v>
      </c>
      <c r="BF83">
        <f t="shared" si="12"/>
        <v>2.3906290021344652</v>
      </c>
      <c r="BG83">
        <f t="shared" si="13"/>
        <v>5.8942983984726354</v>
      </c>
      <c r="BH83">
        <f t="shared" si="14"/>
        <v>14.192466055013794</v>
      </c>
      <c r="BI83">
        <f t="shared" si="15"/>
        <v>33.230413988196432</v>
      </c>
    </row>
    <row r="84" spans="1:61">
      <c r="A84" s="181" t="s">
        <v>96</v>
      </c>
      <c r="B84" s="174">
        <v>3938.6</v>
      </c>
      <c r="C84" s="41">
        <v>8.3409999999999993</v>
      </c>
      <c r="D84" s="36">
        <f t="shared" si="16"/>
        <v>8.3409999999999998E-2</v>
      </c>
      <c r="E84" s="42">
        <v>0.14000000000000001</v>
      </c>
      <c r="F84" s="42">
        <v>4.1000000000000002E-2</v>
      </c>
      <c r="G84" s="43">
        <v>24.13901318300201</v>
      </c>
      <c r="H84" s="45">
        <v>16.173622426307261</v>
      </c>
      <c r="I84" s="166"/>
      <c r="J84" s="174">
        <v>14.894</v>
      </c>
      <c r="K84" s="176">
        <v>2.742</v>
      </c>
      <c r="L84" s="36">
        <v>4</v>
      </c>
      <c r="M84" s="36">
        <f t="shared" si="11"/>
        <v>0.27106260651173225</v>
      </c>
      <c r="N84" s="36">
        <v>0.94390621043762668</v>
      </c>
      <c r="O84" s="41"/>
      <c r="P84" s="41">
        <f t="shared" si="18"/>
        <v>0.82000000000000051</v>
      </c>
      <c r="Q84" s="36">
        <v>4</v>
      </c>
      <c r="R84">
        <f t="shared" si="17"/>
        <v>1.7592302190965956</v>
      </c>
      <c r="S84">
        <f>SUM($N$3:N84)/$N$103</f>
        <v>0.49409932594041139</v>
      </c>
      <c r="T84" s="36">
        <v>0.94390621043762668</v>
      </c>
      <c r="AC84" s="41">
        <v>14.894</v>
      </c>
      <c r="AD84" s="42">
        <v>2.742</v>
      </c>
      <c r="AE84" s="76">
        <v>0.94390621043762668</v>
      </c>
      <c r="AF84">
        <v>4</v>
      </c>
      <c r="BE84">
        <v>83</v>
      </c>
      <c r="BF84">
        <f t="shared" si="12"/>
        <v>2.4335898965541878</v>
      </c>
      <c r="BG84">
        <f t="shared" si="13"/>
        <v>6.0002221243828586</v>
      </c>
      <c r="BH84">
        <f t="shared" si="14"/>
        <v>14.447512335804559</v>
      </c>
      <c r="BI84">
        <f t="shared" si="15"/>
        <v>33.827582476320664</v>
      </c>
    </row>
    <row r="85" spans="1:61">
      <c r="A85" s="181" t="s">
        <v>97</v>
      </c>
      <c r="B85" s="174">
        <v>3939.11</v>
      </c>
      <c r="C85" s="41">
        <v>13.625</v>
      </c>
      <c r="D85" s="36">
        <f t="shared" si="16"/>
        <v>0.13625000000000001</v>
      </c>
      <c r="E85" s="42">
        <v>2.15</v>
      </c>
      <c r="F85" s="42">
        <v>1.4239999999999999</v>
      </c>
      <c r="G85" s="43">
        <v>26.125243470336756</v>
      </c>
      <c r="H85" s="45">
        <v>14.887699821098908</v>
      </c>
      <c r="I85" s="166"/>
      <c r="J85" s="174">
        <v>10.599</v>
      </c>
      <c r="K85" s="176">
        <v>1.663</v>
      </c>
      <c r="L85" s="36">
        <v>4</v>
      </c>
      <c r="M85" s="36">
        <f t="shared" si="11"/>
        <v>0.88363463966401334</v>
      </c>
      <c r="N85" s="36">
        <v>0.94412720245744841</v>
      </c>
      <c r="O85" s="41"/>
      <c r="P85" s="41">
        <f t="shared" si="18"/>
        <v>0.83000000000000052</v>
      </c>
      <c r="Q85" s="36">
        <v>4</v>
      </c>
      <c r="R85">
        <f t="shared" si="17"/>
        <v>0.83107880080706487</v>
      </c>
      <c r="S85">
        <f>SUM($N$3:N85)/$N$103</f>
        <v>0.50855318028517016</v>
      </c>
      <c r="T85" s="36">
        <v>0.94412720245744841</v>
      </c>
      <c r="AC85" s="41">
        <v>10.599</v>
      </c>
      <c r="AD85" s="42">
        <v>1.663</v>
      </c>
      <c r="AE85" s="76">
        <v>0.94412720245744841</v>
      </c>
      <c r="AF85">
        <v>4</v>
      </c>
      <c r="BE85">
        <v>84</v>
      </c>
      <c r="BF85">
        <f t="shared" si="12"/>
        <v>2.4767944394212389</v>
      </c>
      <c r="BG85">
        <f t="shared" si="13"/>
        <v>6.1067465861879446</v>
      </c>
      <c r="BH85">
        <f t="shared" si="14"/>
        <v>14.704005086254561</v>
      </c>
      <c r="BI85">
        <f t="shared" si="15"/>
        <v>34.4281377462354</v>
      </c>
    </row>
    <row r="86" spans="1:61">
      <c r="A86" s="181" t="s">
        <v>98</v>
      </c>
      <c r="B86" s="174">
        <v>3939.59</v>
      </c>
      <c r="C86" s="41">
        <v>6.9960000000000004</v>
      </c>
      <c r="D86" s="36">
        <f t="shared" si="16"/>
        <v>6.9960000000000008E-2</v>
      </c>
      <c r="E86" s="42">
        <v>8.2000000000000003E-2</v>
      </c>
      <c r="F86" s="42">
        <v>2.1000000000000001E-2</v>
      </c>
      <c r="G86" s="43">
        <v>32.701349198259152</v>
      </c>
      <c r="H86" s="45">
        <v>19.773436102665258</v>
      </c>
      <c r="I86" s="166"/>
      <c r="J86" s="174">
        <v>15.554</v>
      </c>
      <c r="K86" s="176">
        <v>2.9289999999999998</v>
      </c>
      <c r="L86" s="36">
        <v>4</v>
      </c>
      <c r="M86" s="36">
        <f t="shared" si="11"/>
        <v>0.23042387059391392</v>
      </c>
      <c r="N86" s="36">
        <v>0.9451213605504919</v>
      </c>
      <c r="O86" s="41"/>
      <c r="P86" s="41">
        <f t="shared" si="18"/>
        <v>0.84000000000000052</v>
      </c>
      <c r="Q86" s="36">
        <v>5</v>
      </c>
      <c r="R86">
        <f xml:space="preserve"> 0.4328*EXP(0.1584*J86)</f>
        <v>5.0848933129864777</v>
      </c>
      <c r="S86">
        <f>SUM($N$3:N86)/$N$103</f>
        <v>0.52302225441835903</v>
      </c>
      <c r="T86" s="36">
        <v>0.9451213605504919</v>
      </c>
      <c r="AC86" s="41">
        <v>15.554</v>
      </c>
      <c r="AD86" s="42">
        <v>2.9289999999999998</v>
      </c>
      <c r="AE86" s="76">
        <v>0.9451213605504919</v>
      </c>
      <c r="AF86">
        <v>5</v>
      </c>
      <c r="BE86">
        <v>85</v>
      </c>
      <c r="BF86">
        <f t="shared" si="12"/>
        <v>2.5202410872723595</v>
      </c>
      <c r="BG86">
        <f t="shared" si="13"/>
        <v>6.2138679783484241</v>
      </c>
      <c r="BH86">
        <f t="shared" si="14"/>
        <v>14.961935143273291</v>
      </c>
      <c r="BI86">
        <f t="shared" si="15"/>
        <v>35.032058343368242</v>
      </c>
    </row>
    <row r="87" spans="1:61">
      <c r="A87" s="181" t="s">
        <v>99</v>
      </c>
      <c r="B87" s="174">
        <v>3940.32</v>
      </c>
      <c r="C87" s="41">
        <v>14.707000000000001</v>
      </c>
      <c r="D87" s="36">
        <f t="shared" si="16"/>
        <v>0.14707000000000001</v>
      </c>
      <c r="E87" s="42">
        <v>2.4550000000000001</v>
      </c>
      <c r="F87" s="42">
        <v>1.6479999999999999</v>
      </c>
      <c r="G87" s="43">
        <v>27.463497819107292</v>
      </c>
      <c r="H87" s="45">
        <v>18.196975218659016</v>
      </c>
      <c r="I87" s="166"/>
      <c r="J87" s="174">
        <v>9.3919999999999995</v>
      </c>
      <c r="K87" s="176">
        <v>1.395</v>
      </c>
      <c r="L87" s="36">
        <v>4</v>
      </c>
      <c r="M87" s="36">
        <f t="shared" si="11"/>
        <v>0.8942149779956563</v>
      </c>
      <c r="N87" s="36">
        <v>0.94530921505050758</v>
      </c>
      <c r="O87" s="41"/>
      <c r="P87" s="41">
        <f t="shared" si="18"/>
        <v>0.85000000000000053</v>
      </c>
      <c r="Q87" s="36">
        <v>5</v>
      </c>
      <c r="R87">
        <f t="shared" ref="R87:R100" si="19" xml:space="preserve"> 0.4328*EXP(0.1584*J87)</f>
        <v>1.9159493588760594</v>
      </c>
      <c r="S87">
        <f>SUM($N$3:N87)/$N$103</f>
        <v>0.53749420445807206</v>
      </c>
      <c r="T87" s="36">
        <v>0.94530921505050758</v>
      </c>
      <c r="AC87" s="41">
        <v>9.3919999999999995</v>
      </c>
      <c r="AD87" s="42">
        <v>1.395</v>
      </c>
      <c r="AE87" s="76">
        <v>0.94530921505050758</v>
      </c>
      <c r="AF87">
        <v>5</v>
      </c>
      <c r="BE87">
        <v>86</v>
      </c>
      <c r="BF87">
        <f t="shared" si="12"/>
        <v>2.5639283245167452</v>
      </c>
      <c r="BG87">
        <f t="shared" si="13"/>
        <v>6.3215825640467331</v>
      </c>
      <c r="BH87">
        <f t="shared" si="14"/>
        <v>15.221293509240866</v>
      </c>
      <c r="BI87">
        <f t="shared" si="15"/>
        <v>35.639323200581686</v>
      </c>
    </row>
    <row r="88" spans="1:61">
      <c r="A88" s="181" t="s">
        <v>100</v>
      </c>
      <c r="B88" s="174">
        <v>3940.56</v>
      </c>
      <c r="C88" s="41">
        <v>9.8610000000000007</v>
      </c>
      <c r="D88" s="36">
        <f t="shared" si="16"/>
        <v>9.8610000000000003E-2</v>
      </c>
      <c r="E88" s="42">
        <v>1.006</v>
      </c>
      <c r="F88" s="42">
        <v>0.51800000000000002</v>
      </c>
      <c r="G88" s="43">
        <v>21.544631429907255</v>
      </c>
      <c r="H88" s="45">
        <v>21.547661052565875</v>
      </c>
      <c r="I88" s="166"/>
      <c r="J88" s="174">
        <v>8.516</v>
      </c>
      <c r="K88" s="176">
        <v>1.216</v>
      </c>
      <c r="L88" s="36">
        <v>4</v>
      </c>
      <c r="M88" s="36">
        <f t="shared" si="11"/>
        <v>0.74780089964824581</v>
      </c>
      <c r="N88" s="36">
        <v>0.9490456489332918</v>
      </c>
      <c r="O88" s="41"/>
      <c r="P88" s="41">
        <f t="shared" si="18"/>
        <v>0.86000000000000054</v>
      </c>
      <c r="Q88" s="36">
        <v>5</v>
      </c>
      <c r="R88">
        <f t="shared" si="19"/>
        <v>1.6677157046459767</v>
      </c>
      <c r="S88">
        <f>SUM($N$3:N88)/$N$103</f>
        <v>0.55202335639914968</v>
      </c>
      <c r="T88" s="36">
        <v>0.9490456489332918</v>
      </c>
      <c r="AC88" s="41">
        <v>8.516</v>
      </c>
      <c r="AD88" s="42">
        <v>1.216</v>
      </c>
      <c r="AE88" s="76">
        <v>0.9490456489332918</v>
      </c>
      <c r="AF88">
        <v>5</v>
      </c>
      <c r="BE88">
        <v>87</v>
      </c>
      <c r="BF88">
        <f t="shared" si="12"/>
        <v>2.6078546626135384</v>
      </c>
      <c r="BG88">
        <f t="shared" si="13"/>
        <v>6.429886673159241</v>
      </c>
      <c r="BH88">
        <f t="shared" si="14"/>
        <v>15.482071347125025</v>
      </c>
      <c r="BI88">
        <f t="shared" si="15"/>
        <v>36.249911626740086</v>
      </c>
    </row>
    <row r="89" spans="1:61">
      <c r="A89" s="181" t="s">
        <v>101</v>
      </c>
      <c r="B89" s="174">
        <v>3940.89</v>
      </c>
      <c r="C89" s="41">
        <v>6.4279999999999999</v>
      </c>
      <c r="D89" s="36">
        <f t="shared" si="16"/>
        <v>6.4280000000000004E-2</v>
      </c>
      <c r="E89" s="42">
        <v>0.16300000000000001</v>
      </c>
      <c r="F89" s="42">
        <v>5.1999999999999998E-2</v>
      </c>
      <c r="G89" s="43">
        <v>28.03901113310182</v>
      </c>
      <c r="H89" s="45">
        <v>20.929821940726363</v>
      </c>
      <c r="I89" s="166"/>
      <c r="J89" s="174">
        <v>12.365</v>
      </c>
      <c r="K89" s="176">
        <v>2.218</v>
      </c>
      <c r="L89" s="36">
        <v>4</v>
      </c>
      <c r="M89" s="36">
        <f t="shared" si="11"/>
        <v>0.37134765476848208</v>
      </c>
      <c r="N89" s="36">
        <v>0.97876283942122166</v>
      </c>
      <c r="O89" s="41"/>
      <c r="P89" s="41">
        <f t="shared" si="18"/>
        <v>0.87000000000000055</v>
      </c>
      <c r="Q89" s="36">
        <v>5</v>
      </c>
      <c r="R89">
        <f t="shared" si="19"/>
        <v>3.0683392323117165</v>
      </c>
      <c r="S89">
        <f>SUM($N$3:N89)/$N$103</f>
        <v>0.56700745545088149</v>
      </c>
      <c r="T89" s="36">
        <v>0.97876283942122166</v>
      </c>
      <c r="AC89" s="41">
        <v>12.365</v>
      </c>
      <c r="AD89" s="42">
        <v>2.218</v>
      </c>
      <c r="AE89" s="76">
        <v>0.97876283942122166</v>
      </c>
      <c r="AF89">
        <v>5</v>
      </c>
      <c r="BE89">
        <v>88</v>
      </c>
      <c r="BF89">
        <f t="shared" si="12"/>
        <v>2.6520186392828178</v>
      </c>
      <c r="BG89">
        <f t="shared" si="13"/>
        <v>6.538776700310879</v>
      </c>
      <c r="BH89">
        <f t="shared" si="14"/>
        <v>15.744259975797023</v>
      </c>
      <c r="BI89">
        <f t="shared" si="15"/>
        <v>36.863803295742201</v>
      </c>
    </row>
    <row r="90" spans="1:61">
      <c r="A90" s="181" t="s">
        <v>102</v>
      </c>
      <c r="B90" s="174">
        <v>3941.18</v>
      </c>
      <c r="C90" s="41">
        <v>7.6849999999999996</v>
      </c>
      <c r="D90" s="36">
        <f t="shared" si="16"/>
        <v>7.6850000000000002E-2</v>
      </c>
      <c r="E90" s="42">
        <v>0.29299999999999998</v>
      </c>
      <c r="F90" s="42">
        <v>0.112</v>
      </c>
      <c r="G90" s="43">
        <v>31.377367980411691</v>
      </c>
      <c r="H90" s="45">
        <v>13.421862509992005</v>
      </c>
      <c r="I90" s="166"/>
      <c r="J90" s="174">
        <v>13.954000000000001</v>
      </c>
      <c r="K90" s="176">
        <v>2.7189999999999999</v>
      </c>
      <c r="L90" s="36">
        <v>4</v>
      </c>
      <c r="M90" s="36">
        <f t="shared" si="11"/>
        <v>0.44919634269730419</v>
      </c>
      <c r="N90" s="36">
        <v>0.99372959128298843</v>
      </c>
      <c r="O90" s="41"/>
      <c r="P90" s="41">
        <f t="shared" si="18"/>
        <v>0.88000000000000056</v>
      </c>
      <c r="Q90" s="36">
        <v>5</v>
      </c>
      <c r="R90">
        <f t="shared" si="19"/>
        <v>3.9465194893798481</v>
      </c>
      <c r="S90">
        <f>SUM($N$3:N90)/$N$103</f>
        <v>0.58222068385177395</v>
      </c>
      <c r="T90" s="36">
        <v>0.99372959128298843</v>
      </c>
      <c r="AC90" s="41">
        <v>13.954000000000001</v>
      </c>
      <c r="AD90" s="42">
        <v>2.7189999999999999</v>
      </c>
      <c r="AE90" s="76">
        <v>0.99372959128298843</v>
      </c>
      <c r="AF90">
        <v>5</v>
      </c>
      <c r="BE90">
        <v>89</v>
      </c>
      <c r="BF90">
        <f t="shared" si="12"/>
        <v>2.6964188177483202</v>
      </c>
      <c r="BG90">
        <f t="shared" si="13"/>
        <v>6.6482491030080135</v>
      </c>
      <c r="BH90">
        <f t="shared" si="14"/>
        <v>16.007850865535911</v>
      </c>
      <c r="BI90">
        <f t="shared" si="15"/>
        <v>37.48097823599479</v>
      </c>
    </row>
    <row r="91" spans="1:61">
      <c r="A91" s="181" t="s">
        <v>103</v>
      </c>
      <c r="B91" s="174">
        <v>3941.5</v>
      </c>
      <c r="C91" s="41">
        <v>9.6929999999999996</v>
      </c>
      <c r="D91" s="36">
        <f t="shared" si="16"/>
        <v>9.6930000000000002E-2</v>
      </c>
      <c r="E91" s="42">
        <v>0.77200000000000002</v>
      </c>
      <c r="F91" s="42">
        <v>0.376</v>
      </c>
      <c r="G91" s="43">
        <v>23.002558737461687</v>
      </c>
      <c r="H91" s="45">
        <v>21.277909690920769</v>
      </c>
      <c r="I91" s="166"/>
      <c r="J91" s="174">
        <v>3.0430000000000001</v>
      </c>
      <c r="K91" s="176">
        <v>0.318</v>
      </c>
      <c r="L91" s="36">
        <v>4</v>
      </c>
      <c r="M91" s="36">
        <f t="shared" si="11"/>
        <v>0.64957996064463186</v>
      </c>
      <c r="N91" s="36">
        <v>1.0504392906916908</v>
      </c>
      <c r="O91" s="41"/>
      <c r="P91" s="41">
        <f t="shared" si="18"/>
        <v>0.89000000000000057</v>
      </c>
      <c r="Q91" s="36">
        <v>5</v>
      </c>
      <c r="R91">
        <f t="shared" si="19"/>
        <v>0.70084512450011172</v>
      </c>
      <c r="S91">
        <f>SUM($N$3:N91)/$N$103</f>
        <v>0.59830209371492604</v>
      </c>
      <c r="T91" s="36">
        <v>1.0504392906916908</v>
      </c>
      <c r="AC91" s="41">
        <v>3.0430000000000001</v>
      </c>
      <c r="AD91" s="42">
        <v>0.318</v>
      </c>
      <c r="AE91" s="76">
        <v>1.0504392906916908</v>
      </c>
      <c r="AF91">
        <v>5</v>
      </c>
      <c r="BE91">
        <v>90</v>
      </c>
      <c r="BF91">
        <f t="shared" si="12"/>
        <v>2.741053786010287</v>
      </c>
      <c r="BG91">
        <f t="shared" si="13"/>
        <v>6.7583003998455746</v>
      </c>
      <c r="BH91">
        <f t="shared" si="14"/>
        <v>16.272835633711555</v>
      </c>
      <c r="BI91">
        <f t="shared" si="15"/>
        <v>38.101416820304976</v>
      </c>
    </row>
    <row r="92" spans="1:61">
      <c r="A92" s="181" t="s">
        <v>104</v>
      </c>
      <c r="B92" s="174">
        <v>3941.81</v>
      </c>
      <c r="C92" s="41">
        <v>6.4790000000000001</v>
      </c>
      <c r="D92" s="36">
        <f t="shared" si="16"/>
        <v>6.479E-2</v>
      </c>
      <c r="E92" s="42">
        <v>0.308</v>
      </c>
      <c r="F92" s="42">
        <v>0.122</v>
      </c>
      <c r="G92" s="43">
        <v>19.252711031266131</v>
      </c>
      <c r="H92" s="45">
        <v>15.649716504669255</v>
      </c>
      <c r="I92" s="166"/>
      <c r="J92" s="174">
        <v>4.3239999999999998</v>
      </c>
      <c r="K92" s="176">
        <v>0.55200000000000005</v>
      </c>
      <c r="L92" s="36">
        <v>4</v>
      </c>
      <c r="M92" s="36">
        <f t="shared" si="11"/>
        <v>0.53618346711192799</v>
      </c>
      <c r="N92" s="36">
        <v>1.0720599203485299</v>
      </c>
      <c r="O92" s="41"/>
      <c r="P92" s="41">
        <f t="shared" si="18"/>
        <v>0.90000000000000058</v>
      </c>
      <c r="Q92" s="36">
        <v>5</v>
      </c>
      <c r="R92">
        <f t="shared" si="19"/>
        <v>0.85850914066534678</v>
      </c>
      <c r="S92">
        <f>SUM($N$3:N92)/$N$103</f>
        <v>0.61471449862947425</v>
      </c>
      <c r="T92" s="36">
        <v>1.0720599203485299</v>
      </c>
      <c r="AC92" s="41">
        <v>4.3239999999999998</v>
      </c>
      <c r="AD92" s="42">
        <v>0.55200000000000005</v>
      </c>
      <c r="AE92" s="76">
        <v>1.0720599203485299</v>
      </c>
      <c r="AF92">
        <v>5</v>
      </c>
      <c r="BE92">
        <v>91</v>
      </c>
      <c r="BF92">
        <f t="shared" si="12"/>
        <v>2.785922156146909</v>
      </c>
      <c r="BG92">
        <f t="shared" si="13"/>
        <v>6.8689271687847304</v>
      </c>
      <c r="BH92">
        <f t="shared" si="14"/>
        <v>16.53920604063762</v>
      </c>
      <c r="BI92">
        <f t="shared" si="15"/>
        <v>38.725099756170131</v>
      </c>
    </row>
    <row r="93" spans="1:61">
      <c r="A93" s="181" t="s">
        <v>105</v>
      </c>
      <c r="B93" s="174">
        <v>3942.23</v>
      </c>
      <c r="C93" s="41">
        <v>3.0430000000000001</v>
      </c>
      <c r="D93" s="36">
        <f t="shared" si="16"/>
        <v>3.0430000000000002E-2</v>
      </c>
      <c r="E93" s="42">
        <v>0.318</v>
      </c>
      <c r="F93" s="42">
        <v>0.13500000000000001</v>
      </c>
      <c r="G93" s="43">
        <v>15.979446560251386</v>
      </c>
      <c r="H93" s="45">
        <v>19.728349215247167</v>
      </c>
      <c r="I93" s="166"/>
      <c r="J93" s="174">
        <v>13.227</v>
      </c>
      <c r="K93" s="176">
        <v>2.9729999999999999</v>
      </c>
      <c r="L93" s="36">
        <v>4</v>
      </c>
      <c r="M93" s="36">
        <f t="shared" si="11"/>
        <v>1.0504392906916908</v>
      </c>
      <c r="N93" s="36">
        <v>1.0969189412187228</v>
      </c>
      <c r="O93" s="41"/>
      <c r="P93" s="41">
        <f t="shared" si="18"/>
        <v>0.91000000000000059</v>
      </c>
      <c r="Q93" s="36">
        <v>5</v>
      </c>
      <c r="R93">
        <f t="shared" si="19"/>
        <v>3.5172423122669678</v>
      </c>
      <c r="S93">
        <f>SUM($N$3:N93)/$N$103</f>
        <v>0.63150747585024969</v>
      </c>
      <c r="T93" s="36">
        <v>1.0969189412187228</v>
      </c>
      <c r="AC93" s="41">
        <v>13.227</v>
      </c>
      <c r="AD93" s="42">
        <v>2.9729999999999999</v>
      </c>
      <c r="AE93" s="76">
        <v>1.0969189412187228</v>
      </c>
      <c r="AF93">
        <v>5</v>
      </c>
      <c r="BE93">
        <v>92</v>
      </c>
      <c r="BF93">
        <f t="shared" si="12"/>
        <v>2.8310225636429638</v>
      </c>
      <c r="BG93">
        <f t="shared" si="13"/>
        <v>6.9801260454975562</v>
      </c>
      <c r="BH93">
        <f t="shared" si="14"/>
        <v>16.806953985585814</v>
      </c>
      <c r="BI93">
        <f t="shared" si="15"/>
        <v>39.352008076445721</v>
      </c>
    </row>
    <row r="94" spans="1:61">
      <c r="A94" s="181" t="s">
        <v>106</v>
      </c>
      <c r="B94" s="174">
        <v>3942.59</v>
      </c>
      <c r="C94" s="41">
        <v>4.0739999999999998</v>
      </c>
      <c r="D94" s="36">
        <f t="shared" si="16"/>
        <v>4.0739999999999998E-2</v>
      </c>
      <c r="E94" s="42">
        <v>8.2000000000000003E-2</v>
      </c>
      <c r="F94" s="42">
        <v>2.1999999999999999E-2</v>
      </c>
      <c r="G94" s="43">
        <v>27.902298946756606</v>
      </c>
      <c r="H94" s="45">
        <v>24.544184913016785</v>
      </c>
      <c r="I94" s="166"/>
      <c r="J94" s="174">
        <v>7.7629999999999999</v>
      </c>
      <c r="K94" s="176">
        <v>1.5940000000000001</v>
      </c>
      <c r="L94" s="36">
        <v>4</v>
      </c>
      <c r="M94" s="36">
        <f t="shared" si="11"/>
        <v>0.36783610808498174</v>
      </c>
      <c r="N94" s="36">
        <v>1.2055564151247189</v>
      </c>
      <c r="O94" s="41"/>
      <c r="P94" s="41">
        <f t="shared" si="18"/>
        <v>0.9200000000000006</v>
      </c>
      <c r="Q94" s="36">
        <v>5</v>
      </c>
      <c r="R94">
        <f t="shared" si="19"/>
        <v>1.480203603949322</v>
      </c>
      <c r="S94">
        <f>SUM($N$3:N94)/$N$103</f>
        <v>0.6499636084383662</v>
      </c>
      <c r="T94" s="36">
        <v>1.2055564151247189</v>
      </c>
      <c r="AC94" s="41">
        <v>7.7629999999999999</v>
      </c>
      <c r="AD94" s="42">
        <v>1.5940000000000001</v>
      </c>
      <c r="AE94" s="76">
        <v>1.2055564151247189</v>
      </c>
      <c r="AF94">
        <v>5</v>
      </c>
      <c r="BE94">
        <v>93</v>
      </c>
      <c r="BF94">
        <f t="shared" si="12"/>
        <v>2.8763536667442704</v>
      </c>
      <c r="BG94">
        <f t="shared" si="13"/>
        <v>7.0918937217754179</v>
      </c>
      <c r="BH94">
        <f t="shared" si="14"/>
        <v>17.0760715029535</v>
      </c>
      <c r="BI94">
        <f t="shared" si="15"/>
        <v>39.982123130372159</v>
      </c>
    </row>
    <row r="95" spans="1:61">
      <c r="A95" s="181" t="s">
        <v>107</v>
      </c>
      <c r="B95" s="174">
        <v>3943.14</v>
      </c>
      <c r="C95" s="41">
        <v>6.5570000000000004</v>
      </c>
      <c r="D95" s="36">
        <f t="shared" si="16"/>
        <v>6.5570000000000003E-2</v>
      </c>
      <c r="E95" s="42">
        <v>0.318</v>
      </c>
      <c r="F95" s="42">
        <v>0.127</v>
      </c>
      <c r="G95" s="43">
        <v>26.290177800908808</v>
      </c>
      <c r="H95" s="45">
        <v>19.125162911934048</v>
      </c>
      <c r="I95" s="166"/>
      <c r="J95" s="174">
        <v>12.794</v>
      </c>
      <c r="K95" s="176">
        <v>3.3719999999999999</v>
      </c>
      <c r="L95" s="36">
        <v>4</v>
      </c>
      <c r="M95" s="36">
        <f t="shared" si="11"/>
        <v>0.54072588819517009</v>
      </c>
      <c r="N95" s="36">
        <v>1.215730743077114</v>
      </c>
      <c r="O95" s="41"/>
      <c r="P95" s="41">
        <f t="shared" si="18"/>
        <v>0.9300000000000006</v>
      </c>
      <c r="Q95" s="36">
        <v>5</v>
      </c>
      <c r="R95">
        <f t="shared" si="19"/>
        <v>3.2840914835307067</v>
      </c>
      <c r="S95">
        <f>SUM($N$3:N95)/$N$103</f>
        <v>0.66857550208695948</v>
      </c>
      <c r="T95" s="36">
        <v>1.215730743077114</v>
      </c>
      <c r="AC95" s="41">
        <v>12.794</v>
      </c>
      <c r="AD95" s="42">
        <v>3.3719999999999999</v>
      </c>
      <c r="AE95" s="76">
        <v>1.215730743077114</v>
      </c>
      <c r="AF95">
        <v>5</v>
      </c>
      <c r="BE95">
        <v>94</v>
      </c>
      <c r="BF95">
        <f t="shared" si="12"/>
        <v>2.9219141458367224</v>
      </c>
      <c r="BG95">
        <f t="shared" si="13"/>
        <v>7.2042269439978996</v>
      </c>
      <c r="BH95">
        <f t="shared" si="14"/>
        <v>17.346550758577219</v>
      </c>
      <c r="BI95">
        <f t="shared" si="15"/>
        <v>40.615426574943015</v>
      </c>
    </row>
    <row r="96" spans="1:61">
      <c r="A96" s="181" t="s">
        <v>108</v>
      </c>
      <c r="B96" s="174">
        <v>3943.59</v>
      </c>
      <c r="C96" s="41">
        <v>9.3219999999999992</v>
      </c>
      <c r="D96" s="36">
        <f t="shared" si="16"/>
        <v>9.3219999999999997E-2</v>
      </c>
      <c r="E96" s="42">
        <v>0.91900000000000004</v>
      </c>
      <c r="F96" s="42">
        <v>0.46500000000000002</v>
      </c>
      <c r="G96" s="43">
        <v>17.801367528917694</v>
      </c>
      <c r="H96" s="45">
        <v>21.795945064865613</v>
      </c>
      <c r="I96" s="166"/>
      <c r="J96" s="174">
        <v>11.920999999999999</v>
      </c>
      <c r="K96" s="176">
        <v>3.548</v>
      </c>
      <c r="L96" s="36">
        <v>4</v>
      </c>
      <c r="M96" s="36">
        <f t="shared" si="11"/>
        <v>0.7443962050302646</v>
      </c>
      <c r="N96" s="36">
        <v>1.3316187089268927</v>
      </c>
      <c r="O96" s="41"/>
      <c r="P96" s="41">
        <f t="shared" si="18"/>
        <v>0.94000000000000061</v>
      </c>
      <c r="Q96" s="36">
        <v>5</v>
      </c>
      <c r="R96">
        <f t="shared" si="19"/>
        <v>2.8599577401467711</v>
      </c>
      <c r="S96">
        <f>SUM($N$3:N96)/$N$103</f>
        <v>0.6889615505044685</v>
      </c>
      <c r="T96" s="36">
        <v>1.3316187089268927</v>
      </c>
      <c r="AC96" s="41">
        <v>11.920999999999999</v>
      </c>
      <c r="AD96" s="42">
        <v>3.548</v>
      </c>
      <c r="AE96" s="76">
        <v>1.3316187089268927</v>
      </c>
      <c r="AF96">
        <v>5</v>
      </c>
      <c r="BE96">
        <v>95</v>
      </c>
      <c r="BF96">
        <f t="shared" si="12"/>
        <v>2.9677027028487006</v>
      </c>
      <c r="BG96">
        <f t="shared" si="13"/>
        <v>7.3171225116594254</v>
      </c>
      <c r="BH96">
        <f t="shared" si="14"/>
        <v>17.618384046184936</v>
      </c>
      <c r="BI96">
        <f t="shared" si="15"/>
        <v>41.251900366598534</v>
      </c>
    </row>
    <row r="97" spans="1:61">
      <c r="A97" s="181" t="s">
        <v>109</v>
      </c>
      <c r="B97" s="174">
        <v>3952.26</v>
      </c>
      <c r="C97" s="41">
        <v>6.508</v>
      </c>
      <c r="D97" s="36">
        <f t="shared" si="16"/>
        <v>6.5079999999999999E-2</v>
      </c>
      <c r="E97" s="42">
        <v>0.42099999999999999</v>
      </c>
      <c r="F97" s="42">
        <v>0.18099999999999999</v>
      </c>
      <c r="G97" s="43">
        <v>96.113357536839388</v>
      </c>
      <c r="H97" s="45">
        <v>0</v>
      </c>
      <c r="I97" s="166"/>
      <c r="J97" s="174">
        <v>8.6869999999999994</v>
      </c>
      <c r="K97" s="176">
        <v>2.4980000000000002</v>
      </c>
      <c r="L97" s="36">
        <v>4</v>
      </c>
      <c r="M97" s="36">
        <f t="shared" si="11"/>
        <v>0.64186803231849554</v>
      </c>
      <c r="N97" s="36">
        <v>1.4244983666437721</v>
      </c>
      <c r="O97" s="41"/>
      <c r="P97" s="41">
        <f t="shared" si="18"/>
        <v>0.95000000000000062</v>
      </c>
      <c r="Q97" s="36">
        <v>5</v>
      </c>
      <c r="R97">
        <f t="shared" si="19"/>
        <v>1.7135054595925694</v>
      </c>
      <c r="S97">
        <f>SUM($N$3:N97)/$N$103</f>
        <v>0.71076951435957603</v>
      </c>
      <c r="T97" s="36">
        <v>1.4244983666437721</v>
      </c>
      <c r="AC97" s="41">
        <v>8.6869999999999994</v>
      </c>
      <c r="AD97" s="42">
        <v>2.4980000000000002</v>
      </c>
      <c r="AE97" s="76">
        <v>1.4244983666437721</v>
      </c>
      <c r="AF97">
        <v>5</v>
      </c>
      <c r="BE97">
        <v>96</v>
      </c>
      <c r="BF97">
        <f t="shared" si="12"/>
        <v>3.0137180606757568</v>
      </c>
      <c r="BG97">
        <f t="shared" si="13"/>
        <v>7.430577275950748</v>
      </c>
      <c r="BH97">
        <f t="shared" si="14"/>
        <v>17.891563783980601</v>
      </c>
      <c r="BI97">
        <f t="shared" si="15"/>
        <v>41.891526753228497</v>
      </c>
    </row>
    <row r="98" spans="1:61">
      <c r="A98" s="181" t="s">
        <v>110</v>
      </c>
      <c r="B98" s="174">
        <v>3952.58</v>
      </c>
      <c r="C98" s="41">
        <v>4.0670000000000002</v>
      </c>
      <c r="D98" s="36">
        <f t="shared" si="16"/>
        <v>4.0670000000000005E-2</v>
      </c>
      <c r="E98" s="42">
        <v>2.7E-2</v>
      </c>
      <c r="F98" s="42">
        <v>5.0000000000000001E-3</v>
      </c>
      <c r="G98" s="43">
        <v>47.112491038479753</v>
      </c>
      <c r="H98" s="45">
        <v>36.031383100091524</v>
      </c>
      <c r="I98" s="166"/>
      <c r="J98" s="174">
        <v>8.0739999999999998</v>
      </c>
      <c r="K98" s="176">
        <v>2.64</v>
      </c>
      <c r="L98" s="36">
        <v>4</v>
      </c>
      <c r="M98" s="36">
        <f t="shared" si="11"/>
        <v>0.19169895003916845</v>
      </c>
      <c r="N98" s="36">
        <v>1.5677302723687838</v>
      </c>
      <c r="O98" s="41"/>
      <c r="P98" s="41">
        <f t="shared" si="18"/>
        <v>0.96000000000000063</v>
      </c>
      <c r="Q98" s="36">
        <v>5</v>
      </c>
      <c r="R98">
        <f t="shared" si="19"/>
        <v>1.5549479129113353</v>
      </c>
      <c r="S98">
        <f>SUM($N$3:N98)/$N$103</f>
        <v>0.73477024747022768</v>
      </c>
      <c r="T98" s="36">
        <v>1.5677302723687838</v>
      </c>
      <c r="AC98" s="41">
        <v>8.0739999999999998</v>
      </c>
      <c r="AD98" s="42">
        <v>2.64</v>
      </c>
      <c r="AE98" s="76">
        <v>1.5677302723687838</v>
      </c>
      <c r="AF98">
        <v>5</v>
      </c>
      <c r="BE98">
        <v>97</v>
      </c>
      <c r="BF98">
        <f t="shared" si="12"/>
        <v>3.0599589626265162</v>
      </c>
      <c r="BG98">
        <f t="shared" si="13"/>
        <v>7.5445881383927835</v>
      </c>
      <c r="BH98">
        <f t="shared" si="14"/>
        <v>18.166082511354617</v>
      </c>
      <c r="BI98">
        <f t="shared" si="15"/>
        <v>42.534288266470156</v>
      </c>
    </row>
    <row r="99" spans="1:61">
      <c r="A99" s="181" t="s">
        <v>111</v>
      </c>
      <c r="B99" s="174">
        <v>3952.8</v>
      </c>
      <c r="C99" s="41">
        <v>6.5419999999999998</v>
      </c>
      <c r="D99" s="36">
        <f t="shared" si="16"/>
        <v>6.5419999999999992E-2</v>
      </c>
      <c r="E99" s="42">
        <v>0.12</v>
      </c>
      <c r="F99" s="42">
        <v>3.5000000000000003E-2</v>
      </c>
      <c r="G99" s="43">
        <v>61.91295310320627</v>
      </c>
      <c r="H99" s="45">
        <v>22.74711962643131</v>
      </c>
      <c r="I99" s="166"/>
      <c r="J99" s="174">
        <v>6.7549999999999999</v>
      </c>
      <c r="K99" s="176">
        <v>3.16</v>
      </c>
      <c r="L99" s="36">
        <v>4</v>
      </c>
      <c r="M99" s="36">
        <f t="shared" si="11"/>
        <v>0.30547027491259721</v>
      </c>
      <c r="N99" s="36">
        <v>2.0332466897974402</v>
      </c>
      <c r="O99" s="41"/>
      <c r="P99" s="41">
        <f t="shared" si="18"/>
        <v>0.97000000000000064</v>
      </c>
      <c r="Q99" s="36">
        <v>5</v>
      </c>
      <c r="R99">
        <f t="shared" si="19"/>
        <v>1.2617661534204403</v>
      </c>
      <c r="S99">
        <f>SUM($N$3:N99)/$N$103</f>
        <v>0.76589767545323773</v>
      </c>
      <c r="T99" s="36">
        <v>2.0332466897974402</v>
      </c>
      <c r="AC99" s="41">
        <v>6.7549999999999999</v>
      </c>
      <c r="AD99" s="42">
        <v>3.16</v>
      </c>
      <c r="AE99" s="76">
        <v>2.0332466897974402</v>
      </c>
      <c r="AF99">
        <v>5</v>
      </c>
      <c r="BE99">
        <v>98</v>
      </c>
      <c r="BF99">
        <f t="shared" si="12"/>
        <v>3.1064241718887797</v>
      </c>
      <c r="BG99">
        <f t="shared" si="13"/>
        <v>7.6591520495202392</v>
      </c>
      <c r="BH99">
        <f t="shared" si="14"/>
        <v>18.441932885714252</v>
      </c>
      <c r="BI99">
        <f t="shared" si="15"/>
        <v>43.18016771428686</v>
      </c>
    </row>
    <row r="100" spans="1:61">
      <c r="A100" s="181" t="s">
        <v>112</v>
      </c>
      <c r="B100" s="174">
        <v>3953.08</v>
      </c>
      <c r="C100" s="41">
        <v>5.48</v>
      </c>
      <c r="D100" s="36">
        <f t="shared" si="16"/>
        <v>5.4800000000000001E-2</v>
      </c>
      <c r="E100" s="42">
        <v>3.5000000000000003E-2</v>
      </c>
      <c r="F100" s="42">
        <v>7.0000000000000001E-3</v>
      </c>
      <c r="G100" s="43">
        <v>49.7891471945468</v>
      </c>
      <c r="H100" s="45">
        <v>36.262467322118233</v>
      </c>
      <c r="I100" s="166"/>
      <c r="J100" s="174">
        <v>11.182</v>
      </c>
      <c r="K100" s="176">
        <v>8.0220000000000002</v>
      </c>
      <c r="L100" s="36">
        <v>4</v>
      </c>
      <c r="M100" s="36">
        <f t="shared" si="11"/>
        <v>0.1725308758410978</v>
      </c>
      <c r="N100" s="36">
        <v>2.2737821125552116</v>
      </c>
      <c r="O100" s="41"/>
      <c r="P100" s="41">
        <f t="shared" si="18"/>
        <v>0.98000000000000065</v>
      </c>
      <c r="Q100" s="36">
        <v>5</v>
      </c>
      <c r="R100">
        <f t="shared" si="19"/>
        <v>2.5440295183870796</v>
      </c>
      <c r="S100">
        <f>SUM($N$3:N100)/$N$103</f>
        <v>0.80070751398034234</v>
      </c>
      <c r="T100" s="36">
        <v>2.2737821125552116</v>
      </c>
      <c r="AC100" s="41">
        <v>11.182</v>
      </c>
      <c r="AD100" s="42">
        <v>8.0220000000000002</v>
      </c>
      <c r="AE100" s="76">
        <v>2.2737821125552116</v>
      </c>
      <c r="AF100">
        <v>5</v>
      </c>
      <c r="BE100">
        <v>99</v>
      </c>
      <c r="BF100">
        <f t="shared" si="12"/>
        <v>3.153112471014925</v>
      </c>
      <c r="BG100">
        <f t="shared" si="13"/>
        <v>7.7742660076128338</v>
      </c>
      <c r="BH100">
        <f t="shared" si="14"/>
        <v>18.719107679428593</v>
      </c>
      <c r="BI100">
        <f t="shared" si="15"/>
        <v>43.829148173815</v>
      </c>
    </row>
    <row r="101" spans="1:61">
      <c r="A101" s="181" t="s">
        <v>113</v>
      </c>
      <c r="B101" s="174">
        <v>3953.46</v>
      </c>
      <c r="C101" s="41">
        <v>4.0999999999999996</v>
      </c>
      <c r="D101" s="36">
        <f t="shared" si="16"/>
        <v>4.0999999999999995E-2</v>
      </c>
      <c r="E101" s="42">
        <v>2.1000000000000001E-2</v>
      </c>
      <c r="F101" s="42">
        <v>4.0000000000000001E-3</v>
      </c>
      <c r="G101" s="43">
        <v>71.688214927982287</v>
      </c>
      <c r="H101" s="45">
        <v>11.410213554400956</v>
      </c>
      <c r="I101" s="166"/>
      <c r="J101" s="174">
        <v>9.8650000000000002</v>
      </c>
      <c r="K101" s="176">
        <v>21.283999999999999</v>
      </c>
      <c r="L101" s="36">
        <v>4</v>
      </c>
      <c r="M101" s="36">
        <f t="shared" si="11"/>
        <v>0.16421276328845935</v>
      </c>
      <c r="N101" s="36">
        <v>4.497812309252013</v>
      </c>
      <c r="O101" s="41"/>
      <c r="P101" s="41">
        <f t="shared" si="18"/>
        <v>0.99000000000000066</v>
      </c>
      <c r="Q101" s="36">
        <v>5</v>
      </c>
      <c r="S101">
        <f>SUM($N$3:N101)/$N$103</f>
        <v>0.86956552783565377</v>
      </c>
      <c r="T101" s="36">
        <v>4.497812309252013</v>
      </c>
      <c r="AC101" s="41">
        <v>9.8650000000000002</v>
      </c>
      <c r="AD101" s="42">
        <v>21.283999999999999</v>
      </c>
      <c r="AE101" s="76">
        <v>4.497812309252013</v>
      </c>
      <c r="AF101">
        <v>5</v>
      </c>
      <c r="BE101">
        <v>100</v>
      </c>
      <c r="BF101">
        <f t="shared" si="12"/>
        <v>3.2000226614257046</v>
      </c>
      <c r="BG101">
        <f t="shared" si="13"/>
        <v>7.8899270574718567</v>
      </c>
      <c r="BH101">
        <f t="shared" si="14"/>
        <v>18.997599776882772</v>
      </c>
      <c r="BI101">
        <f t="shared" si="15"/>
        <v>44.481212984466715</v>
      </c>
    </row>
    <row r="102" spans="1:61">
      <c r="A102" s="182" t="s">
        <v>114</v>
      </c>
      <c r="B102" s="177">
        <v>3953.83</v>
      </c>
      <c r="C102" s="47">
        <v>3.8849999999999998</v>
      </c>
      <c r="D102" s="48">
        <f t="shared" si="16"/>
        <v>3.8849999999999996E-2</v>
      </c>
      <c r="E102" s="48">
        <v>2.3E-2</v>
      </c>
      <c r="F102" s="48">
        <v>4.0000000000000001E-3</v>
      </c>
      <c r="G102" s="49">
        <v>93.147465979513967</v>
      </c>
      <c r="H102" s="50">
        <v>1.0308695294504857</v>
      </c>
      <c r="I102" s="167"/>
      <c r="J102" s="177">
        <v>6.0720000000000001</v>
      </c>
      <c r="K102" s="178">
        <v>30.890999999999998</v>
      </c>
      <c r="L102" s="36">
        <v>4</v>
      </c>
      <c r="M102" s="36">
        <f t="shared" si="11"/>
        <v>0.18149837145676642</v>
      </c>
      <c r="N102" s="161">
        <v>8.51999268646248</v>
      </c>
      <c r="O102" s="47"/>
      <c r="P102" s="41">
        <f t="shared" si="18"/>
        <v>1.0000000000000007</v>
      </c>
      <c r="Q102" s="36">
        <v>5</v>
      </c>
      <c r="S102">
        <f>SUM($N$3:N102)/$N$103</f>
        <v>1</v>
      </c>
      <c r="T102" s="161">
        <v>8.51999268646248</v>
      </c>
      <c r="AC102" s="47">
        <v>6.0720000000000001</v>
      </c>
      <c r="AD102" s="48">
        <v>30.890999999999998</v>
      </c>
      <c r="AE102" s="76">
        <v>8.51999268646248</v>
      </c>
      <c r="AF102">
        <v>5</v>
      </c>
    </row>
    <row r="103" spans="1:61">
      <c r="A103" s="183"/>
      <c r="B103" s="179"/>
      <c r="C103" s="30"/>
      <c r="D103" s="30"/>
      <c r="E103" s="30"/>
      <c r="F103" s="11"/>
      <c r="G103" s="32"/>
      <c r="H103" s="33"/>
      <c r="I103" s="33"/>
      <c r="J103" s="179"/>
      <c r="K103" s="179"/>
      <c r="L103" s="30"/>
      <c r="N103" s="76">
        <f>SUM(N3:N102)</f>
        <v>65.320099396173134</v>
      </c>
    </row>
    <row r="104" spans="1:61">
      <c r="A104" s="183"/>
      <c r="B104" s="179"/>
      <c r="C104" s="30"/>
      <c r="D104" s="30"/>
      <c r="E104" s="30"/>
      <c r="F104" s="11"/>
      <c r="G104" s="32"/>
      <c r="H104" s="33"/>
      <c r="I104" s="33"/>
      <c r="J104" s="179"/>
      <c r="K104" s="179"/>
      <c r="L104" s="30"/>
    </row>
    <row r="105" spans="1:61">
      <c r="A105" s="183"/>
      <c r="B105" s="179"/>
      <c r="C105" s="30"/>
      <c r="D105" s="30"/>
      <c r="E105" s="30"/>
      <c r="F105" s="11"/>
      <c r="G105" s="32"/>
      <c r="H105" s="33"/>
      <c r="I105" s="33"/>
      <c r="J105" s="179"/>
      <c r="K105" s="179"/>
      <c r="L105" s="30"/>
    </row>
    <row r="106" spans="1:61">
      <c r="A106" s="183"/>
      <c r="B106" s="179"/>
      <c r="C106" s="30"/>
      <c r="D106" s="30"/>
      <c r="E106" s="30"/>
      <c r="F106" s="11"/>
      <c r="G106" s="32"/>
      <c r="H106" s="33"/>
      <c r="I106" s="33"/>
      <c r="J106" s="179"/>
      <c r="K106" s="179"/>
      <c r="L106" s="30"/>
    </row>
    <row r="107" spans="1:61">
      <c r="A107" s="183"/>
      <c r="B107" s="179"/>
      <c r="C107" s="30"/>
      <c r="D107" s="30"/>
      <c r="E107" s="30"/>
      <c r="F107" s="11"/>
      <c r="G107" s="32"/>
      <c r="H107" s="33"/>
      <c r="I107" s="33"/>
      <c r="J107" s="179"/>
      <c r="K107" s="179"/>
      <c r="L107" s="30"/>
    </row>
    <row r="108" spans="1:61">
      <c r="A108" s="183"/>
      <c r="B108" s="179"/>
      <c r="C108" s="30"/>
      <c r="D108" s="30"/>
      <c r="E108" s="30"/>
      <c r="F108" s="11"/>
      <c r="G108" s="32"/>
      <c r="H108" s="33"/>
      <c r="I108" s="33"/>
      <c r="J108" s="179"/>
      <c r="K108" s="179"/>
      <c r="L108" s="30"/>
    </row>
    <row r="109" spans="1:61">
      <c r="A109" s="183"/>
      <c r="B109" s="179"/>
      <c r="C109" s="30"/>
      <c r="D109" s="30"/>
      <c r="E109" s="30"/>
      <c r="F109" s="11"/>
      <c r="G109" s="32"/>
      <c r="H109" s="33"/>
      <c r="I109" s="33"/>
      <c r="J109" s="179"/>
      <c r="K109" s="179"/>
      <c r="L109" s="30"/>
    </row>
    <row r="110" spans="1:61">
      <c r="A110" s="183"/>
      <c r="B110" s="179"/>
      <c r="C110" s="30"/>
      <c r="D110" s="30"/>
      <c r="E110" s="30"/>
      <c r="F110" s="11"/>
      <c r="G110" s="32"/>
      <c r="H110" s="33"/>
      <c r="I110" s="33"/>
      <c r="J110" s="179"/>
      <c r="K110" s="179"/>
      <c r="L110" s="30"/>
    </row>
    <row r="111" spans="1:61">
      <c r="A111" s="183"/>
      <c r="B111" s="179"/>
      <c r="C111" s="30"/>
      <c r="D111" s="30"/>
      <c r="E111" s="30"/>
      <c r="F111" s="11"/>
      <c r="G111" s="32"/>
      <c r="H111" s="33"/>
      <c r="I111" s="33"/>
      <c r="J111" s="179"/>
      <c r="K111" s="179"/>
      <c r="L111" s="30"/>
    </row>
    <row r="112" spans="1:61">
      <c r="A112" s="183"/>
      <c r="B112" s="179"/>
      <c r="C112" s="30"/>
      <c r="D112" s="30"/>
      <c r="E112" s="30"/>
      <c r="F112" s="11"/>
      <c r="G112" s="32"/>
      <c r="H112" s="33"/>
      <c r="I112" s="33"/>
      <c r="J112" s="179"/>
      <c r="K112" s="179"/>
      <c r="L112" s="30"/>
    </row>
    <row r="113" spans="1:12">
      <c r="A113" s="183"/>
      <c r="B113" s="179"/>
      <c r="C113" s="30"/>
      <c r="D113" s="30"/>
      <c r="E113" s="30"/>
      <c r="F113" s="11"/>
      <c r="G113" s="32"/>
      <c r="H113" s="33"/>
      <c r="I113" s="33"/>
      <c r="J113" s="179"/>
      <c r="K113" s="179"/>
      <c r="L113" s="30"/>
    </row>
    <row r="114" spans="1:12">
      <c r="A114" s="183"/>
      <c r="B114" s="179"/>
      <c r="C114" s="30"/>
      <c r="D114" s="30"/>
      <c r="E114" s="30"/>
      <c r="F114" s="11"/>
      <c r="G114" s="32"/>
      <c r="H114" s="33"/>
      <c r="I114" s="33"/>
      <c r="J114" s="179"/>
      <c r="K114" s="179"/>
      <c r="L114" s="30"/>
    </row>
    <row r="115" spans="1:12">
      <c r="A115" s="183"/>
      <c r="B115" s="179"/>
      <c r="C115" s="30"/>
      <c r="D115" s="30"/>
      <c r="E115" s="30"/>
      <c r="F115" s="11"/>
      <c r="G115" s="32"/>
      <c r="H115" s="33"/>
      <c r="I115" s="33"/>
      <c r="J115" s="179"/>
      <c r="K115" s="179"/>
      <c r="L115" s="30"/>
    </row>
    <row r="116" spans="1:12">
      <c r="A116" s="183"/>
      <c r="B116" s="179"/>
      <c r="C116" s="30"/>
      <c r="D116" s="30"/>
      <c r="E116" s="30"/>
      <c r="F116" s="11"/>
      <c r="G116" s="32"/>
      <c r="H116" s="33"/>
      <c r="I116" s="33"/>
      <c r="J116" s="179"/>
      <c r="K116" s="179"/>
      <c r="L116" s="30"/>
    </row>
    <row r="117" spans="1:12">
      <c r="A117" s="183"/>
      <c r="B117" s="179"/>
      <c r="C117" s="30"/>
      <c r="D117" s="30"/>
      <c r="E117" s="30"/>
      <c r="F117" s="11"/>
      <c r="G117" s="32"/>
      <c r="H117" s="33"/>
      <c r="I117" s="33"/>
      <c r="J117" s="179"/>
      <c r="K117" s="179"/>
      <c r="L117" s="30"/>
    </row>
    <row r="118" spans="1:12">
      <c r="A118" s="183"/>
      <c r="B118" s="179"/>
      <c r="C118" s="30"/>
      <c r="D118" s="30"/>
      <c r="E118" s="30"/>
      <c r="F118" s="11"/>
      <c r="G118" s="32"/>
      <c r="H118" s="33"/>
      <c r="I118" s="33"/>
      <c r="J118" s="179"/>
      <c r="K118" s="179"/>
      <c r="L118" s="30"/>
    </row>
    <row r="119" spans="1:12">
      <c r="A119" s="183"/>
      <c r="B119" s="179"/>
      <c r="C119" s="30"/>
      <c r="D119" s="30"/>
      <c r="E119" s="30"/>
      <c r="F119" s="11"/>
      <c r="G119" s="32"/>
      <c r="H119" s="33"/>
      <c r="I119" s="33"/>
      <c r="J119" s="179"/>
      <c r="K119" s="179"/>
      <c r="L119" s="30"/>
    </row>
    <row r="120" spans="1:12">
      <c r="A120" s="183"/>
      <c r="B120" s="179"/>
      <c r="C120" s="30"/>
      <c r="D120" s="30"/>
      <c r="E120" s="30"/>
      <c r="F120" s="11"/>
      <c r="G120" s="32"/>
      <c r="H120" s="33"/>
      <c r="I120" s="33"/>
      <c r="J120" s="179"/>
      <c r="K120" s="179"/>
      <c r="L120" s="30"/>
    </row>
    <row r="121" spans="1:12">
      <c r="A121" s="183"/>
      <c r="B121" s="179"/>
      <c r="C121" s="30"/>
      <c r="D121" s="30"/>
      <c r="E121" s="30"/>
      <c r="F121" s="11"/>
      <c r="G121" s="32"/>
      <c r="H121" s="33"/>
      <c r="I121" s="33"/>
      <c r="J121" s="179"/>
      <c r="K121" s="179"/>
      <c r="L121" s="30"/>
    </row>
    <row r="122" spans="1:12">
      <c r="A122" s="183"/>
      <c r="B122" s="179"/>
      <c r="C122" s="30"/>
      <c r="D122" s="30"/>
      <c r="E122" s="30"/>
      <c r="F122" s="11"/>
      <c r="G122" s="32"/>
      <c r="H122" s="33"/>
      <c r="I122" s="33"/>
      <c r="J122" s="179"/>
      <c r="K122" s="179"/>
      <c r="L122" s="30"/>
    </row>
    <row r="123" spans="1:12">
      <c r="A123" s="183"/>
      <c r="B123" s="179"/>
      <c r="C123" s="30"/>
      <c r="D123" s="30"/>
      <c r="E123" s="30"/>
      <c r="F123" s="11"/>
      <c r="G123" s="32"/>
      <c r="H123" s="33"/>
      <c r="I123" s="33"/>
      <c r="J123" s="179"/>
      <c r="K123" s="179"/>
      <c r="L123" s="30"/>
    </row>
    <row r="124" spans="1:12">
      <c r="A124" s="183"/>
      <c r="B124" s="179"/>
      <c r="C124" s="30"/>
      <c r="D124" s="30"/>
      <c r="E124" s="30"/>
      <c r="F124" s="11"/>
      <c r="G124" s="32"/>
      <c r="H124" s="33"/>
      <c r="I124" s="33"/>
      <c r="J124" s="179"/>
      <c r="K124" s="179"/>
      <c r="L124" s="30"/>
    </row>
    <row r="125" spans="1:12">
      <c r="A125" s="183"/>
      <c r="B125" s="179"/>
      <c r="C125" s="30"/>
      <c r="D125" s="30"/>
      <c r="E125" s="30"/>
      <c r="F125" s="11"/>
      <c r="G125" s="32"/>
      <c r="H125" s="33"/>
      <c r="I125" s="33"/>
      <c r="J125" s="179"/>
      <c r="K125" s="179"/>
      <c r="L125" s="30"/>
    </row>
    <row r="126" spans="1:12">
      <c r="A126" s="183"/>
      <c r="B126" s="179"/>
      <c r="C126" s="30"/>
      <c r="D126" s="30"/>
      <c r="E126" s="30"/>
      <c r="F126" s="11"/>
      <c r="G126" s="32"/>
      <c r="H126" s="33"/>
      <c r="I126" s="33"/>
      <c r="J126" s="179"/>
      <c r="K126" s="179"/>
      <c r="L126" s="30"/>
    </row>
    <row r="127" spans="1:12">
      <c r="A127" s="183"/>
      <c r="B127" s="179"/>
      <c r="C127" s="30"/>
      <c r="D127" s="30"/>
      <c r="E127" s="30"/>
      <c r="F127" s="11"/>
      <c r="G127" s="32"/>
      <c r="H127" s="33"/>
      <c r="I127" s="33"/>
      <c r="J127" s="179"/>
      <c r="K127" s="179"/>
      <c r="L127" s="30"/>
    </row>
    <row r="128" spans="1:12">
      <c r="A128" s="183"/>
      <c r="B128" s="179"/>
      <c r="C128" s="30"/>
      <c r="D128" s="30"/>
      <c r="E128" s="30"/>
      <c r="F128" s="11"/>
      <c r="G128" s="32"/>
      <c r="H128" s="33"/>
      <c r="I128" s="33"/>
      <c r="J128" s="179"/>
      <c r="K128" s="179"/>
      <c r="L128" s="30"/>
    </row>
    <row r="129" spans="1:12">
      <c r="A129" s="183"/>
      <c r="B129" s="179"/>
      <c r="C129" s="30"/>
      <c r="D129" s="30"/>
      <c r="E129" s="30"/>
      <c r="F129" s="11"/>
      <c r="G129" s="32"/>
      <c r="H129" s="33"/>
      <c r="I129" s="33"/>
      <c r="J129" s="179"/>
      <c r="K129" s="179"/>
      <c r="L129" s="30"/>
    </row>
    <row r="130" spans="1:12">
      <c r="A130" s="183"/>
      <c r="B130" s="179"/>
      <c r="C130" s="30"/>
      <c r="D130" s="30"/>
      <c r="E130" s="30"/>
      <c r="F130" s="11"/>
      <c r="G130" s="32"/>
      <c r="H130" s="33"/>
      <c r="I130" s="33"/>
      <c r="J130" s="179"/>
      <c r="K130" s="179"/>
      <c r="L130" s="30"/>
    </row>
    <row r="131" spans="1:12">
      <c r="A131" s="183"/>
      <c r="B131" s="179"/>
      <c r="C131" s="30"/>
      <c r="D131" s="30"/>
      <c r="E131" s="30"/>
      <c r="F131" s="11"/>
      <c r="G131" s="32"/>
      <c r="H131" s="33"/>
      <c r="I131" s="33"/>
      <c r="J131" s="179"/>
      <c r="K131" s="179"/>
      <c r="L131" s="30"/>
    </row>
    <row r="132" spans="1:12">
      <c r="A132" s="183"/>
      <c r="B132" s="179"/>
      <c r="C132" s="30"/>
      <c r="D132" s="30"/>
      <c r="E132" s="30"/>
      <c r="F132" s="11"/>
      <c r="G132" s="32"/>
      <c r="H132" s="33"/>
      <c r="I132" s="33"/>
      <c r="J132" s="179"/>
      <c r="K132" s="179"/>
      <c r="L132" s="30"/>
    </row>
    <row r="133" spans="1:12">
      <c r="A133" s="183"/>
      <c r="B133" s="179"/>
      <c r="C133" s="30"/>
      <c r="D133" s="30"/>
      <c r="E133" s="30"/>
      <c r="F133" s="11"/>
      <c r="G133" s="32"/>
      <c r="H133" s="33"/>
      <c r="I133" s="33"/>
      <c r="J133" s="179"/>
      <c r="K133" s="179"/>
      <c r="L133" s="30"/>
    </row>
    <row r="134" spans="1:12">
      <c r="A134" s="183"/>
      <c r="B134" s="179"/>
      <c r="C134" s="30"/>
      <c r="D134" s="30"/>
      <c r="E134" s="30"/>
      <c r="F134" s="11"/>
      <c r="G134" s="32"/>
      <c r="H134" s="33"/>
      <c r="I134" s="33"/>
      <c r="J134" s="179"/>
      <c r="K134" s="179"/>
      <c r="L134" s="30"/>
    </row>
    <row r="135" spans="1:12">
      <c r="A135" s="183"/>
      <c r="B135" s="179"/>
      <c r="C135" s="30"/>
      <c r="D135" s="30"/>
      <c r="E135" s="30"/>
      <c r="F135" s="11"/>
      <c r="G135" s="32"/>
      <c r="H135" s="33"/>
      <c r="I135" s="33"/>
      <c r="J135" s="179"/>
      <c r="K135" s="179"/>
      <c r="L135" s="30"/>
    </row>
    <row r="136" spans="1:12">
      <c r="A136" s="183"/>
      <c r="B136" s="179"/>
      <c r="C136" s="30"/>
      <c r="D136" s="30"/>
      <c r="E136" s="30"/>
      <c r="F136" s="11"/>
      <c r="G136" s="32"/>
      <c r="H136" s="33"/>
      <c r="I136" s="33"/>
      <c r="J136" s="179"/>
      <c r="K136" s="179"/>
      <c r="L136" s="30"/>
    </row>
    <row r="137" spans="1:12">
      <c r="A137" s="183"/>
      <c r="B137" s="179"/>
      <c r="C137" s="30"/>
      <c r="D137" s="30"/>
      <c r="E137" s="30"/>
      <c r="F137" s="11"/>
      <c r="G137" s="32"/>
      <c r="H137" s="33"/>
      <c r="I137" s="33"/>
      <c r="J137" s="179"/>
      <c r="K137" s="179"/>
      <c r="L137" s="30"/>
    </row>
    <row r="138" spans="1:12">
      <c r="A138" s="183"/>
      <c r="B138" s="179"/>
      <c r="C138" s="30"/>
      <c r="D138" s="30"/>
      <c r="E138" s="30"/>
      <c r="F138" s="11"/>
      <c r="G138" s="32"/>
      <c r="H138" s="33"/>
      <c r="I138" s="33"/>
      <c r="J138" s="179"/>
      <c r="K138" s="179"/>
      <c r="L138" s="30"/>
    </row>
    <row r="139" spans="1:12">
      <c r="A139" s="183"/>
      <c r="B139" s="179"/>
      <c r="C139" s="30"/>
      <c r="D139" s="30"/>
      <c r="E139" s="30"/>
      <c r="F139" s="11"/>
      <c r="G139" s="32"/>
      <c r="H139" s="33"/>
      <c r="I139" s="33"/>
      <c r="J139" s="179"/>
      <c r="K139" s="179"/>
      <c r="L139" s="30"/>
    </row>
    <row r="140" spans="1:12">
      <c r="A140" s="183"/>
      <c r="B140" s="179"/>
      <c r="C140" s="30"/>
      <c r="D140" s="30"/>
      <c r="E140" s="30"/>
      <c r="F140" s="11"/>
      <c r="G140" s="32"/>
      <c r="H140" s="33"/>
      <c r="I140" s="33"/>
      <c r="J140" s="179"/>
      <c r="K140" s="179"/>
      <c r="L140" s="30"/>
    </row>
    <row r="141" spans="1:12">
      <c r="A141" s="183"/>
      <c r="B141" s="179"/>
      <c r="C141" s="30"/>
      <c r="D141" s="30"/>
      <c r="E141" s="30"/>
      <c r="F141" s="11"/>
      <c r="G141" s="32"/>
      <c r="H141" s="33"/>
      <c r="I141" s="33"/>
      <c r="J141" s="179"/>
      <c r="K141" s="179"/>
      <c r="L141" s="30"/>
    </row>
    <row r="142" spans="1:12">
      <c r="A142" s="183"/>
      <c r="B142" s="179"/>
      <c r="C142" s="30"/>
      <c r="D142" s="30"/>
      <c r="E142" s="30"/>
      <c r="F142" s="11"/>
      <c r="G142" s="32"/>
      <c r="H142" s="33"/>
      <c r="I142" s="33"/>
      <c r="J142" s="179"/>
      <c r="K142" s="179"/>
      <c r="L142" s="30"/>
    </row>
    <row r="143" spans="1:12">
      <c r="A143" s="183"/>
      <c r="B143" s="179"/>
      <c r="C143" s="30"/>
      <c r="D143" s="30"/>
      <c r="E143" s="30"/>
      <c r="F143" s="11"/>
      <c r="G143" s="32"/>
      <c r="H143" s="33"/>
      <c r="I143" s="33"/>
      <c r="J143" s="179"/>
      <c r="K143" s="179"/>
      <c r="L143" s="30"/>
    </row>
    <row r="144" spans="1:12">
      <c r="A144" s="183"/>
      <c r="B144" s="179"/>
      <c r="C144" s="30"/>
      <c r="D144" s="30"/>
      <c r="E144" s="30"/>
      <c r="F144" s="11"/>
      <c r="G144" s="32"/>
      <c r="H144" s="33"/>
      <c r="I144" s="33"/>
      <c r="J144" s="179"/>
      <c r="K144" s="179"/>
      <c r="L144" s="30"/>
    </row>
    <row r="145" spans="1:12">
      <c r="A145" s="183"/>
      <c r="B145" s="179"/>
      <c r="C145" s="30"/>
      <c r="D145" s="30"/>
      <c r="E145" s="30"/>
      <c r="F145" s="11"/>
      <c r="G145" s="32"/>
      <c r="H145" s="33"/>
      <c r="I145" s="33"/>
      <c r="J145" s="179"/>
      <c r="K145" s="179"/>
      <c r="L145" s="30"/>
    </row>
    <row r="146" spans="1:12">
      <c r="A146" s="183"/>
      <c r="B146" s="179"/>
      <c r="C146" s="30"/>
      <c r="D146" s="30"/>
      <c r="E146" s="30"/>
      <c r="F146" s="11"/>
      <c r="G146" s="32"/>
      <c r="H146" s="33"/>
      <c r="I146" s="33"/>
      <c r="J146" s="179"/>
      <c r="K146" s="179"/>
      <c r="L146" s="30"/>
    </row>
    <row r="147" spans="1:12">
      <c r="A147" s="183"/>
      <c r="B147" s="179"/>
      <c r="C147" s="30"/>
      <c r="D147" s="30"/>
      <c r="E147" s="30"/>
      <c r="F147" s="11"/>
      <c r="G147" s="32"/>
      <c r="H147" s="33"/>
      <c r="I147" s="33"/>
      <c r="J147" s="179"/>
      <c r="K147" s="179"/>
      <c r="L147" s="30"/>
    </row>
    <row r="148" spans="1:12">
      <c r="A148" s="183"/>
      <c r="B148" s="179"/>
      <c r="C148" s="30"/>
      <c r="D148" s="30"/>
      <c r="E148" s="30"/>
      <c r="F148" s="11"/>
      <c r="G148" s="32"/>
      <c r="H148" s="33"/>
      <c r="I148" s="33"/>
      <c r="J148" s="179"/>
      <c r="K148" s="179"/>
      <c r="L148" s="30"/>
    </row>
    <row r="149" spans="1:12">
      <c r="A149" s="183"/>
      <c r="B149" s="179"/>
      <c r="C149" s="30"/>
      <c r="D149" s="30"/>
      <c r="E149" s="30"/>
      <c r="F149" s="11"/>
      <c r="G149" s="32"/>
      <c r="H149" s="33"/>
      <c r="I149" s="33"/>
      <c r="J149" s="179"/>
      <c r="K149" s="179"/>
      <c r="L149" s="30"/>
    </row>
    <row r="150" spans="1:12">
      <c r="A150" s="183"/>
      <c r="B150" s="179"/>
      <c r="C150" s="30"/>
      <c r="D150" s="30"/>
      <c r="E150" s="30"/>
      <c r="F150" s="11"/>
      <c r="G150" s="32"/>
      <c r="H150" s="33"/>
      <c r="I150" s="33"/>
      <c r="J150" s="179"/>
      <c r="K150" s="179"/>
      <c r="L150" s="30"/>
    </row>
    <row r="151" spans="1:12">
      <c r="A151" s="183"/>
      <c r="B151" s="179"/>
      <c r="C151" s="30"/>
      <c r="D151" s="30"/>
      <c r="E151" s="30"/>
      <c r="F151" s="11"/>
      <c r="G151" s="32"/>
      <c r="H151" s="33"/>
      <c r="I151" s="33"/>
      <c r="J151" s="179"/>
      <c r="K151" s="179"/>
      <c r="L151" s="30"/>
    </row>
    <row r="152" spans="1:12">
      <c r="A152" s="183"/>
      <c r="B152" s="179"/>
      <c r="C152" s="30"/>
      <c r="D152" s="30"/>
      <c r="E152" s="30"/>
      <c r="F152" s="11"/>
      <c r="G152" s="32"/>
      <c r="H152" s="33"/>
      <c r="I152" s="33"/>
      <c r="J152" s="179"/>
      <c r="K152" s="179"/>
      <c r="L152" s="30"/>
    </row>
    <row r="153" spans="1:12">
      <c r="A153" s="183"/>
      <c r="B153" s="179"/>
      <c r="C153" s="30"/>
      <c r="D153" s="30"/>
      <c r="E153" s="30"/>
      <c r="F153" s="11"/>
      <c r="G153" s="32"/>
      <c r="H153" s="33"/>
      <c r="I153" s="33"/>
      <c r="J153" s="179"/>
      <c r="K153" s="179"/>
      <c r="L153" s="30"/>
    </row>
    <row r="154" spans="1:12">
      <c r="A154" s="183"/>
      <c r="B154" s="179"/>
      <c r="C154" s="30"/>
      <c r="D154" s="30"/>
      <c r="E154" s="30"/>
      <c r="F154" s="11"/>
      <c r="G154" s="32"/>
      <c r="H154" s="33"/>
      <c r="I154" s="33"/>
      <c r="J154" s="179"/>
      <c r="K154" s="179"/>
      <c r="L154" s="30"/>
    </row>
    <row r="155" spans="1:12">
      <c r="A155" s="183"/>
      <c r="B155" s="179"/>
      <c r="C155" s="30"/>
      <c r="D155" s="30"/>
      <c r="E155" s="30"/>
      <c r="F155" s="11"/>
      <c r="G155" s="32"/>
      <c r="H155" s="33"/>
      <c r="I155" s="33"/>
      <c r="J155" s="179"/>
      <c r="K155" s="179"/>
      <c r="L155" s="30"/>
    </row>
    <row r="156" spans="1:12">
      <c r="A156" s="183"/>
      <c r="B156" s="179"/>
      <c r="C156" s="30"/>
      <c r="D156" s="30"/>
      <c r="E156" s="30"/>
      <c r="F156" s="11"/>
      <c r="G156" s="32"/>
      <c r="H156" s="33"/>
      <c r="I156" s="33"/>
      <c r="J156" s="179"/>
      <c r="K156" s="179"/>
      <c r="L156" s="30"/>
    </row>
    <row r="157" spans="1:12">
      <c r="A157" s="183"/>
      <c r="B157" s="179"/>
      <c r="C157" s="30"/>
      <c r="D157" s="30"/>
      <c r="E157" s="30"/>
      <c r="F157" s="11"/>
      <c r="G157" s="32"/>
      <c r="H157" s="33"/>
      <c r="I157" s="33"/>
      <c r="J157" s="179"/>
      <c r="K157" s="179"/>
      <c r="L157" s="30"/>
    </row>
    <row r="158" spans="1:12">
      <c r="A158" s="183"/>
      <c r="B158" s="179"/>
      <c r="C158" s="30"/>
      <c r="D158" s="30"/>
      <c r="E158" s="30"/>
      <c r="F158" s="11"/>
      <c r="G158" s="32"/>
      <c r="H158" s="33"/>
      <c r="I158" s="33"/>
      <c r="J158" s="179"/>
      <c r="K158" s="179"/>
      <c r="L158" s="30"/>
    </row>
    <row r="159" spans="1:12">
      <c r="A159" s="183"/>
      <c r="B159" s="179"/>
      <c r="C159" s="30"/>
      <c r="D159" s="30"/>
      <c r="E159" s="30"/>
      <c r="F159" s="11"/>
      <c r="G159" s="32"/>
      <c r="H159" s="33"/>
      <c r="I159" s="33"/>
      <c r="J159" s="179"/>
      <c r="K159" s="179"/>
      <c r="L159" s="30"/>
    </row>
    <row r="160" spans="1:12">
      <c r="A160" s="183"/>
      <c r="B160" s="179"/>
      <c r="C160" s="30"/>
      <c r="D160" s="30"/>
      <c r="E160" s="30"/>
      <c r="F160" s="11"/>
      <c r="G160" s="32"/>
      <c r="H160" s="33"/>
      <c r="I160" s="33"/>
      <c r="J160" s="179"/>
      <c r="K160" s="179"/>
      <c r="L160" s="30"/>
    </row>
    <row r="161" spans="1:12">
      <c r="A161" s="183"/>
      <c r="B161" s="179"/>
      <c r="C161" s="30"/>
      <c r="D161" s="30"/>
      <c r="E161" s="30"/>
      <c r="F161" s="11"/>
      <c r="G161" s="32"/>
      <c r="H161" s="33"/>
      <c r="I161" s="33"/>
      <c r="J161" s="179"/>
      <c r="K161" s="179"/>
      <c r="L161" s="30"/>
    </row>
    <row r="162" spans="1:12">
      <c r="A162" s="183"/>
      <c r="B162" s="179"/>
      <c r="C162" s="30"/>
      <c r="D162" s="30"/>
      <c r="E162" s="30"/>
      <c r="F162" s="11"/>
      <c r="G162" s="32"/>
      <c r="H162" s="33"/>
      <c r="I162" s="33"/>
      <c r="J162" s="179"/>
      <c r="K162" s="179"/>
      <c r="L162" s="30"/>
    </row>
    <row r="163" spans="1:12">
      <c r="A163" s="183"/>
      <c r="B163" s="179"/>
      <c r="C163" s="30"/>
      <c r="D163" s="30"/>
      <c r="E163" s="30"/>
      <c r="F163" s="11"/>
      <c r="G163" s="32"/>
      <c r="H163" s="33"/>
      <c r="I163" s="33"/>
      <c r="J163" s="179"/>
      <c r="K163" s="179"/>
      <c r="L163" s="30"/>
    </row>
    <row r="164" spans="1:12">
      <c r="A164" s="183"/>
      <c r="B164" s="179"/>
      <c r="C164" s="30"/>
      <c r="D164" s="30"/>
      <c r="E164" s="30"/>
      <c r="F164" s="11"/>
      <c r="G164" s="32"/>
      <c r="H164" s="33"/>
      <c r="I164" s="33"/>
      <c r="J164" s="179"/>
      <c r="K164" s="179"/>
      <c r="L164" s="30"/>
    </row>
    <row r="165" spans="1:12">
      <c r="A165" s="183"/>
      <c r="B165" s="179"/>
      <c r="C165" s="30"/>
      <c r="D165" s="30"/>
      <c r="E165" s="30"/>
      <c r="F165" s="11"/>
      <c r="G165" s="32"/>
      <c r="H165" s="33"/>
      <c r="I165" s="33"/>
      <c r="J165" s="179"/>
      <c r="K165" s="179"/>
      <c r="L165" s="30"/>
    </row>
    <row r="166" spans="1:12">
      <c r="A166" s="183"/>
      <c r="B166" s="179"/>
      <c r="C166" s="30"/>
      <c r="D166" s="30"/>
      <c r="E166" s="30"/>
      <c r="F166" s="11"/>
      <c r="G166" s="32"/>
      <c r="H166" s="33"/>
      <c r="I166" s="33"/>
      <c r="J166" s="179"/>
      <c r="K166" s="179"/>
      <c r="L166" s="30"/>
    </row>
    <row r="167" spans="1:12">
      <c r="A167" s="183"/>
      <c r="B167" s="179"/>
      <c r="C167" s="30"/>
      <c r="D167" s="30"/>
      <c r="E167" s="30"/>
      <c r="F167" s="11"/>
      <c r="G167" s="32"/>
      <c r="H167" s="33"/>
      <c r="I167" s="33"/>
      <c r="J167" s="179"/>
      <c r="K167" s="179"/>
      <c r="L167" s="30"/>
    </row>
    <row r="168" spans="1:12">
      <c r="A168" s="183"/>
      <c r="B168" s="179"/>
      <c r="C168" s="30"/>
      <c r="D168" s="30"/>
      <c r="E168" s="30"/>
      <c r="F168" s="11"/>
      <c r="G168" s="32"/>
      <c r="H168" s="33"/>
      <c r="I168" s="33"/>
      <c r="J168" s="179"/>
      <c r="K168" s="179"/>
      <c r="L168" s="30"/>
    </row>
    <row r="169" spans="1:12">
      <c r="A169" s="183"/>
      <c r="B169" s="179"/>
      <c r="C169" s="30"/>
      <c r="D169" s="30"/>
      <c r="E169" s="30"/>
      <c r="F169" s="11"/>
      <c r="G169" s="32"/>
      <c r="H169" s="33"/>
      <c r="I169" s="33"/>
      <c r="J169" s="179"/>
      <c r="K169" s="179"/>
      <c r="L169" s="30"/>
    </row>
    <row r="170" spans="1:12" ht="15.75">
      <c r="A170" s="114"/>
      <c r="B170" s="179"/>
      <c r="C170" s="30"/>
      <c r="D170" s="30"/>
      <c r="E170" s="30"/>
      <c r="F170" s="11"/>
      <c r="G170" s="32"/>
      <c r="H170" s="33"/>
      <c r="I170" s="33"/>
      <c r="J170" s="179"/>
      <c r="K170" s="179"/>
      <c r="L170" s="30"/>
    </row>
    <row r="171" spans="1:12" ht="15.75">
      <c r="A171" s="114"/>
      <c r="B171" s="179"/>
      <c r="C171" s="30"/>
      <c r="D171" s="30"/>
      <c r="E171" s="30"/>
      <c r="F171" s="11"/>
      <c r="G171" s="32"/>
      <c r="H171" s="33"/>
      <c r="I171" s="33"/>
      <c r="J171" s="179"/>
      <c r="K171" s="179"/>
      <c r="L171" s="30"/>
    </row>
    <row r="172" spans="1:12" ht="15.75">
      <c r="A172" s="114"/>
      <c r="B172" s="179"/>
      <c r="C172" s="30"/>
      <c r="D172" s="30"/>
      <c r="E172" s="30"/>
      <c r="F172" s="11"/>
      <c r="G172" s="32"/>
      <c r="H172" s="33"/>
      <c r="I172" s="33"/>
      <c r="J172" s="179"/>
      <c r="K172" s="179"/>
      <c r="L172" s="30"/>
    </row>
    <row r="173" spans="1:12" ht="15.75">
      <c r="A173" s="114"/>
      <c r="B173" s="179"/>
      <c r="C173" s="30"/>
      <c r="D173" s="30"/>
      <c r="E173" s="30"/>
      <c r="F173" s="11"/>
      <c r="G173" s="32"/>
      <c r="H173" s="33"/>
      <c r="I173" s="33"/>
      <c r="J173" s="179"/>
      <c r="K173" s="179"/>
      <c r="L173" s="30"/>
    </row>
    <row r="174" spans="1:12" ht="15.75">
      <c r="A174" s="114"/>
      <c r="B174" s="179"/>
      <c r="C174" s="30"/>
      <c r="D174" s="30"/>
      <c r="E174" s="30"/>
      <c r="F174" s="11"/>
      <c r="G174" s="32"/>
      <c r="H174" s="33"/>
      <c r="I174" s="33"/>
      <c r="J174" s="179"/>
      <c r="K174" s="179"/>
      <c r="L174" s="30"/>
    </row>
    <row r="175" spans="1:12" ht="15.75">
      <c r="A175" s="114"/>
      <c r="B175" s="179"/>
      <c r="C175" s="30"/>
      <c r="D175" s="30"/>
      <c r="E175" s="30"/>
      <c r="F175" s="11"/>
      <c r="G175" s="32"/>
      <c r="H175" s="33"/>
      <c r="I175" s="33"/>
      <c r="J175" s="179"/>
      <c r="K175" s="179"/>
      <c r="L175" s="30"/>
    </row>
    <row r="176" spans="1:12" ht="15.75">
      <c r="A176" s="114"/>
      <c r="B176" s="179"/>
      <c r="C176" s="30"/>
      <c r="D176" s="30"/>
      <c r="E176" s="30"/>
      <c r="F176" s="11"/>
      <c r="G176" s="32"/>
      <c r="H176" s="33"/>
      <c r="I176" s="33"/>
      <c r="J176" s="179"/>
      <c r="K176" s="179"/>
      <c r="L176" s="30"/>
    </row>
    <row r="177" spans="1:12" ht="15.75">
      <c r="A177" s="114"/>
      <c r="B177" s="179"/>
      <c r="C177" s="30"/>
      <c r="D177" s="30"/>
      <c r="E177" s="30"/>
      <c r="F177" s="11"/>
      <c r="G177" s="32"/>
      <c r="H177" s="33"/>
      <c r="I177" s="33"/>
      <c r="J177" s="179"/>
      <c r="K177" s="179"/>
      <c r="L177" s="30"/>
    </row>
    <row r="178" spans="1:12" ht="15.75">
      <c r="A178" s="114"/>
      <c r="B178" s="179"/>
      <c r="C178" s="21"/>
      <c r="D178" s="21"/>
      <c r="E178" s="21"/>
      <c r="F178" s="11"/>
      <c r="G178" s="32"/>
      <c r="H178" s="33"/>
      <c r="I178" s="33"/>
      <c r="J178" s="114"/>
      <c r="K178" s="114"/>
      <c r="L178" s="21"/>
    </row>
    <row r="179" spans="1:12" ht="15.75">
      <c r="A179" s="114"/>
      <c r="B179" s="114"/>
      <c r="C179" s="21"/>
      <c r="D179" s="21"/>
      <c r="E179" s="21"/>
      <c r="F179" s="11"/>
      <c r="G179" s="32"/>
      <c r="H179" s="33"/>
      <c r="I179" s="33"/>
      <c r="J179" s="114"/>
      <c r="K179" s="114"/>
      <c r="L179" s="21"/>
    </row>
    <row r="180" spans="1:12" ht="15.75">
      <c r="A180" s="114"/>
      <c r="B180" s="114"/>
      <c r="C180" s="21"/>
      <c r="D180" s="21"/>
      <c r="E180" s="21"/>
      <c r="F180" s="11"/>
      <c r="G180" s="32"/>
      <c r="H180" s="33"/>
      <c r="I180" s="33"/>
      <c r="J180" s="114"/>
      <c r="K180" s="114"/>
      <c r="L180" s="21"/>
    </row>
    <row r="181" spans="1:12" ht="15.75">
      <c r="A181" s="114"/>
      <c r="B181" s="114"/>
      <c r="C181" s="21"/>
      <c r="D181" s="21"/>
      <c r="E181" s="21"/>
      <c r="F181" s="11"/>
      <c r="G181" s="32"/>
      <c r="H181" s="33"/>
      <c r="I181" s="33"/>
      <c r="J181" s="114"/>
      <c r="K181" s="114"/>
      <c r="L181" s="21"/>
    </row>
    <row r="182" spans="1:12" ht="15.75">
      <c r="A182" s="114"/>
      <c r="B182" s="114"/>
      <c r="C182" s="21"/>
      <c r="D182" s="21"/>
      <c r="E182" s="21"/>
      <c r="F182" s="11"/>
      <c r="G182" s="32"/>
      <c r="H182" s="33"/>
      <c r="I182" s="33"/>
      <c r="J182" s="114"/>
      <c r="K182" s="114"/>
      <c r="L182" s="21"/>
    </row>
    <row r="183" spans="1:12" ht="15.75">
      <c r="A183" s="114"/>
      <c r="B183" s="114"/>
      <c r="C183" s="21"/>
      <c r="D183" s="21"/>
      <c r="E183" s="21"/>
      <c r="F183" s="11"/>
      <c r="G183" s="32"/>
      <c r="H183" s="33"/>
      <c r="I183" s="33"/>
      <c r="J183" s="114"/>
      <c r="K183" s="114"/>
      <c r="L183" s="21"/>
    </row>
    <row r="184" spans="1:12" ht="15.75">
      <c r="A184" s="114"/>
      <c r="B184" s="114"/>
      <c r="C184" s="21"/>
      <c r="D184" s="21"/>
      <c r="E184" s="21"/>
      <c r="F184" s="11"/>
      <c r="G184" s="32"/>
      <c r="H184" s="33"/>
      <c r="I184" s="33"/>
      <c r="J184" s="114"/>
      <c r="K184" s="114"/>
      <c r="L184" s="21"/>
    </row>
    <row r="185" spans="1:12" ht="15.75">
      <c r="A185" s="114"/>
      <c r="B185" s="114"/>
      <c r="C185" s="21"/>
      <c r="D185" s="21"/>
      <c r="E185" s="21"/>
      <c r="F185" s="11"/>
      <c r="G185" s="32"/>
      <c r="H185" s="33"/>
      <c r="I185" s="33"/>
      <c r="J185" s="114"/>
      <c r="K185" s="114"/>
      <c r="L185" s="21"/>
    </row>
    <row r="186" spans="1:12" ht="15.75">
      <c r="A186" s="114"/>
      <c r="B186" s="114"/>
      <c r="C186" s="21"/>
      <c r="D186" s="21"/>
      <c r="E186" s="21"/>
      <c r="F186" s="11"/>
      <c r="G186" s="32"/>
      <c r="H186" s="33"/>
      <c r="I186" s="33"/>
      <c r="J186" s="114"/>
      <c r="K186" s="114"/>
      <c r="L186" s="21"/>
    </row>
    <row r="187" spans="1:12" ht="15.75">
      <c r="A187" s="114"/>
      <c r="B187" s="114"/>
      <c r="C187" s="21"/>
      <c r="D187" s="21"/>
      <c r="E187" s="21"/>
      <c r="F187" s="11"/>
      <c r="G187" s="32"/>
      <c r="H187" s="33"/>
      <c r="I187" s="33"/>
      <c r="J187" s="114"/>
      <c r="K187" s="114"/>
      <c r="L187" s="21"/>
    </row>
    <row r="188" spans="1:12" ht="15.75">
      <c r="A188" s="114"/>
      <c r="B188" s="114"/>
      <c r="C188" s="21"/>
      <c r="D188" s="21"/>
      <c r="E188" s="21"/>
      <c r="F188" s="11"/>
      <c r="G188" s="32"/>
      <c r="H188" s="33"/>
      <c r="I188" s="33"/>
      <c r="J188" s="114"/>
      <c r="K188" s="114"/>
      <c r="L188" s="21"/>
    </row>
    <row r="189" spans="1:12" ht="15.75">
      <c r="A189" s="114"/>
      <c r="B189" s="114"/>
      <c r="C189" s="21"/>
      <c r="D189" s="21"/>
      <c r="E189" s="21"/>
      <c r="F189" s="11"/>
      <c r="G189" s="32"/>
      <c r="H189" s="33"/>
      <c r="I189" s="33"/>
      <c r="J189" s="114"/>
      <c r="K189" s="114"/>
      <c r="L189" s="21"/>
    </row>
    <row r="190" spans="1:12" ht="15.75">
      <c r="A190" s="114"/>
      <c r="B190" s="114"/>
      <c r="C190" s="21"/>
      <c r="D190" s="21"/>
      <c r="E190" s="21"/>
      <c r="F190" s="11"/>
      <c r="G190" s="32"/>
      <c r="H190" s="33"/>
      <c r="I190" s="33"/>
      <c r="J190" s="114"/>
      <c r="K190" s="114"/>
      <c r="L190" s="21"/>
    </row>
    <row r="191" spans="1:12" ht="15.75">
      <c r="A191" s="114"/>
      <c r="B191" s="114"/>
      <c r="C191" s="21"/>
      <c r="D191" s="21"/>
      <c r="E191" s="21"/>
      <c r="F191" s="11"/>
      <c r="G191" s="32"/>
      <c r="H191" s="33"/>
      <c r="I191" s="33"/>
      <c r="J191" s="114"/>
      <c r="K191" s="114"/>
      <c r="L191" s="21"/>
    </row>
    <row r="192" spans="1:12" ht="15.75">
      <c r="A192" s="114"/>
      <c r="B192" s="114"/>
      <c r="C192" s="21"/>
      <c r="D192" s="21"/>
      <c r="E192" s="21"/>
      <c r="F192" s="11"/>
      <c r="G192" s="32"/>
      <c r="H192" s="33"/>
      <c r="I192" s="33"/>
      <c r="J192" s="114"/>
      <c r="K192" s="114"/>
      <c r="L192" s="21"/>
    </row>
    <row r="193" spans="1:12" ht="15.75">
      <c r="A193" s="114"/>
      <c r="B193" s="114"/>
      <c r="C193" s="21"/>
      <c r="D193" s="21"/>
      <c r="E193" s="21"/>
      <c r="F193" s="11"/>
      <c r="G193" s="32"/>
      <c r="H193" s="33"/>
      <c r="I193" s="33"/>
      <c r="J193" s="114"/>
      <c r="K193" s="114"/>
      <c r="L193" s="21"/>
    </row>
    <row r="194" spans="1:12" ht="15.75">
      <c r="A194" s="114"/>
      <c r="B194" s="114"/>
      <c r="C194" s="21"/>
      <c r="D194" s="21"/>
      <c r="E194" s="21"/>
      <c r="F194" s="11"/>
      <c r="G194" s="32"/>
      <c r="H194" s="33"/>
      <c r="I194" s="33"/>
      <c r="J194" s="114"/>
      <c r="K194" s="114"/>
      <c r="L194" s="21"/>
    </row>
    <row r="195" spans="1:12" ht="15.75">
      <c r="A195" s="114"/>
      <c r="B195" s="114"/>
      <c r="C195" s="21"/>
      <c r="D195" s="21"/>
      <c r="E195" s="21"/>
      <c r="F195" s="11"/>
      <c r="G195" s="32"/>
      <c r="H195" s="33"/>
      <c r="I195" s="33"/>
      <c r="J195" s="114"/>
      <c r="K195" s="114"/>
      <c r="L195" s="21"/>
    </row>
    <row r="196" spans="1:12" ht="15.75">
      <c r="A196" s="114"/>
      <c r="B196" s="114"/>
      <c r="C196" s="21"/>
      <c r="D196" s="21"/>
      <c r="E196" s="21"/>
      <c r="F196" s="11"/>
      <c r="G196" s="32"/>
      <c r="H196" s="33"/>
      <c r="I196" s="33"/>
      <c r="J196" s="114"/>
      <c r="K196" s="114"/>
      <c r="L196" s="21"/>
    </row>
    <row r="197" spans="1:12" ht="15.75">
      <c r="A197" s="114"/>
      <c r="B197" s="114"/>
      <c r="C197" s="21"/>
      <c r="D197" s="21"/>
      <c r="E197" s="21"/>
      <c r="F197" s="11"/>
      <c r="G197" s="32"/>
      <c r="H197" s="33"/>
      <c r="I197" s="33"/>
      <c r="J197" s="114"/>
      <c r="K197" s="114"/>
      <c r="L197" s="21"/>
    </row>
    <row r="198" spans="1:12" ht="15.75">
      <c r="A198" s="114"/>
      <c r="B198" s="114"/>
      <c r="C198" s="21"/>
      <c r="D198" s="21"/>
      <c r="E198" s="21"/>
      <c r="F198" s="11"/>
      <c r="G198" s="32"/>
      <c r="H198" s="33"/>
      <c r="I198" s="33"/>
      <c r="J198" s="114"/>
      <c r="K198" s="114"/>
      <c r="L198" s="21"/>
    </row>
    <row r="199" spans="1:12" ht="15.75">
      <c r="A199" s="114"/>
      <c r="B199" s="114"/>
      <c r="C199" s="21"/>
      <c r="D199" s="21"/>
      <c r="E199" s="21"/>
      <c r="F199" s="11"/>
      <c r="G199" s="32"/>
      <c r="H199" s="33"/>
      <c r="I199" s="33"/>
      <c r="J199" s="114"/>
      <c r="K199" s="114"/>
      <c r="L199" s="21"/>
    </row>
    <row r="200" spans="1:12" ht="15.75">
      <c r="A200" s="114"/>
      <c r="B200" s="114"/>
      <c r="C200" s="21"/>
      <c r="D200" s="21"/>
      <c r="E200" s="21"/>
      <c r="F200" s="11"/>
      <c r="G200" s="32"/>
      <c r="H200" s="33"/>
      <c r="I200" s="33"/>
      <c r="J200" s="114"/>
      <c r="K200" s="114"/>
      <c r="L200" s="21"/>
    </row>
    <row r="201" spans="1:12" ht="15.75">
      <c r="A201" s="114"/>
      <c r="B201" s="114"/>
      <c r="C201" s="21"/>
      <c r="D201" s="21"/>
      <c r="E201" s="21"/>
      <c r="F201" s="11"/>
      <c r="G201" s="32"/>
      <c r="H201" s="33"/>
      <c r="I201" s="33"/>
      <c r="J201" s="114"/>
      <c r="K201" s="114"/>
      <c r="L201" s="21"/>
    </row>
    <row r="202" spans="1:12" ht="15.75">
      <c r="A202" s="114"/>
      <c r="B202" s="114"/>
      <c r="C202" s="21"/>
      <c r="D202" s="21"/>
      <c r="E202" s="21"/>
      <c r="F202" s="11"/>
      <c r="G202" s="32"/>
      <c r="H202" s="33"/>
      <c r="I202" s="33"/>
      <c r="J202" s="114"/>
      <c r="K202" s="114"/>
      <c r="L202" s="21"/>
    </row>
    <row r="203" spans="1:12" ht="15.75">
      <c r="A203" s="114"/>
      <c r="B203" s="114"/>
      <c r="C203" s="21"/>
      <c r="D203" s="21"/>
      <c r="E203" s="21"/>
      <c r="F203" s="11"/>
      <c r="G203" s="32"/>
      <c r="H203" s="33"/>
      <c r="I203" s="33"/>
      <c r="J203" s="114"/>
      <c r="K203" s="114"/>
      <c r="L203" s="21"/>
    </row>
    <row r="204" spans="1:12" ht="15.75">
      <c r="A204" s="114"/>
      <c r="B204" s="114"/>
      <c r="C204" s="21"/>
      <c r="D204" s="21"/>
      <c r="E204" s="21"/>
      <c r="F204" s="11"/>
      <c r="G204" s="32"/>
      <c r="H204" s="33"/>
      <c r="I204" s="33"/>
      <c r="J204" s="114"/>
      <c r="K204" s="114"/>
      <c r="L204" s="21"/>
    </row>
    <row r="205" spans="1:12" ht="15.75">
      <c r="A205" s="114"/>
      <c r="B205" s="114"/>
      <c r="C205" s="21"/>
      <c r="D205" s="21"/>
      <c r="E205" s="21"/>
      <c r="F205" s="11"/>
      <c r="G205" s="32"/>
      <c r="H205" s="33"/>
      <c r="I205" s="33"/>
      <c r="J205" s="114"/>
      <c r="K205" s="114"/>
      <c r="L205" s="21"/>
    </row>
    <row r="206" spans="1:12" ht="15.75">
      <c r="A206" s="114"/>
      <c r="B206" s="114"/>
      <c r="C206" s="21"/>
      <c r="D206" s="21"/>
      <c r="E206" s="21"/>
      <c r="F206" s="11"/>
      <c r="G206" s="32"/>
      <c r="H206" s="33"/>
      <c r="I206" s="33"/>
      <c r="J206" s="114"/>
      <c r="K206" s="114"/>
      <c r="L206" s="21"/>
    </row>
    <row r="207" spans="1:12" ht="15.75">
      <c r="A207" s="114"/>
      <c r="B207" s="114"/>
      <c r="C207" s="21"/>
      <c r="D207" s="21"/>
      <c r="E207" s="21"/>
      <c r="F207" s="11"/>
      <c r="G207" s="32"/>
      <c r="H207" s="33"/>
      <c r="I207" s="33"/>
      <c r="J207" s="114"/>
      <c r="K207" s="114"/>
      <c r="L207" s="21"/>
    </row>
    <row r="208" spans="1:12" ht="15.75">
      <c r="A208" s="114"/>
      <c r="B208" s="114"/>
      <c r="C208" s="21"/>
      <c r="D208" s="21"/>
      <c r="E208" s="21"/>
      <c r="F208" s="11"/>
      <c r="G208" s="32"/>
      <c r="H208" s="33"/>
      <c r="I208" s="33"/>
      <c r="J208" s="114"/>
      <c r="K208" s="114"/>
      <c r="L208" s="21"/>
    </row>
    <row r="209" spans="1:12" ht="15.75">
      <c r="A209" s="114"/>
      <c r="B209" s="114"/>
      <c r="C209" s="21"/>
      <c r="D209" s="21"/>
      <c r="E209" s="21"/>
      <c r="F209" s="11"/>
      <c r="G209" s="32"/>
      <c r="H209" s="33"/>
      <c r="I209" s="33"/>
      <c r="J209" s="114"/>
      <c r="K209" s="114"/>
      <c r="L209" s="21"/>
    </row>
    <row r="210" spans="1:12" ht="15.75">
      <c r="A210" s="114"/>
      <c r="B210" s="114"/>
      <c r="C210" s="21"/>
      <c r="D210" s="21"/>
      <c r="E210" s="21"/>
      <c r="F210" s="11"/>
      <c r="G210" s="32"/>
      <c r="H210" s="33"/>
      <c r="I210" s="33"/>
      <c r="J210" s="114"/>
      <c r="K210" s="114"/>
      <c r="L210" s="21"/>
    </row>
    <row r="211" spans="1:12" ht="15.75">
      <c r="A211" s="114"/>
      <c r="B211" s="114"/>
      <c r="C211" s="21"/>
      <c r="D211" s="21"/>
      <c r="E211" s="21"/>
      <c r="F211" s="11"/>
      <c r="G211" s="32"/>
      <c r="H211" s="33"/>
      <c r="I211" s="33"/>
      <c r="J211" s="114"/>
      <c r="K211" s="114"/>
      <c r="L211" s="21"/>
    </row>
    <row r="212" spans="1:12" ht="15.75">
      <c r="A212" s="114"/>
      <c r="B212" s="114"/>
      <c r="C212" s="21"/>
      <c r="D212" s="21"/>
      <c r="E212" s="21"/>
      <c r="F212" s="11"/>
      <c r="G212" s="32"/>
      <c r="H212" s="33"/>
      <c r="I212" s="33"/>
      <c r="J212" s="114"/>
      <c r="K212" s="114"/>
      <c r="L212" s="21"/>
    </row>
    <row r="213" spans="1:12" ht="15.75">
      <c r="A213" s="114"/>
      <c r="B213" s="114"/>
      <c r="C213" s="21"/>
      <c r="D213" s="21"/>
      <c r="E213" s="21"/>
      <c r="F213" s="11"/>
      <c r="G213" s="32"/>
      <c r="H213" s="33"/>
      <c r="I213" s="33"/>
      <c r="J213" s="114"/>
      <c r="K213" s="114"/>
      <c r="L213" s="21"/>
    </row>
    <row r="214" spans="1:12" ht="15.75">
      <c r="A214" s="114"/>
      <c r="B214" s="114"/>
      <c r="C214" s="21"/>
      <c r="D214" s="21"/>
      <c r="E214" s="21"/>
      <c r="F214" s="11"/>
      <c r="G214" s="32"/>
      <c r="H214" s="33"/>
      <c r="I214" s="33"/>
      <c r="J214" s="114"/>
      <c r="K214" s="114"/>
      <c r="L214" s="21"/>
    </row>
    <row r="215" spans="1:12" ht="15.75">
      <c r="A215" s="114"/>
      <c r="B215" s="114"/>
      <c r="C215" s="21"/>
      <c r="D215" s="21"/>
      <c r="E215" s="21"/>
      <c r="F215" s="11"/>
      <c r="G215" s="32"/>
      <c r="H215" s="33"/>
      <c r="I215" s="33"/>
      <c r="J215" s="114"/>
      <c r="K215" s="114"/>
      <c r="L215" s="21"/>
    </row>
    <row r="216" spans="1:12" ht="15.75">
      <c r="A216" s="114"/>
      <c r="B216" s="114"/>
      <c r="C216" s="21"/>
      <c r="D216" s="21"/>
      <c r="E216" s="21"/>
      <c r="F216" s="11"/>
      <c r="G216" s="32"/>
      <c r="H216" s="33"/>
      <c r="I216" s="33"/>
      <c r="J216" s="114"/>
      <c r="K216" s="114"/>
      <c r="L216" s="21"/>
    </row>
    <row r="217" spans="1:12" ht="15.75">
      <c r="A217" s="114"/>
      <c r="B217" s="114"/>
      <c r="C217" s="21"/>
      <c r="D217" s="21"/>
      <c r="E217" s="21"/>
      <c r="F217" s="11"/>
      <c r="G217" s="32"/>
      <c r="H217" s="33"/>
      <c r="I217" s="33"/>
      <c r="J217" s="114"/>
      <c r="K217" s="114"/>
      <c r="L217" s="21"/>
    </row>
    <row r="218" spans="1:12" ht="15.75">
      <c r="A218" s="114"/>
      <c r="B218" s="114"/>
      <c r="C218" s="21"/>
      <c r="D218" s="21"/>
      <c r="E218" s="21"/>
      <c r="F218" s="11"/>
      <c r="G218" s="32"/>
      <c r="H218" s="33"/>
      <c r="I218" s="33"/>
      <c r="J218" s="114"/>
      <c r="K218" s="114"/>
      <c r="L218" s="21"/>
    </row>
    <row r="219" spans="1:12" ht="15.75">
      <c r="A219" s="114"/>
      <c r="B219" s="114"/>
      <c r="C219" s="21"/>
      <c r="D219" s="21"/>
      <c r="E219" s="21"/>
      <c r="F219" s="11"/>
      <c r="G219" s="32"/>
      <c r="H219" s="33"/>
      <c r="I219" s="33"/>
      <c r="J219" s="114"/>
      <c r="K219" s="114"/>
      <c r="L219" s="21"/>
    </row>
    <row r="220" spans="1:12" ht="15.75">
      <c r="A220" s="114"/>
      <c r="B220" s="114"/>
      <c r="C220" s="21"/>
      <c r="D220" s="21"/>
      <c r="E220" s="21"/>
      <c r="F220" s="11"/>
      <c r="G220" s="32"/>
      <c r="H220" s="33"/>
      <c r="I220" s="33"/>
      <c r="J220" s="114"/>
      <c r="K220" s="114"/>
      <c r="L220" s="21"/>
    </row>
    <row r="221" spans="1:12" ht="15.75">
      <c r="A221" s="114"/>
      <c r="B221" s="114"/>
      <c r="C221" s="21"/>
      <c r="D221" s="21"/>
      <c r="E221" s="21"/>
      <c r="F221" s="11"/>
      <c r="G221" s="32"/>
      <c r="H221" s="33"/>
      <c r="I221" s="33"/>
      <c r="J221" s="114"/>
      <c r="K221" s="114"/>
      <c r="L221" s="21"/>
    </row>
    <row r="222" spans="1:12" ht="15.75">
      <c r="A222" s="114"/>
      <c r="B222" s="114"/>
      <c r="C222" s="21"/>
      <c r="D222" s="21"/>
      <c r="E222" s="21"/>
      <c r="F222" s="11"/>
      <c r="G222" s="32"/>
      <c r="H222" s="33"/>
      <c r="I222" s="33"/>
      <c r="J222" s="114"/>
      <c r="K222" s="114"/>
      <c r="L222" s="21"/>
    </row>
    <row r="223" spans="1:12" ht="15.75">
      <c r="A223" s="114"/>
      <c r="B223" s="114"/>
      <c r="C223" s="21"/>
      <c r="D223" s="21"/>
      <c r="E223" s="21"/>
      <c r="F223" s="11"/>
      <c r="G223" s="32"/>
      <c r="H223" s="33"/>
      <c r="I223" s="33"/>
      <c r="J223" s="114"/>
      <c r="K223" s="114"/>
      <c r="L223" s="21"/>
    </row>
    <row r="224" spans="1:12" ht="15.75">
      <c r="A224" s="114"/>
      <c r="B224" s="114"/>
      <c r="C224" s="21"/>
      <c r="D224" s="21"/>
      <c r="E224" s="21"/>
      <c r="F224" s="11"/>
      <c r="G224" s="32"/>
      <c r="H224" s="33"/>
      <c r="I224" s="33"/>
      <c r="J224" s="114"/>
      <c r="K224" s="114"/>
      <c r="L224" s="21"/>
    </row>
    <row r="225" spans="1:12" ht="15.75">
      <c r="A225" s="114"/>
      <c r="B225" s="114"/>
      <c r="C225" s="21"/>
      <c r="D225" s="21"/>
      <c r="E225" s="21"/>
      <c r="F225" s="11"/>
      <c r="G225" s="32"/>
      <c r="H225" s="33"/>
      <c r="I225" s="33"/>
      <c r="J225" s="114"/>
      <c r="K225" s="114"/>
      <c r="L225" s="21"/>
    </row>
    <row r="226" spans="1:12" ht="15.75">
      <c r="A226" s="114"/>
      <c r="B226" s="114"/>
      <c r="C226" s="21"/>
      <c r="D226" s="21"/>
      <c r="E226" s="21"/>
      <c r="F226" s="11"/>
      <c r="G226" s="32"/>
      <c r="H226" s="33"/>
      <c r="I226" s="33"/>
      <c r="J226" s="114"/>
      <c r="K226" s="114"/>
      <c r="L226" s="21"/>
    </row>
    <row r="227" spans="1:12" ht="15.75">
      <c r="A227" s="114"/>
      <c r="B227" s="114"/>
      <c r="C227" s="21"/>
      <c r="D227" s="21"/>
      <c r="E227" s="21"/>
      <c r="F227" s="11"/>
      <c r="G227" s="32"/>
      <c r="H227" s="33"/>
      <c r="I227" s="33"/>
      <c r="J227" s="114"/>
      <c r="K227" s="114"/>
      <c r="L227" s="21"/>
    </row>
    <row r="228" spans="1:12" ht="15.75">
      <c r="A228" s="114"/>
      <c r="B228" s="114"/>
      <c r="C228" s="21"/>
      <c r="D228" s="21"/>
      <c r="E228" s="21"/>
      <c r="F228" s="11"/>
      <c r="G228" s="32"/>
      <c r="H228" s="33"/>
      <c r="I228" s="33"/>
      <c r="J228" s="114"/>
      <c r="K228" s="114"/>
      <c r="L228" s="21"/>
    </row>
    <row r="229" spans="1:12" ht="15.75">
      <c r="A229" s="114"/>
      <c r="B229" s="114"/>
      <c r="C229" s="21"/>
      <c r="D229" s="21"/>
      <c r="E229" s="21"/>
      <c r="F229" s="11"/>
      <c r="G229" s="32"/>
      <c r="H229" s="33"/>
      <c r="I229" s="33"/>
      <c r="J229" s="114"/>
      <c r="K229" s="114"/>
      <c r="L229" s="21"/>
    </row>
    <row r="230" spans="1:12" ht="15.75">
      <c r="A230" s="114"/>
      <c r="B230" s="114"/>
      <c r="C230" s="21"/>
      <c r="D230" s="21"/>
      <c r="E230" s="21"/>
      <c r="F230" s="11"/>
      <c r="G230" s="32"/>
      <c r="H230" s="33"/>
      <c r="I230" s="33"/>
      <c r="J230" s="114"/>
      <c r="K230" s="114"/>
      <c r="L230" s="21"/>
    </row>
    <row r="231" spans="1:12" ht="15.75">
      <c r="A231" s="114"/>
      <c r="B231" s="114"/>
      <c r="C231" s="21"/>
      <c r="D231" s="21"/>
      <c r="E231" s="21"/>
      <c r="F231" s="11"/>
      <c r="G231" s="32"/>
      <c r="H231" s="33"/>
      <c r="I231" s="33"/>
      <c r="J231" s="114"/>
      <c r="K231" s="114"/>
      <c r="L231" s="21"/>
    </row>
    <row r="232" spans="1:12" ht="15.75">
      <c r="A232" s="114"/>
      <c r="B232" s="114"/>
      <c r="C232" s="21"/>
      <c r="D232" s="21"/>
      <c r="E232" s="21"/>
      <c r="F232" s="11"/>
      <c r="G232" s="32"/>
      <c r="H232" s="33"/>
      <c r="I232" s="33"/>
      <c r="J232" s="114"/>
      <c r="K232" s="114"/>
      <c r="L232" s="21"/>
    </row>
    <row r="233" spans="1:12" ht="15.75">
      <c r="A233" s="114"/>
      <c r="B233" s="114"/>
      <c r="C233" s="21"/>
      <c r="D233" s="21"/>
      <c r="E233" s="21"/>
      <c r="F233" s="11"/>
      <c r="G233" s="32"/>
      <c r="H233" s="33"/>
      <c r="I233" s="33"/>
      <c r="J233" s="114"/>
      <c r="K233" s="114"/>
      <c r="L233" s="21"/>
    </row>
    <row r="234" spans="1:12" ht="15.75">
      <c r="A234" s="114"/>
      <c r="B234" s="114"/>
      <c r="C234" s="21"/>
      <c r="D234" s="21"/>
      <c r="E234" s="21"/>
      <c r="F234" s="11"/>
      <c r="G234" s="32"/>
      <c r="H234" s="33"/>
      <c r="I234" s="33"/>
      <c r="J234" s="114"/>
      <c r="K234" s="114"/>
      <c r="L234" s="21"/>
    </row>
    <row r="235" spans="1:12" ht="15.75">
      <c r="A235" s="114"/>
      <c r="B235" s="114"/>
      <c r="C235" s="21"/>
      <c r="D235" s="21"/>
      <c r="E235" s="21"/>
      <c r="F235" s="11"/>
      <c r="G235" s="32"/>
      <c r="H235" s="33"/>
      <c r="I235" s="33"/>
      <c r="J235" s="114"/>
      <c r="K235" s="114"/>
      <c r="L235" s="21"/>
    </row>
    <row r="236" spans="1:12" ht="15.75">
      <c r="A236" s="114"/>
      <c r="B236" s="114"/>
      <c r="C236" s="21"/>
      <c r="D236" s="21"/>
      <c r="E236" s="21"/>
      <c r="F236" s="11"/>
      <c r="G236" s="32"/>
      <c r="H236" s="33"/>
      <c r="I236" s="33"/>
      <c r="J236" s="114"/>
      <c r="K236" s="114"/>
      <c r="L236" s="21"/>
    </row>
    <row r="237" spans="1:12" ht="15.75">
      <c r="A237" s="114"/>
      <c r="B237" s="114"/>
      <c r="C237" s="21"/>
      <c r="D237" s="21"/>
      <c r="E237" s="21"/>
      <c r="F237" s="11"/>
      <c r="G237" s="32"/>
      <c r="H237" s="33"/>
      <c r="I237" s="33"/>
      <c r="J237" s="114"/>
      <c r="K237" s="114"/>
      <c r="L237" s="21"/>
    </row>
    <row r="238" spans="1:12" ht="15.75">
      <c r="A238" s="114"/>
      <c r="B238" s="114"/>
      <c r="C238" s="21"/>
      <c r="D238" s="21"/>
      <c r="E238" s="21"/>
      <c r="F238" s="11"/>
      <c r="G238" s="32"/>
      <c r="H238" s="33"/>
      <c r="I238" s="33"/>
      <c r="J238" s="114"/>
      <c r="K238" s="114"/>
      <c r="L238" s="21"/>
    </row>
    <row r="239" spans="1:12" ht="15.75">
      <c r="A239" s="114"/>
      <c r="B239" s="114"/>
      <c r="C239" s="21"/>
      <c r="D239" s="21"/>
      <c r="E239" s="21"/>
      <c r="F239" s="11"/>
      <c r="G239" s="32"/>
      <c r="H239" s="33"/>
      <c r="I239" s="33"/>
      <c r="J239" s="114"/>
      <c r="K239" s="114"/>
      <c r="L239" s="21"/>
    </row>
    <row r="240" spans="1:12" ht="15.75">
      <c r="A240" s="114"/>
      <c r="B240" s="114"/>
      <c r="C240" s="21"/>
      <c r="D240" s="21"/>
      <c r="E240" s="21"/>
      <c r="F240" s="11"/>
      <c r="G240" s="32"/>
      <c r="H240" s="33"/>
      <c r="I240" s="33"/>
      <c r="J240" s="114"/>
      <c r="K240" s="114"/>
      <c r="L240" s="21"/>
    </row>
    <row r="241" spans="1:12" ht="15.75">
      <c r="A241" s="114"/>
      <c r="B241" s="114"/>
      <c r="C241" s="21"/>
      <c r="D241" s="21"/>
      <c r="E241" s="21"/>
      <c r="F241" s="11"/>
      <c r="G241" s="32"/>
      <c r="H241" s="33"/>
      <c r="I241" s="33"/>
      <c r="J241" s="114"/>
      <c r="K241" s="114"/>
      <c r="L241" s="21"/>
    </row>
    <row r="242" spans="1:12" ht="15.75">
      <c r="A242" s="114"/>
      <c r="B242" s="114"/>
      <c r="C242" s="21"/>
      <c r="D242" s="21"/>
      <c r="E242" s="21"/>
      <c r="F242" s="11"/>
      <c r="G242" s="32"/>
      <c r="H242" s="33"/>
      <c r="I242" s="33"/>
      <c r="J242" s="114"/>
      <c r="K242" s="114"/>
      <c r="L242" s="21"/>
    </row>
    <row r="243" spans="1:12" ht="15.75">
      <c r="A243" s="114"/>
      <c r="B243" s="114"/>
      <c r="C243" s="21"/>
      <c r="D243" s="21"/>
      <c r="E243" s="21"/>
      <c r="F243" s="11"/>
      <c r="G243" s="32"/>
      <c r="H243" s="33"/>
      <c r="I243" s="33"/>
      <c r="J243" s="114"/>
      <c r="K243" s="114"/>
      <c r="L243" s="21"/>
    </row>
    <row r="244" spans="1:12" ht="15.75">
      <c r="A244" s="114"/>
      <c r="B244" s="114"/>
      <c r="C244" s="21"/>
      <c r="D244" s="21"/>
      <c r="E244" s="21"/>
      <c r="F244" s="21"/>
      <c r="G244" s="32"/>
      <c r="H244" s="33"/>
      <c r="I244" s="33"/>
      <c r="J244" s="114"/>
      <c r="K244" s="114"/>
      <c r="L244" s="21"/>
    </row>
    <row r="245" spans="1:12" ht="15.75">
      <c r="A245" s="114"/>
      <c r="B245" s="114"/>
      <c r="C245" s="21"/>
      <c r="D245" s="21"/>
      <c r="E245" s="21"/>
      <c r="F245" s="21"/>
      <c r="G245" s="32"/>
      <c r="H245" s="33"/>
      <c r="I245" s="33"/>
      <c r="J245" s="114"/>
      <c r="K245" s="114"/>
      <c r="L245" s="21"/>
    </row>
    <row r="246" spans="1:12" ht="15.75">
      <c r="A246" s="114"/>
      <c r="B246" s="114"/>
      <c r="C246" s="21"/>
      <c r="D246" s="21"/>
      <c r="E246" s="21"/>
      <c r="F246" s="21"/>
      <c r="G246" s="32"/>
      <c r="H246" s="33"/>
      <c r="I246" s="33"/>
      <c r="J246" s="114"/>
      <c r="K246" s="114"/>
      <c r="L246" s="21"/>
    </row>
    <row r="247" spans="1:12" ht="15.75">
      <c r="A247" s="114"/>
      <c r="B247" s="114"/>
      <c r="C247" s="21"/>
      <c r="D247" s="21"/>
      <c r="E247" s="21"/>
      <c r="F247" s="21"/>
      <c r="G247" s="32"/>
      <c r="H247" s="33"/>
      <c r="I247" s="33"/>
      <c r="J247" s="114"/>
      <c r="K247" s="114"/>
      <c r="L247" s="21"/>
    </row>
    <row r="248" spans="1:12" ht="15.75">
      <c r="A248" s="114"/>
      <c r="B248" s="114"/>
      <c r="C248" s="21"/>
      <c r="D248" s="21"/>
      <c r="E248" s="21"/>
      <c r="F248" s="21"/>
      <c r="G248" s="32"/>
      <c r="H248" s="33"/>
      <c r="I248" s="33"/>
      <c r="J248" s="114"/>
      <c r="K248" s="114"/>
      <c r="L248" s="21"/>
    </row>
    <row r="249" spans="1:12" ht="15.75">
      <c r="A249" s="114"/>
      <c r="B249" s="114"/>
      <c r="C249" s="21"/>
      <c r="D249" s="21"/>
      <c r="E249" s="21"/>
      <c r="F249" s="21"/>
      <c r="G249" s="32"/>
      <c r="H249" s="33"/>
      <c r="I249" s="33"/>
      <c r="J249" s="114"/>
      <c r="K249" s="114"/>
      <c r="L249" s="21"/>
    </row>
    <row r="250" spans="1:12" ht="15.75">
      <c r="A250" s="114"/>
      <c r="B250" s="114"/>
      <c r="C250" s="21"/>
      <c r="D250" s="21"/>
      <c r="E250" s="21"/>
      <c r="F250" s="21"/>
      <c r="G250" s="32"/>
      <c r="H250" s="33"/>
      <c r="I250" s="33"/>
      <c r="J250" s="114"/>
      <c r="K250" s="114"/>
      <c r="L250" s="21"/>
    </row>
    <row r="251" spans="1:12" ht="15.75">
      <c r="A251" s="114"/>
      <c r="B251" s="114"/>
      <c r="C251" s="21"/>
      <c r="D251" s="21"/>
      <c r="E251" s="21"/>
      <c r="F251" s="21"/>
      <c r="G251" s="32"/>
      <c r="H251" s="33"/>
      <c r="I251" s="33"/>
      <c r="J251" s="114"/>
      <c r="K251" s="114"/>
      <c r="L251" s="21"/>
    </row>
    <row r="252" spans="1:12" ht="15.75">
      <c r="A252" s="114"/>
      <c r="B252" s="114"/>
      <c r="C252" s="21"/>
      <c r="D252" s="21"/>
      <c r="E252" s="21"/>
      <c r="F252" s="21"/>
      <c r="G252" s="32"/>
      <c r="H252" s="33"/>
      <c r="I252" s="33"/>
      <c r="J252" s="114"/>
      <c r="K252" s="114"/>
      <c r="L252" s="21"/>
    </row>
    <row r="253" spans="1:12" ht="15.75">
      <c r="A253" s="114"/>
      <c r="B253" s="114"/>
      <c r="C253" s="21"/>
      <c r="D253" s="21"/>
      <c r="E253" s="21"/>
      <c r="F253" s="21"/>
      <c r="G253" s="32"/>
      <c r="H253" s="33"/>
      <c r="I253" s="33"/>
      <c r="J253" s="114"/>
      <c r="K253" s="114"/>
      <c r="L253" s="21"/>
    </row>
    <row r="254" spans="1:12" ht="15.75">
      <c r="A254" s="114"/>
      <c r="B254" s="114"/>
      <c r="C254" s="21"/>
      <c r="D254" s="21"/>
      <c r="E254" s="21"/>
      <c r="F254" s="21"/>
      <c r="G254" s="32"/>
      <c r="H254" s="33"/>
      <c r="I254" s="33"/>
      <c r="J254" s="114"/>
      <c r="K254" s="114"/>
      <c r="L254" s="21"/>
    </row>
    <row r="255" spans="1:12" ht="15.75">
      <c r="A255" s="114"/>
      <c r="B255" s="114"/>
      <c r="C255" s="21"/>
      <c r="D255" s="21"/>
      <c r="E255" s="21"/>
      <c r="F255" s="21"/>
      <c r="G255" s="32"/>
      <c r="H255" s="33"/>
      <c r="I255" s="33"/>
      <c r="J255" s="114"/>
      <c r="K255" s="114"/>
      <c r="L255" s="21"/>
    </row>
    <row r="256" spans="1:12" ht="15.75">
      <c r="A256" s="114"/>
      <c r="B256" s="114"/>
      <c r="C256" s="21"/>
      <c r="D256" s="21"/>
      <c r="E256" s="21"/>
      <c r="F256" s="21"/>
      <c r="G256" s="32"/>
      <c r="H256" s="33"/>
      <c r="I256" s="33"/>
      <c r="J256" s="114"/>
      <c r="K256" s="114"/>
      <c r="L256" s="21"/>
    </row>
    <row r="257" spans="1:12" ht="15.75">
      <c r="A257" s="114"/>
      <c r="B257" s="114"/>
      <c r="C257" s="21"/>
      <c r="D257" s="21"/>
      <c r="E257" s="21"/>
      <c r="F257" s="21"/>
      <c r="G257" s="32"/>
      <c r="H257" s="33"/>
      <c r="I257" s="33"/>
      <c r="J257" s="114"/>
      <c r="K257" s="114"/>
      <c r="L257" s="21"/>
    </row>
    <row r="258" spans="1:12" ht="15.75">
      <c r="A258" s="114"/>
      <c r="B258" s="114"/>
      <c r="C258" s="21"/>
      <c r="D258" s="21"/>
      <c r="E258" s="21"/>
      <c r="F258" s="21"/>
      <c r="G258" s="32"/>
      <c r="H258" s="33"/>
      <c r="I258" s="33"/>
      <c r="J258" s="114"/>
      <c r="K258" s="114"/>
      <c r="L258" s="21"/>
    </row>
    <row r="259" spans="1:12" ht="15.75">
      <c r="A259" s="114"/>
      <c r="B259" s="114"/>
      <c r="C259" s="21"/>
      <c r="D259" s="21"/>
      <c r="E259" s="21"/>
      <c r="F259" s="21"/>
      <c r="G259" s="32"/>
      <c r="H259" s="33"/>
      <c r="I259" s="33"/>
      <c r="J259" s="114"/>
      <c r="K259" s="114"/>
      <c r="L259" s="21"/>
    </row>
    <row r="260" spans="1:12" ht="15.75">
      <c r="A260" s="114"/>
      <c r="B260" s="114"/>
      <c r="C260" s="21"/>
      <c r="D260" s="21"/>
      <c r="E260" s="21"/>
      <c r="F260" s="21"/>
      <c r="G260" s="21"/>
      <c r="H260" s="33"/>
      <c r="I260" s="33"/>
      <c r="J260" s="114"/>
      <c r="K260" s="114"/>
      <c r="L260" s="21"/>
    </row>
    <row r="261" spans="1:12" ht="15.75">
      <c r="A261" s="114"/>
      <c r="B261" s="114"/>
      <c r="C261" s="21"/>
      <c r="D261" s="21"/>
      <c r="E261" s="21"/>
      <c r="F261" s="21"/>
      <c r="G261" s="21"/>
      <c r="H261" s="33"/>
      <c r="I261" s="33"/>
      <c r="J261" s="114"/>
      <c r="K261" s="114"/>
      <c r="L261" s="21"/>
    </row>
    <row r="262" spans="1:12" ht="15.75">
      <c r="A262" s="114"/>
      <c r="B262" s="114"/>
      <c r="C262" s="21"/>
      <c r="D262" s="21"/>
      <c r="E262" s="21"/>
      <c r="F262" s="21"/>
      <c r="G262" s="21"/>
      <c r="H262" s="33"/>
      <c r="I262" s="33"/>
      <c r="J262" s="114"/>
      <c r="K262" s="114"/>
      <c r="L262" s="21"/>
    </row>
    <row r="263" spans="1:12" ht="15.75">
      <c r="A263" s="114"/>
      <c r="B263" s="114"/>
      <c r="C263" s="21"/>
      <c r="D263" s="21"/>
      <c r="E263" s="21"/>
      <c r="F263" s="21"/>
      <c r="G263" s="21"/>
      <c r="H263" s="33"/>
      <c r="I263" s="33"/>
      <c r="J263" s="114"/>
      <c r="K263" s="114"/>
      <c r="L263" s="21"/>
    </row>
    <row r="264" spans="1:12" ht="15.75">
      <c r="A264" s="114"/>
      <c r="B264" s="114"/>
      <c r="C264" s="21"/>
      <c r="D264" s="21"/>
      <c r="E264" s="21"/>
      <c r="F264" s="21"/>
      <c r="G264" s="21"/>
      <c r="H264" s="33"/>
      <c r="I264" s="33"/>
      <c r="J264" s="114"/>
      <c r="K264" s="114"/>
      <c r="L264" s="21"/>
    </row>
    <row r="265" spans="1:12" ht="15.75">
      <c r="A265" s="114"/>
      <c r="B265" s="114"/>
      <c r="C265" s="21"/>
      <c r="D265" s="21"/>
      <c r="E265" s="21"/>
      <c r="F265" s="21"/>
      <c r="G265" s="21"/>
      <c r="H265" s="33"/>
      <c r="I265" s="33"/>
      <c r="J265" s="114"/>
      <c r="K265" s="114"/>
      <c r="L265" s="21"/>
    </row>
    <row r="266" spans="1:12" ht="15.75">
      <c r="A266" s="114"/>
      <c r="B266" s="114"/>
      <c r="C266" s="21"/>
      <c r="D266" s="21"/>
      <c r="E266" s="21"/>
      <c r="F266" s="21"/>
      <c r="G266" s="21"/>
      <c r="H266" s="33"/>
      <c r="I266" s="33"/>
      <c r="J266" s="114"/>
      <c r="K266" s="114"/>
      <c r="L266" s="21"/>
    </row>
    <row r="267" spans="1:12" ht="15.75">
      <c r="A267" s="114"/>
      <c r="B267" s="114"/>
      <c r="C267" s="21"/>
      <c r="D267" s="21"/>
      <c r="E267" s="21"/>
      <c r="F267" s="21"/>
      <c r="G267" s="21"/>
      <c r="H267" s="33"/>
      <c r="I267" s="33"/>
      <c r="J267" s="114"/>
      <c r="K267" s="114"/>
      <c r="L267" s="21"/>
    </row>
    <row r="268" spans="1:12" ht="15.75">
      <c r="A268" s="114"/>
      <c r="B268" s="114"/>
      <c r="C268" s="21"/>
      <c r="D268" s="21"/>
      <c r="E268" s="21"/>
      <c r="F268" s="21"/>
      <c r="G268" s="21"/>
      <c r="H268" s="33"/>
      <c r="I268" s="33"/>
      <c r="J268" s="114"/>
      <c r="K268" s="114"/>
      <c r="L268" s="21"/>
    </row>
    <row r="269" spans="1:12" ht="15.75">
      <c r="A269" s="114"/>
      <c r="B269" s="114"/>
      <c r="C269" s="21"/>
      <c r="D269" s="21"/>
      <c r="E269" s="21"/>
      <c r="F269" s="21"/>
      <c r="G269" s="21"/>
      <c r="H269" s="33"/>
      <c r="I269" s="33"/>
      <c r="J269" s="114"/>
      <c r="K269" s="114"/>
      <c r="L269" s="21"/>
    </row>
    <row r="270" spans="1:12" ht="15.75">
      <c r="A270" s="114"/>
      <c r="B270" s="114"/>
      <c r="C270" s="21"/>
      <c r="D270" s="21"/>
      <c r="E270" s="21"/>
      <c r="F270" s="21"/>
      <c r="G270" s="21"/>
      <c r="H270" s="33"/>
      <c r="I270" s="33"/>
      <c r="J270" s="114"/>
      <c r="K270" s="114"/>
      <c r="L270" s="21"/>
    </row>
    <row r="271" spans="1:12" ht="15.75">
      <c r="A271" s="114"/>
      <c r="B271" s="114"/>
      <c r="C271" s="21"/>
      <c r="D271" s="21"/>
      <c r="E271" s="21"/>
      <c r="F271" s="21"/>
      <c r="G271" s="21"/>
      <c r="H271" s="33"/>
      <c r="I271" s="33"/>
      <c r="J271" s="114"/>
      <c r="K271" s="114"/>
      <c r="L271" s="21"/>
    </row>
    <row r="272" spans="1:12" ht="15.75">
      <c r="A272" s="114"/>
      <c r="B272" s="114"/>
      <c r="C272" s="21"/>
      <c r="D272" s="21"/>
      <c r="E272" s="21"/>
      <c r="F272" s="21"/>
      <c r="G272" s="21"/>
      <c r="H272" s="33"/>
      <c r="I272" s="33"/>
      <c r="J272" s="114"/>
      <c r="K272" s="114"/>
      <c r="L272" s="21"/>
    </row>
    <row r="273" spans="1:12" ht="15.75">
      <c r="A273" s="114"/>
      <c r="B273" s="114"/>
      <c r="C273" s="21"/>
      <c r="D273" s="21"/>
      <c r="E273" s="21"/>
      <c r="F273" s="21"/>
      <c r="G273" s="21"/>
      <c r="H273" s="33"/>
      <c r="I273" s="33"/>
      <c r="J273" s="114"/>
      <c r="K273" s="114"/>
      <c r="L273" s="21"/>
    </row>
    <row r="274" spans="1:12" ht="15.75">
      <c r="A274" s="114"/>
      <c r="B274" s="114"/>
      <c r="C274" s="21"/>
      <c r="D274" s="21"/>
      <c r="E274" s="21"/>
      <c r="F274" s="21"/>
      <c r="G274" s="21"/>
      <c r="H274" s="33"/>
      <c r="I274" s="33"/>
      <c r="J274" s="114"/>
      <c r="K274" s="114"/>
      <c r="L274" s="21"/>
    </row>
    <row r="275" spans="1:12" ht="15.75">
      <c r="A275" s="114"/>
      <c r="B275" s="114"/>
      <c r="C275" s="21"/>
      <c r="D275" s="21"/>
      <c r="E275" s="21"/>
      <c r="F275" s="21"/>
      <c r="G275" s="21"/>
      <c r="H275" s="33"/>
      <c r="I275" s="33"/>
      <c r="J275" s="114"/>
      <c r="K275" s="114"/>
      <c r="L275" s="21"/>
    </row>
    <row r="276" spans="1:12" ht="15.75">
      <c r="A276" s="114"/>
      <c r="B276" s="114"/>
      <c r="C276" s="21"/>
      <c r="D276" s="21"/>
      <c r="E276" s="21"/>
      <c r="F276" s="21"/>
      <c r="G276" s="21"/>
      <c r="H276" s="33"/>
      <c r="I276" s="33"/>
      <c r="J276" s="114"/>
      <c r="K276" s="114"/>
      <c r="L276" s="21"/>
    </row>
    <row r="277" spans="1:12" ht="15.75">
      <c r="A277" s="114"/>
      <c r="B277" s="114"/>
      <c r="C277" s="21"/>
      <c r="D277" s="21"/>
      <c r="E277" s="21"/>
      <c r="F277" s="21"/>
      <c r="G277" s="21"/>
      <c r="H277" s="33"/>
      <c r="I277" s="33"/>
      <c r="J277" s="114"/>
      <c r="K277" s="114"/>
      <c r="L277" s="21"/>
    </row>
    <row r="278" spans="1:12" ht="15.75">
      <c r="A278" s="114"/>
      <c r="B278" s="114"/>
      <c r="C278" s="21"/>
      <c r="D278" s="21"/>
      <c r="E278" s="21"/>
      <c r="F278" s="21"/>
      <c r="G278" s="21"/>
      <c r="H278" s="33"/>
      <c r="I278" s="33"/>
      <c r="J278" s="114"/>
      <c r="K278" s="114"/>
      <c r="L278" s="21"/>
    </row>
    <row r="279" spans="1:12" ht="15.75">
      <c r="A279" s="114"/>
      <c r="B279" s="114"/>
      <c r="C279" s="21"/>
      <c r="D279" s="21"/>
      <c r="E279" s="21"/>
      <c r="F279" s="21"/>
      <c r="G279" s="21"/>
      <c r="H279" s="33"/>
      <c r="I279" s="33"/>
      <c r="J279" s="114"/>
      <c r="K279" s="114"/>
      <c r="L279" s="21"/>
    </row>
    <row r="280" spans="1:12" ht="15.75">
      <c r="A280" s="114"/>
      <c r="B280" s="114"/>
      <c r="C280" s="21"/>
      <c r="D280" s="21"/>
      <c r="E280" s="21"/>
      <c r="F280" s="21"/>
      <c r="G280" s="21"/>
      <c r="H280" s="33"/>
      <c r="I280" s="33"/>
      <c r="J280" s="114"/>
      <c r="K280" s="114"/>
      <c r="L280" s="21"/>
    </row>
    <row r="281" spans="1:12" ht="15.75">
      <c r="A281" s="114"/>
      <c r="B281" s="114"/>
      <c r="C281" s="21"/>
      <c r="D281" s="21"/>
      <c r="E281" s="21"/>
      <c r="F281" s="21"/>
      <c r="G281" s="21"/>
      <c r="H281" s="33"/>
      <c r="I281" s="33"/>
      <c r="J281" s="114"/>
      <c r="K281" s="114"/>
      <c r="L281" s="21"/>
    </row>
    <row r="282" spans="1:12" ht="15.75">
      <c r="A282" s="114"/>
      <c r="B282" s="114"/>
      <c r="C282" s="21"/>
      <c r="D282" s="21"/>
      <c r="E282" s="21"/>
      <c r="F282" s="21"/>
      <c r="G282" s="21"/>
      <c r="H282" s="33"/>
      <c r="I282" s="33"/>
      <c r="J282" s="114"/>
      <c r="K282" s="114"/>
      <c r="L282" s="21"/>
    </row>
    <row r="283" spans="1:12" ht="15.75">
      <c r="A283" s="114"/>
      <c r="B283" s="114"/>
      <c r="C283" s="21"/>
      <c r="D283" s="21"/>
      <c r="E283" s="21"/>
      <c r="F283" s="21"/>
      <c r="G283" s="21"/>
      <c r="H283" s="33"/>
      <c r="I283" s="33"/>
      <c r="J283" s="114"/>
      <c r="K283" s="114"/>
      <c r="L283" s="21"/>
    </row>
    <row r="284" spans="1:12" ht="15.75">
      <c r="A284" s="114"/>
      <c r="B284" s="114"/>
      <c r="C284" s="21"/>
      <c r="D284" s="21"/>
      <c r="E284" s="21"/>
      <c r="F284" s="21"/>
      <c r="G284" s="21"/>
      <c r="H284" s="33"/>
      <c r="I284" s="33"/>
      <c r="J284" s="114"/>
      <c r="K284" s="114"/>
      <c r="L284" s="21"/>
    </row>
    <row r="285" spans="1:12" ht="15.75">
      <c r="A285" s="114"/>
      <c r="B285" s="114"/>
      <c r="C285" s="21"/>
      <c r="D285" s="21"/>
      <c r="E285" s="21"/>
      <c r="F285" s="21"/>
      <c r="G285" s="21"/>
      <c r="H285" s="33"/>
      <c r="I285" s="33"/>
      <c r="J285" s="114"/>
      <c r="K285" s="114"/>
      <c r="L285" s="21"/>
    </row>
    <row r="286" spans="1:12" ht="15.75">
      <c r="A286" s="114"/>
      <c r="B286" s="114"/>
      <c r="C286" s="21"/>
      <c r="D286" s="21"/>
      <c r="E286" s="21"/>
      <c r="F286" s="21"/>
      <c r="G286" s="21"/>
      <c r="H286" s="33"/>
      <c r="I286" s="33"/>
      <c r="J286" s="114"/>
      <c r="K286" s="114"/>
      <c r="L286" s="21"/>
    </row>
    <row r="287" spans="1:12" ht="15.75">
      <c r="A287" s="114"/>
      <c r="B287" s="114"/>
      <c r="C287" s="21"/>
      <c r="D287" s="21"/>
      <c r="E287" s="21"/>
      <c r="F287" s="21"/>
      <c r="G287" s="21"/>
      <c r="H287" s="33"/>
      <c r="I287" s="33"/>
      <c r="J287" s="114"/>
      <c r="K287" s="114"/>
      <c r="L287" s="21"/>
    </row>
    <row r="288" spans="1:12" ht="15.75">
      <c r="A288" s="114"/>
      <c r="B288" s="114"/>
      <c r="C288" s="21"/>
      <c r="D288" s="21"/>
      <c r="E288" s="21"/>
      <c r="F288" s="21"/>
      <c r="G288" s="21"/>
      <c r="H288" s="21"/>
      <c r="I288" s="21"/>
      <c r="J288" s="114"/>
      <c r="K288" s="114"/>
      <c r="L288" s="21"/>
    </row>
    <row r="289" spans="1:12" ht="15.75">
      <c r="A289" s="114"/>
      <c r="B289" s="114"/>
      <c r="C289" s="21"/>
      <c r="D289" s="21"/>
      <c r="E289" s="21"/>
      <c r="F289" s="21"/>
      <c r="G289" s="21"/>
      <c r="H289" s="21"/>
      <c r="I289" s="21"/>
      <c r="J289" s="114"/>
      <c r="K289" s="114"/>
      <c r="L289" s="21"/>
    </row>
    <row r="290" spans="1:12" ht="15.75">
      <c r="A290" s="114"/>
      <c r="B290" s="114"/>
      <c r="C290" s="21"/>
      <c r="D290" s="21"/>
      <c r="E290" s="21"/>
      <c r="F290" s="21"/>
      <c r="G290" s="21"/>
      <c r="H290" s="21"/>
      <c r="I290" s="21"/>
      <c r="J290" s="114"/>
      <c r="K290" s="114"/>
      <c r="L290" s="21"/>
    </row>
    <row r="291" spans="1:12" ht="15.75">
      <c r="A291" s="114"/>
      <c r="B291" s="114"/>
      <c r="C291" s="21"/>
      <c r="D291" s="21"/>
      <c r="E291" s="21"/>
      <c r="F291" s="21"/>
      <c r="G291" s="21"/>
      <c r="H291" s="21"/>
      <c r="I291" s="21"/>
      <c r="J291" s="114"/>
      <c r="K291" s="114"/>
      <c r="L291" s="21"/>
    </row>
    <row r="292" spans="1:12" ht="15.75">
      <c r="A292" s="114"/>
      <c r="B292" s="114"/>
      <c r="C292" s="21"/>
      <c r="D292" s="21"/>
      <c r="E292" s="21"/>
      <c r="F292" s="21"/>
      <c r="G292" s="21"/>
      <c r="H292" s="21"/>
      <c r="I292" s="21"/>
      <c r="J292" s="114"/>
      <c r="K292" s="114"/>
      <c r="L292" s="21"/>
    </row>
    <row r="293" spans="1:12" ht="15.75">
      <c r="A293" s="114"/>
      <c r="B293" s="114"/>
      <c r="C293" s="21"/>
      <c r="D293" s="21"/>
      <c r="E293" s="21"/>
      <c r="F293" s="21"/>
      <c r="G293" s="21"/>
      <c r="H293" s="21"/>
      <c r="I293" s="21"/>
      <c r="J293" s="114"/>
      <c r="K293" s="114"/>
      <c r="L293" s="21"/>
    </row>
    <row r="294" spans="1:12" ht="15.75">
      <c r="A294" s="114"/>
      <c r="B294" s="114"/>
      <c r="C294" s="21"/>
      <c r="D294" s="21"/>
      <c r="E294" s="21"/>
      <c r="F294" s="21"/>
      <c r="G294" s="21"/>
      <c r="H294" s="21"/>
      <c r="I294" s="21"/>
      <c r="J294" s="114"/>
      <c r="K294" s="114"/>
      <c r="L294" s="21"/>
    </row>
    <row r="295" spans="1:12" ht="15.75">
      <c r="A295" s="114"/>
      <c r="B295" s="114"/>
      <c r="C295" s="21"/>
      <c r="D295" s="21"/>
      <c r="E295" s="21"/>
      <c r="F295" s="21"/>
      <c r="G295" s="21"/>
      <c r="H295" s="21"/>
      <c r="I295" s="21"/>
      <c r="J295" s="114"/>
      <c r="K295" s="114"/>
      <c r="L295" s="21"/>
    </row>
    <row r="296" spans="1:12" ht="15.75">
      <c r="A296" s="114"/>
      <c r="B296" s="114"/>
      <c r="C296" s="21"/>
      <c r="D296" s="21"/>
      <c r="E296" s="21"/>
      <c r="F296" s="21"/>
      <c r="G296" s="21"/>
      <c r="H296" s="21"/>
      <c r="I296" s="21"/>
      <c r="J296" s="114"/>
      <c r="K296" s="114"/>
      <c r="L296" s="21"/>
    </row>
    <row r="297" spans="1:12" ht="15.75">
      <c r="A297" s="114"/>
      <c r="B297" s="114"/>
      <c r="C297" s="21"/>
      <c r="D297" s="21"/>
      <c r="E297" s="21"/>
      <c r="F297" s="21"/>
      <c r="G297" s="21"/>
      <c r="H297" s="21"/>
      <c r="I297" s="21"/>
      <c r="J297" s="114"/>
      <c r="K297" s="114"/>
      <c r="L297" s="21"/>
    </row>
    <row r="298" spans="1:12" ht="15.75">
      <c r="A298" s="114"/>
      <c r="B298" s="114"/>
      <c r="C298" s="21"/>
      <c r="D298" s="21"/>
      <c r="E298" s="21"/>
      <c r="F298" s="21"/>
      <c r="G298" s="21"/>
      <c r="H298" s="21"/>
      <c r="I298" s="21"/>
      <c r="J298" s="114"/>
      <c r="K298" s="114"/>
      <c r="L298" s="21"/>
    </row>
    <row r="299" spans="1:12" ht="15.75">
      <c r="A299" s="114"/>
      <c r="B299" s="114"/>
      <c r="C299" s="21"/>
      <c r="D299" s="21"/>
      <c r="E299" s="21"/>
      <c r="F299" s="21"/>
      <c r="G299" s="21"/>
      <c r="H299" s="21"/>
      <c r="I299" s="21"/>
      <c r="J299" s="114"/>
      <c r="K299" s="114"/>
      <c r="L299" s="21"/>
    </row>
    <row r="300" spans="1:12" ht="15.75">
      <c r="A300" s="114"/>
      <c r="B300" s="114"/>
      <c r="C300" s="21"/>
      <c r="D300" s="21"/>
      <c r="E300" s="21"/>
      <c r="F300" s="21"/>
      <c r="G300" s="21"/>
      <c r="H300" s="21"/>
      <c r="I300" s="21"/>
      <c r="J300" s="114"/>
      <c r="K300" s="114"/>
      <c r="L300" s="21"/>
    </row>
    <row r="301" spans="1:12" ht="15.75">
      <c r="A301" s="114"/>
      <c r="B301" s="114"/>
      <c r="C301" s="21"/>
      <c r="D301" s="21"/>
      <c r="E301" s="21"/>
      <c r="F301" s="21"/>
      <c r="G301" s="21"/>
      <c r="H301" s="21"/>
      <c r="I301" s="21"/>
      <c r="J301" s="114"/>
      <c r="K301" s="114"/>
      <c r="L301" s="21"/>
    </row>
    <row r="302" spans="1:12" ht="15.75">
      <c r="A302" s="114"/>
      <c r="B302" s="114"/>
      <c r="C302" s="21"/>
      <c r="D302" s="21"/>
      <c r="E302" s="21"/>
      <c r="F302" s="21"/>
      <c r="G302" s="21"/>
      <c r="H302" s="21"/>
      <c r="I302" s="21"/>
      <c r="J302" s="114"/>
      <c r="K302" s="114"/>
      <c r="L302" s="21"/>
    </row>
    <row r="303" spans="1:12" ht="15.75">
      <c r="A303" s="114"/>
      <c r="B303" s="114"/>
      <c r="C303" s="21"/>
      <c r="D303" s="21"/>
      <c r="E303" s="21"/>
      <c r="F303" s="21"/>
      <c r="G303" s="21"/>
      <c r="H303" s="21"/>
      <c r="I303" s="21"/>
      <c r="J303" s="114"/>
      <c r="K303" s="114"/>
      <c r="L303" s="21"/>
    </row>
    <row r="304" spans="1:12" ht="15.75">
      <c r="A304" s="114"/>
      <c r="B304" s="114"/>
      <c r="C304" s="21"/>
      <c r="D304" s="21"/>
      <c r="E304" s="21"/>
      <c r="F304" s="21"/>
      <c r="G304" s="21"/>
      <c r="H304" s="21"/>
      <c r="I304" s="21"/>
      <c r="J304" s="114"/>
      <c r="K304" s="114"/>
      <c r="L304" s="21"/>
    </row>
    <row r="305" spans="1:12" ht="15.75">
      <c r="A305" s="114"/>
      <c r="B305" s="114"/>
      <c r="C305" s="21"/>
      <c r="D305" s="21"/>
      <c r="E305" s="21"/>
      <c r="F305" s="21"/>
      <c r="G305" s="21"/>
      <c r="H305" s="21"/>
      <c r="I305" s="21"/>
      <c r="J305" s="114"/>
      <c r="K305" s="114"/>
      <c r="L305" s="21"/>
    </row>
    <row r="306" spans="1:12" ht="15.75">
      <c r="A306" s="114"/>
      <c r="B306" s="114"/>
      <c r="C306" s="21"/>
      <c r="D306" s="21"/>
      <c r="E306" s="21"/>
      <c r="F306" s="21"/>
      <c r="G306" s="21"/>
      <c r="H306" s="21"/>
      <c r="I306" s="21"/>
      <c r="J306" s="114"/>
      <c r="K306" s="114"/>
      <c r="L306" s="21"/>
    </row>
    <row r="307" spans="1:12" ht="15.75">
      <c r="A307" s="114"/>
      <c r="B307" s="114"/>
      <c r="C307" s="21"/>
      <c r="D307" s="21"/>
      <c r="E307" s="21"/>
      <c r="F307" s="21"/>
      <c r="G307" s="21"/>
      <c r="H307" s="21"/>
      <c r="I307" s="21"/>
      <c r="J307" s="114"/>
      <c r="K307" s="114"/>
      <c r="L307" s="21"/>
    </row>
    <row r="308" spans="1:12" ht="15.75">
      <c r="A308" s="114"/>
      <c r="B308" s="114"/>
      <c r="C308" s="21"/>
      <c r="D308" s="21"/>
      <c r="E308" s="21"/>
      <c r="F308" s="21"/>
      <c r="G308" s="21"/>
      <c r="H308" s="21"/>
      <c r="I308" s="21"/>
      <c r="J308" s="114"/>
      <c r="K308" s="114"/>
      <c r="L308" s="21"/>
    </row>
    <row r="309" spans="1:12" ht="15.75">
      <c r="A309" s="114"/>
      <c r="B309" s="114"/>
      <c r="C309" s="21"/>
      <c r="D309" s="21"/>
      <c r="E309" s="21"/>
      <c r="F309" s="21"/>
      <c r="G309" s="21"/>
      <c r="H309" s="21"/>
      <c r="I309" s="21"/>
      <c r="J309" s="114"/>
      <c r="K309" s="114"/>
      <c r="L309" s="21"/>
    </row>
    <row r="310" spans="1:12" ht="15.75">
      <c r="A310" s="114"/>
      <c r="B310" s="114"/>
      <c r="C310" s="21"/>
      <c r="D310" s="21"/>
      <c r="E310" s="21"/>
      <c r="F310" s="21"/>
      <c r="G310" s="21"/>
      <c r="H310" s="21"/>
      <c r="I310" s="21"/>
      <c r="J310" s="114"/>
      <c r="K310" s="114"/>
      <c r="L310" s="21"/>
    </row>
    <row r="311" spans="1:12" ht="15.75">
      <c r="A311" s="114"/>
      <c r="B311" s="114"/>
      <c r="C311" s="21"/>
      <c r="D311" s="21"/>
      <c r="E311" s="21"/>
      <c r="F311" s="21"/>
      <c r="G311" s="21"/>
      <c r="H311" s="21"/>
      <c r="I311" s="21"/>
      <c r="J311" s="114"/>
      <c r="K311" s="114"/>
      <c r="L311" s="21"/>
    </row>
    <row r="312" spans="1:12" ht="15.75">
      <c r="A312" s="114"/>
      <c r="B312" s="114"/>
      <c r="C312" s="21"/>
      <c r="D312" s="21"/>
      <c r="E312" s="21"/>
      <c r="F312" s="21"/>
      <c r="G312" s="21"/>
      <c r="H312" s="21"/>
      <c r="I312" s="21"/>
      <c r="J312" s="114"/>
      <c r="K312" s="114"/>
      <c r="L312" s="21"/>
    </row>
    <row r="313" spans="1:12" ht="15.75">
      <c r="A313" s="114"/>
      <c r="B313" s="114"/>
      <c r="C313" s="21"/>
      <c r="D313" s="21"/>
      <c r="E313" s="21"/>
      <c r="F313" s="21"/>
      <c r="G313" s="21"/>
      <c r="H313" s="21"/>
      <c r="I313" s="21"/>
      <c r="J313" s="114"/>
      <c r="K313" s="114"/>
      <c r="L313" s="21"/>
    </row>
    <row r="314" spans="1:12" ht="15.75">
      <c r="A314" s="114"/>
      <c r="B314" s="114"/>
      <c r="C314" s="21"/>
      <c r="D314" s="21"/>
      <c r="E314" s="21"/>
      <c r="F314" s="21"/>
      <c r="G314" s="21"/>
      <c r="H314" s="21"/>
      <c r="I314" s="21"/>
      <c r="J314" s="114"/>
      <c r="K314" s="114"/>
      <c r="L314" s="21"/>
    </row>
    <row r="315" spans="1:12" ht="15.75">
      <c r="A315" s="114"/>
      <c r="B315" s="114"/>
      <c r="C315" s="21"/>
      <c r="D315" s="21"/>
      <c r="E315" s="21"/>
      <c r="F315" s="21"/>
      <c r="G315" s="21"/>
      <c r="H315" s="21"/>
      <c r="I315" s="21"/>
      <c r="J315" s="114"/>
      <c r="K315" s="114"/>
      <c r="L315" s="21"/>
    </row>
    <row r="316" spans="1:12" ht="15.75">
      <c r="A316" s="114"/>
      <c r="B316" s="114"/>
      <c r="C316" s="21"/>
      <c r="D316" s="21"/>
      <c r="E316" s="21"/>
      <c r="F316" s="21"/>
      <c r="G316" s="21"/>
      <c r="H316" s="21"/>
      <c r="I316" s="21"/>
      <c r="J316" s="114"/>
      <c r="K316" s="114"/>
      <c r="L316" s="21"/>
    </row>
    <row r="317" spans="1:12" ht="15.75">
      <c r="A317" s="114"/>
      <c r="B317" s="114"/>
      <c r="C317" s="21"/>
      <c r="D317" s="21"/>
      <c r="E317" s="21"/>
      <c r="F317" s="21"/>
      <c r="G317" s="21"/>
      <c r="H317" s="21"/>
      <c r="I317" s="21"/>
      <c r="J317" s="114"/>
      <c r="K317" s="114"/>
      <c r="L317" s="21"/>
    </row>
    <row r="318" spans="1:12" ht="15.75">
      <c r="A318" s="114"/>
      <c r="B318" s="114"/>
      <c r="C318" s="21"/>
      <c r="D318" s="21"/>
      <c r="E318" s="21"/>
      <c r="F318" s="21"/>
      <c r="G318" s="21"/>
      <c r="H318" s="21"/>
      <c r="I318" s="21"/>
      <c r="J318" s="114"/>
      <c r="K318" s="114"/>
      <c r="L318" s="21"/>
    </row>
    <row r="319" spans="1:12" ht="15.75">
      <c r="A319" s="114"/>
      <c r="B319" s="114"/>
      <c r="C319" s="21"/>
      <c r="D319" s="21"/>
      <c r="E319" s="21"/>
      <c r="F319" s="21"/>
      <c r="G319" s="21"/>
      <c r="H319" s="21"/>
      <c r="I319" s="21"/>
      <c r="J319" s="114"/>
      <c r="K319" s="114"/>
      <c r="L319" s="21"/>
    </row>
    <row r="320" spans="1:12" ht="15.75">
      <c r="A320" s="114"/>
      <c r="B320" s="114"/>
      <c r="C320" s="21"/>
      <c r="D320" s="21"/>
      <c r="E320" s="21"/>
      <c r="F320" s="21"/>
      <c r="G320" s="21"/>
      <c r="H320" s="21"/>
      <c r="I320" s="21"/>
      <c r="J320" s="114"/>
      <c r="K320" s="114"/>
      <c r="L320" s="21"/>
    </row>
    <row r="321" spans="1:12" ht="15.75">
      <c r="A321" s="114"/>
      <c r="B321" s="114"/>
      <c r="C321" s="21"/>
      <c r="D321" s="21"/>
      <c r="E321" s="21"/>
      <c r="F321" s="21"/>
      <c r="G321" s="21"/>
      <c r="H321" s="21"/>
      <c r="I321" s="21"/>
      <c r="J321" s="114"/>
      <c r="K321" s="114"/>
      <c r="L321" s="21"/>
    </row>
    <row r="322" spans="1:12" ht="15.75">
      <c r="A322" s="114"/>
      <c r="B322" s="114"/>
      <c r="C322" s="21"/>
      <c r="D322" s="21"/>
      <c r="E322" s="21"/>
      <c r="F322" s="21"/>
      <c r="G322" s="21"/>
      <c r="H322" s="21"/>
      <c r="I322" s="21"/>
      <c r="J322" s="114"/>
      <c r="K322" s="114"/>
      <c r="L322" s="21"/>
    </row>
    <row r="323" spans="1:12" ht="15.75">
      <c r="A323" s="114"/>
      <c r="B323" s="114"/>
      <c r="C323" s="21"/>
      <c r="D323" s="21"/>
      <c r="E323" s="21"/>
      <c r="F323" s="21"/>
      <c r="G323" s="21"/>
      <c r="H323" s="21"/>
      <c r="I323" s="21"/>
      <c r="J323" s="114"/>
      <c r="K323" s="114"/>
      <c r="L323" s="21"/>
    </row>
    <row r="324" spans="1:12" ht="15.75">
      <c r="A324" s="114"/>
      <c r="B324" s="114"/>
      <c r="C324" s="21"/>
      <c r="D324" s="21"/>
      <c r="E324" s="21"/>
      <c r="F324" s="21"/>
      <c r="G324" s="21"/>
      <c r="H324" s="21"/>
      <c r="I324" s="21"/>
      <c r="J324" s="114"/>
      <c r="K324" s="114"/>
      <c r="L324" s="21"/>
    </row>
    <row r="325" spans="1:12" ht="15.75">
      <c r="A325" s="114"/>
      <c r="B325" s="114"/>
      <c r="C325" s="21"/>
      <c r="D325" s="21"/>
      <c r="E325" s="21"/>
      <c r="F325" s="21"/>
      <c r="G325" s="21"/>
      <c r="H325" s="21"/>
      <c r="I325" s="21"/>
      <c r="J325" s="114"/>
      <c r="K325" s="114"/>
      <c r="L325" s="21"/>
    </row>
    <row r="326" spans="1:12" ht="15.75">
      <c r="A326" s="114"/>
      <c r="B326" s="114"/>
      <c r="C326" s="21"/>
      <c r="D326" s="21"/>
      <c r="E326" s="21"/>
      <c r="F326" s="21"/>
      <c r="G326" s="21"/>
      <c r="H326" s="21"/>
      <c r="I326" s="21"/>
      <c r="J326" s="114"/>
      <c r="K326" s="114"/>
      <c r="L326" s="21"/>
    </row>
    <row r="327" spans="1:12" ht="15.75">
      <c r="A327" s="114"/>
      <c r="B327" s="114"/>
      <c r="C327" s="21"/>
      <c r="D327" s="21"/>
      <c r="E327" s="21"/>
      <c r="F327" s="21"/>
      <c r="G327" s="21"/>
      <c r="H327" s="21"/>
      <c r="I327" s="21"/>
      <c r="J327" s="114"/>
      <c r="K327" s="114"/>
      <c r="L327" s="21"/>
    </row>
    <row r="328" spans="1:12" ht="15.75">
      <c r="A328" s="114"/>
      <c r="B328" s="114"/>
      <c r="C328" s="21"/>
      <c r="D328" s="21"/>
      <c r="E328" s="21"/>
      <c r="F328" s="21"/>
      <c r="G328" s="21"/>
      <c r="H328" s="21"/>
      <c r="I328" s="21"/>
      <c r="J328" s="114"/>
      <c r="K328" s="114"/>
      <c r="L328" s="21"/>
    </row>
    <row r="329" spans="1:12" ht="15.75">
      <c r="A329" s="114"/>
      <c r="B329" s="114"/>
      <c r="C329" s="21"/>
      <c r="D329" s="21"/>
      <c r="E329" s="21"/>
      <c r="F329" s="21"/>
      <c r="G329" s="21"/>
      <c r="H329" s="21"/>
      <c r="I329" s="21"/>
      <c r="J329" s="114"/>
      <c r="K329" s="114"/>
      <c r="L329" s="21"/>
    </row>
    <row r="330" spans="1:12" ht="15.75">
      <c r="A330" s="114"/>
      <c r="B330" s="114"/>
      <c r="C330" s="21"/>
      <c r="D330" s="21"/>
      <c r="E330" s="21"/>
      <c r="F330" s="21"/>
      <c r="G330" s="21"/>
      <c r="H330" s="21"/>
      <c r="I330" s="21"/>
      <c r="J330" s="114"/>
      <c r="K330" s="114"/>
      <c r="L330" s="21"/>
    </row>
    <row r="331" spans="1:12" ht="15.75">
      <c r="A331" s="114"/>
      <c r="B331" s="114"/>
      <c r="F331" s="21"/>
      <c r="G331" s="21"/>
      <c r="H331" s="21"/>
      <c r="I331" s="21"/>
    </row>
  </sheetData>
  <sortState xmlns:xlrd2="http://schemas.microsoft.com/office/spreadsheetml/2017/richdata2" ref="J3:M102">
    <sortCondition ref="M3:M102"/>
  </sortState>
  <mergeCells count="17">
    <mergeCell ref="O1:O2"/>
    <mergeCell ref="P1:P2"/>
    <mergeCell ref="N1:N2"/>
    <mergeCell ref="S1:S2"/>
    <mergeCell ref="F1:F2"/>
    <mergeCell ref="Q1:Q2"/>
    <mergeCell ref="J1:J2"/>
    <mergeCell ref="K1:K2"/>
    <mergeCell ref="R1:R2"/>
    <mergeCell ref="G1:G2"/>
    <mergeCell ref="H1:H2"/>
    <mergeCell ref="M1:M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Cuddy core</vt:lpstr>
      <vt:lpstr>Cuddy logs</vt:lpstr>
      <vt:lpstr>Buckles core</vt:lpstr>
      <vt:lpstr>Buckles logs</vt:lpstr>
      <vt:lpstr>Amaefule core</vt:lpstr>
      <vt:lpstr>Corbett core</vt:lpstr>
      <vt:lpstr>Core data</vt:lpstr>
      <vt:lpstr>Logs typing</vt:lpstr>
      <vt:lpstr>WinlandR35</vt:lpstr>
      <vt:lpstr>Pittman R35</vt:lpstr>
      <vt:lpstr>Lucia RFN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Иван Косачев</cp:lastModifiedBy>
  <dcterms:created xsi:type="dcterms:W3CDTF">2015-06-05T18:17:20Z</dcterms:created>
  <dcterms:modified xsi:type="dcterms:W3CDTF">2021-08-12T15:02:44Z</dcterms:modified>
</cp:coreProperties>
</file>