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ysik\APSU\Courses\06a_2025_Fall\PHYS3100+3101_Optics+Lab\Labs\02_Laser-Beam_Expander+Profile\"/>
    </mc:Choice>
  </mc:AlternateContent>
  <xr:revisionPtr revIDLastSave="0" documentId="13_ncr:1_{CBAC7A2E-104E-4846-A6DB-D4359B59CDAF}" xr6:coauthVersionLast="47" xr6:coauthVersionMax="47" xr10:uidLastSave="{00000000-0000-0000-0000-000000000000}"/>
  <bookViews>
    <workbookView xWindow="380" yWindow="350" windowWidth="24660" windowHeight="14560" xr2:uid="{8CA1F2BB-C9B6-4BFD-A441-D864C8515BC3}"/>
  </bookViews>
  <sheets>
    <sheet name="TEM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B69" i="1"/>
  <c r="B17" i="1"/>
  <c r="A16" i="1"/>
  <c r="A62" i="1"/>
  <c r="B54" i="1"/>
  <c r="A11" i="1"/>
  <c r="A21" i="1" s="1"/>
  <c r="A6" i="1"/>
  <c r="A49" i="1" s="1"/>
  <c r="A81" i="1"/>
  <c r="A42" i="1"/>
  <c r="A67" i="1" s="1"/>
  <c r="A37" i="1"/>
  <c r="F2" i="1"/>
  <c r="A51" i="1" s="1"/>
  <c r="A58" i="1" l="1"/>
  <c r="B53" i="1"/>
  <c r="B55" i="1" s="1"/>
  <c r="A32" i="1"/>
  <c r="A26" i="1"/>
  <c r="A76" i="1" l="1"/>
  <c r="A44" i="1"/>
  <c r="A69" i="1" s="1"/>
</calcChain>
</file>

<file path=xl/sharedStrings.xml><?xml version="1.0" encoding="utf-8"?>
<sst xmlns="http://schemas.openxmlformats.org/spreadsheetml/2006/main" count="36" uniqueCount="28">
  <si>
    <t>s (m)</t>
  </si>
  <si>
    <t>D (mm)</t>
  </si>
  <si>
    <t>f (mm)</t>
  </si>
  <si>
    <t>λ (nm)</t>
  </si>
  <si>
    <r>
      <t>2w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 xml:space="preserve"> (mm)</t>
    </r>
  </si>
  <si>
    <t>z (m)</t>
  </si>
  <si>
    <r>
      <t>z</t>
    </r>
    <r>
      <rPr>
        <b/>
        <vertAlign val="subscript"/>
        <sz val="11"/>
        <color theme="1"/>
        <rFont val="Calibri"/>
        <family val="2"/>
        <scheme val="minor"/>
      </rPr>
      <t>R</t>
    </r>
    <r>
      <rPr>
        <b/>
        <sz val="11"/>
        <color theme="1"/>
        <rFont val="Calibri"/>
        <family val="2"/>
        <scheme val="minor"/>
      </rPr>
      <t xml:space="preserve"> (m)</t>
    </r>
  </si>
  <si>
    <t>α (×)</t>
  </si>
  <si>
    <t>2θ (mrad)</t>
  </si>
  <si>
    <r>
      <t>2w</t>
    </r>
    <r>
      <rPr>
        <b/>
        <vertAlign val="subscript"/>
        <sz val="11"/>
        <color theme="1"/>
        <rFont val="Calibri"/>
        <family val="2"/>
        <scheme val="minor"/>
      </rPr>
      <t>0</t>
    </r>
    <r>
      <rPr>
        <b/>
        <sz val="11"/>
        <color theme="1"/>
        <rFont val="Calibri"/>
        <family val="2"/>
        <scheme val="minor"/>
      </rPr>
      <t>'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</si>
  <si>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2θ' (mrad)</t>
  </si>
  <si>
    <t>Lens f#</t>
  </si>
  <si>
    <t>Beam f#</t>
  </si>
  <si>
    <r>
      <t>f# = f / (2w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>)</t>
    </r>
  </si>
  <si>
    <t>vs.</t>
  </si>
  <si>
    <r>
      <t>w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>' = w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 xml:space="preserve"> (s' / s) ≈ w</t>
    </r>
    <r>
      <rPr>
        <vertAlign val="subscript"/>
        <sz val="18"/>
        <color theme="1"/>
        <rFont val="Times New Roman"/>
        <family val="1"/>
      </rPr>
      <t>0</t>
    </r>
    <r>
      <rPr>
        <sz val="18"/>
        <color theme="1"/>
        <rFont val="Times New Roman"/>
        <family val="1"/>
      </rPr>
      <t xml:space="preserve"> (f / s)</t>
    </r>
  </si>
  <si>
    <t>2w(z = s) (mm)</t>
  </si>
  <si>
    <t>f# = f / (2w(z = s))</t>
  </si>
  <si>
    <r>
      <t>Z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(mm)</t>
    </r>
  </si>
  <si>
    <t>Check:</t>
  </si>
  <si>
    <t>Term 1:</t>
  </si>
  <si>
    <t>Term 2:</t>
  </si>
  <si>
    <r>
      <t>2w(z = f - Z</t>
    </r>
    <r>
      <rPr>
        <b/>
        <vertAlign val="sub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 (mm)</t>
    </r>
  </si>
  <si>
    <t>Term 2 only</t>
  </si>
  <si>
    <t>Terms 1 &amp; 2</t>
  </si>
  <si>
    <t>&lt;--- OK w/o Term 1?</t>
  </si>
  <si>
    <t>Beam clipping?</t>
  </si>
  <si>
    <r>
      <t>&lt;--- Z</t>
    </r>
    <r>
      <rPr>
        <vertAlign val="subscript"/>
        <sz val="11"/>
        <color rgb="FFFF0000"/>
        <rFont val="Calibri"/>
        <family val="2"/>
        <scheme val="minor"/>
      </rPr>
      <t>2</t>
    </r>
    <r>
      <rPr>
        <sz val="11"/>
        <color rgb="FFFF0000"/>
        <rFont val="Calibri"/>
        <family val="2"/>
        <scheme val="minor"/>
      </rPr>
      <t xml:space="preserve"> in place of 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</si>
</sst>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"/>
    <numFmt numFmtId="166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Times New Roman"/>
      <family val="1"/>
    </font>
    <font>
      <vertAlign val="subscript"/>
      <sz val="18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2" fontId="0" fillId="0" borderId="0" xfId="0" applyNumberFormat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6" fillId="0" borderId="0" xfId="0" applyFont="1" applyAlignment="1">
      <alignment horizontal="right"/>
    </xf>
    <xf numFmtId="1" fontId="6" fillId="0" borderId="0" xfId="0" applyNumberFormat="1" applyFont="1"/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4" borderId="0" xfId="0" applyNumberFormat="1" applyFill="1" applyAlignment="1">
      <alignment horizontal="center"/>
    </xf>
    <xf numFmtId="166" fontId="0" fillId="5" borderId="0" xfId="0" applyNumberFormat="1" applyFill="1" applyAlignment="1">
      <alignment horizontal="center"/>
    </xf>
    <xf numFmtId="166" fontId="9" fillId="0" borderId="0" xfId="0" applyNumberFormat="1" applyFont="1"/>
    <xf numFmtId="0" fontId="9" fillId="0" borderId="0" xfId="0" applyFont="1" applyAlignment="1">
      <alignment horizontal="left"/>
    </xf>
    <xf numFmtId="166" fontId="9" fillId="0" borderId="0" xfId="0" applyNumberFormat="1" applyFont="1" applyAlignment="1">
      <alignment horizontal="left"/>
    </xf>
    <xf numFmtId="166" fontId="9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31750</xdr:colOff>
      <xdr:row>12</xdr:row>
      <xdr:rowOff>44450</xdr:rowOff>
    </xdr:from>
    <xdr:to>
      <xdr:col>5</xdr:col>
      <xdr:colOff>501002</xdr:colOff>
      <xdr:row>16</xdr:row>
      <xdr:rowOff>88900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D10256-DD6E-867B-F736-6412E383F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950" y="2673350"/>
          <a:ext cx="2183752" cy="781050"/>
        </a:xfrm>
        <a:prstGeom prst="rect">
          <a:avLst/>
        </a:prstGeom>
      </xdr:spPr>
    </xdr:pic>
    <xdr:clientData/>
  </xdr:twoCellAnchor>
  <xdr:twoCellAnchor editAs="oneCell">
    <xdr:from>
      <xdr:col>2</xdr:col>
      <xdr:colOff>19049</xdr:colOff>
      <xdr:row>8</xdr:row>
      <xdr:rowOff>114300</xdr:rowOff>
    </xdr:from>
    <xdr:to>
      <xdr:col>3</xdr:col>
      <xdr:colOff>487133</xdr:colOff>
      <xdr:row>11</xdr:row>
      <xdr:rowOff>146049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95E7385-C6DE-979E-33F3-B42C06A4D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65249" y="1981200"/>
          <a:ext cx="963384" cy="609599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3</xdr:row>
      <xdr:rowOff>165140</xdr:rowOff>
    </xdr:from>
    <xdr:to>
      <xdr:col>3</xdr:col>
      <xdr:colOff>374650</xdr:colOff>
      <xdr:row>6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6771ED1-3FC1-678C-D339-19E417892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5900" y="1111290"/>
          <a:ext cx="844550" cy="552410"/>
        </a:xfrm>
        <a:prstGeom prst="rect">
          <a:avLst/>
        </a:prstGeom>
      </xdr:spPr>
    </xdr:pic>
    <xdr:clientData/>
  </xdr:twoCellAnchor>
  <xdr:twoCellAnchor editAs="oneCell">
    <xdr:from>
      <xdr:col>7</xdr:col>
      <xdr:colOff>23932</xdr:colOff>
      <xdr:row>23</xdr:row>
      <xdr:rowOff>6350</xdr:rowOff>
    </xdr:from>
    <xdr:to>
      <xdr:col>16</xdr:col>
      <xdr:colOff>397345</xdr:colOff>
      <xdr:row>46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9C8257B-97CB-3E61-3DAE-E2DCE42C3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8132" y="4292600"/>
          <a:ext cx="6012213" cy="4768850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0</xdr:row>
      <xdr:rowOff>12699</xdr:rowOff>
    </xdr:from>
    <xdr:to>
      <xdr:col>15</xdr:col>
      <xdr:colOff>565150</xdr:colOff>
      <xdr:row>5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36C0EDA-61B4-895E-DBB4-EB8850C03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78350" y="12699"/>
          <a:ext cx="5562600" cy="1066801"/>
        </a:xfrm>
        <a:prstGeom prst="rect">
          <a:avLst/>
        </a:prstGeom>
      </xdr:spPr>
    </xdr:pic>
    <xdr:clientData/>
  </xdr:twoCellAnchor>
  <xdr:twoCellAnchor editAs="oneCell">
    <xdr:from>
      <xdr:col>7</xdr:col>
      <xdr:colOff>31750</xdr:colOff>
      <xdr:row>6</xdr:row>
      <xdr:rowOff>31750</xdr:rowOff>
    </xdr:from>
    <xdr:to>
      <xdr:col>15</xdr:col>
      <xdr:colOff>444500</xdr:colOff>
      <xdr:row>22</xdr:row>
      <xdr:rowOff>6975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989B29A-7B7F-1187-3900-756168259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25950" y="1162050"/>
          <a:ext cx="5441950" cy="2947025"/>
        </a:xfrm>
        <a:prstGeom prst="rect">
          <a:avLst/>
        </a:prstGeom>
      </xdr:spPr>
    </xdr:pic>
    <xdr:clientData/>
  </xdr:twoCellAnchor>
  <xdr:twoCellAnchor editAs="oneCell">
    <xdr:from>
      <xdr:col>2</xdr:col>
      <xdr:colOff>6351</xdr:colOff>
      <xdr:row>24</xdr:row>
      <xdr:rowOff>57151</xdr:rowOff>
    </xdr:from>
    <xdr:to>
      <xdr:col>6</xdr:col>
      <xdr:colOff>660400</xdr:colOff>
      <xdr:row>28</xdr:row>
      <xdr:rowOff>17661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6CCBE3-6263-95F3-9E30-35B8F560F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6851" y="4527551"/>
          <a:ext cx="2978149" cy="72251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18</xdr:row>
      <xdr:rowOff>92236</xdr:rowOff>
    </xdr:from>
    <xdr:to>
      <xdr:col>6</xdr:col>
      <xdr:colOff>622466</xdr:colOff>
      <xdr:row>23</xdr:row>
      <xdr:rowOff>158805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5AC491-DE8F-B25D-1311-0D51385EE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79550" y="3457736"/>
          <a:ext cx="2927516" cy="987319"/>
        </a:xfrm>
        <a:prstGeom prst="rect">
          <a:avLst/>
        </a:prstGeom>
      </xdr:spPr>
    </xdr:pic>
    <xdr:clientData/>
  </xdr:twoCellAnchor>
  <xdr:twoCellAnchor editAs="oneCell">
    <xdr:from>
      <xdr:col>2</xdr:col>
      <xdr:colOff>31750</xdr:colOff>
      <xdr:row>29</xdr:row>
      <xdr:rowOff>133324</xdr:rowOff>
    </xdr:from>
    <xdr:to>
      <xdr:col>6</xdr:col>
      <xdr:colOff>158750</xdr:colOff>
      <xdr:row>33</xdr:row>
      <xdr:rowOff>76237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15EEA11-B7AB-3B44-2AE5-1B69CB24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92250" y="5549874"/>
          <a:ext cx="2451100" cy="679513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48</xdr:row>
      <xdr:rowOff>19050</xdr:rowOff>
    </xdr:from>
    <xdr:to>
      <xdr:col>15</xdr:col>
      <xdr:colOff>196850</xdr:colOff>
      <xdr:row>64</xdr:row>
      <xdr:rowOff>166164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6101612-5CC9-70C7-26B1-48FA49511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572000" y="9144000"/>
          <a:ext cx="5200650" cy="3144314"/>
        </a:xfrm>
        <a:prstGeom prst="rect">
          <a:avLst/>
        </a:prstGeom>
      </xdr:spPr>
    </xdr:pic>
    <xdr:clientData/>
  </xdr:twoCellAnchor>
  <xdr:twoCellAnchor editAs="oneCell">
    <xdr:from>
      <xdr:col>7</xdr:col>
      <xdr:colOff>25400</xdr:colOff>
      <xdr:row>66</xdr:row>
      <xdr:rowOff>88900</xdr:rowOff>
    </xdr:from>
    <xdr:to>
      <xdr:col>15</xdr:col>
      <xdr:colOff>90204</xdr:colOff>
      <xdr:row>99</xdr:row>
      <xdr:rowOff>158750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A39B0E5-0F88-E9BE-DF47-4AE36C2F6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654550" y="12528550"/>
          <a:ext cx="5094004" cy="6381750"/>
        </a:xfrm>
        <a:prstGeom prst="rect">
          <a:avLst/>
        </a:prstGeom>
      </xdr:spPr>
    </xdr:pic>
    <xdr:clientData/>
  </xdr:twoCellAnchor>
  <xdr:twoCellAnchor editAs="oneCell">
    <xdr:from>
      <xdr:col>16</xdr:col>
      <xdr:colOff>533400</xdr:colOff>
      <xdr:row>49</xdr:row>
      <xdr:rowOff>12701</xdr:rowOff>
    </xdr:from>
    <xdr:to>
      <xdr:col>25</xdr:col>
      <xdr:colOff>95250</xdr:colOff>
      <xdr:row>66</xdr:row>
      <xdr:rowOff>53658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E05F0F9-CD07-5B00-A219-46ED8DAB0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64850" y="9480551"/>
          <a:ext cx="5048250" cy="3247707"/>
        </a:xfrm>
        <a:prstGeom prst="rect">
          <a:avLst/>
        </a:prstGeom>
      </xdr:spPr>
    </xdr:pic>
    <xdr:clientData/>
  </xdr:twoCellAnchor>
  <xdr:twoCellAnchor editAs="oneCell">
    <xdr:from>
      <xdr:col>16</xdr:col>
      <xdr:colOff>469900</xdr:colOff>
      <xdr:row>21</xdr:row>
      <xdr:rowOff>1245</xdr:rowOff>
    </xdr:from>
    <xdr:to>
      <xdr:col>27</xdr:col>
      <xdr:colOff>424936</xdr:colOff>
      <xdr:row>33</xdr:row>
      <xdr:rowOff>6350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D6CC44-4BED-983F-2B98-9CBB85223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01350" y="3919195"/>
          <a:ext cx="6660636" cy="2240305"/>
        </a:xfrm>
        <a:prstGeom prst="rect">
          <a:avLst/>
        </a:prstGeom>
      </xdr:spPr>
    </xdr:pic>
    <xdr:clientData/>
  </xdr:twoCellAnchor>
  <xdr:twoCellAnchor editAs="oneCell">
    <xdr:from>
      <xdr:col>16</xdr:col>
      <xdr:colOff>539750</xdr:colOff>
      <xdr:row>35</xdr:row>
      <xdr:rowOff>19051</xdr:rowOff>
    </xdr:from>
    <xdr:to>
      <xdr:col>29</xdr:col>
      <xdr:colOff>196849</xdr:colOff>
      <xdr:row>47</xdr:row>
      <xdr:rowOff>166828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860E6CF-20D8-D2C5-876B-9BDE64F36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871200" y="6540501"/>
          <a:ext cx="7581899" cy="2700477"/>
        </a:xfrm>
        <a:prstGeom prst="rect">
          <a:avLst/>
        </a:prstGeom>
      </xdr:spPr>
    </xdr:pic>
    <xdr:clientData/>
  </xdr:twoCellAnchor>
  <xdr:twoCellAnchor editAs="oneCell">
    <xdr:from>
      <xdr:col>16</xdr:col>
      <xdr:colOff>603249</xdr:colOff>
      <xdr:row>68</xdr:row>
      <xdr:rowOff>19050</xdr:rowOff>
    </xdr:from>
    <xdr:to>
      <xdr:col>28</xdr:col>
      <xdr:colOff>2336</xdr:colOff>
      <xdr:row>80</xdr:row>
      <xdr:rowOff>279400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34F8B15-42EF-09DB-D8EB-6251E7414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34699" y="13036550"/>
          <a:ext cx="6714287" cy="2546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127001</xdr:colOff>
      <xdr:row>82</xdr:row>
      <xdr:rowOff>31750</xdr:rowOff>
    </xdr:from>
    <xdr:to>
      <xdr:col>25</xdr:col>
      <xdr:colOff>82551</xdr:colOff>
      <xdr:row>94</xdr:row>
      <xdr:rowOff>145861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444B146-CF03-FE4E-46A6-286C6CC8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68051" y="15836900"/>
          <a:ext cx="4832350" cy="2323911"/>
        </a:xfrm>
        <a:prstGeom prst="rect">
          <a:avLst/>
        </a:prstGeom>
      </xdr:spPr>
    </xdr:pic>
    <xdr:clientData/>
  </xdr:twoCellAnchor>
  <xdr:twoCellAnchor editAs="oneCell">
    <xdr:from>
      <xdr:col>1</xdr:col>
      <xdr:colOff>615951</xdr:colOff>
      <xdr:row>35</xdr:row>
      <xdr:rowOff>146051</xdr:rowOff>
    </xdr:from>
    <xdr:to>
      <xdr:col>3</xdr:col>
      <xdr:colOff>444500</xdr:colOff>
      <xdr:row>37</xdr:row>
      <xdr:rowOff>65815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DA2DE40-77EA-40B0-12DF-BB0E48949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536701" y="6667501"/>
          <a:ext cx="1098549" cy="288064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65</xdr:row>
      <xdr:rowOff>152400</xdr:rowOff>
    </xdr:from>
    <xdr:to>
      <xdr:col>5</xdr:col>
      <xdr:colOff>596900</xdr:colOff>
      <xdr:row>69</xdr:row>
      <xdr:rowOff>42611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8DB7074-D0D5-FD39-9FBA-5CA767BE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55750" y="10909300"/>
          <a:ext cx="2298700" cy="652211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73</xdr:row>
      <xdr:rowOff>114301</xdr:rowOff>
    </xdr:from>
    <xdr:to>
      <xdr:col>5</xdr:col>
      <xdr:colOff>330200</xdr:colOff>
      <xdr:row>76</xdr:row>
      <xdr:rowOff>145448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535CEC4-733E-A90D-4A2F-0DEE61338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38351" y="13843001"/>
          <a:ext cx="2044699" cy="608997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47</xdr:row>
      <xdr:rowOff>29816</xdr:rowOff>
    </xdr:from>
    <xdr:to>
      <xdr:col>5</xdr:col>
      <xdr:colOff>215900</xdr:colOff>
      <xdr:row>49</xdr:row>
      <xdr:rowOff>134894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3D9E704-63C2-A7B4-13BD-AA2C63906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62100" y="9103966"/>
          <a:ext cx="1911350" cy="498778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50</xdr:row>
      <xdr:rowOff>12699</xdr:rowOff>
    </xdr:from>
    <xdr:to>
      <xdr:col>6</xdr:col>
      <xdr:colOff>755650</xdr:colOff>
      <xdr:row>57</xdr:row>
      <xdr:rowOff>152400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42C897F8-085B-8D4D-BF3C-97C9D0F93814}"/>
            </a:ext>
          </a:extLst>
        </xdr:cNvPr>
        <xdr:cNvGrpSpPr/>
      </xdr:nvGrpSpPr>
      <xdr:grpSpPr>
        <a:xfrm>
          <a:off x="2051050" y="9588499"/>
          <a:ext cx="3067050" cy="1454151"/>
          <a:chOff x="1555750" y="9664699"/>
          <a:chExt cx="3067050" cy="1454151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DE5806EC-D8C7-488F-A191-B8AF5DDD7A0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6"/>
          <a:srcRect l="3679" t="4100" b="940"/>
          <a:stretch/>
        </xdr:blipFill>
        <xdr:spPr>
          <a:xfrm>
            <a:off x="1555750" y="9664699"/>
            <a:ext cx="3067050" cy="1454151"/>
          </a:xfrm>
          <a:prstGeom prst="rect">
            <a:avLst/>
          </a:prstGeom>
        </xdr:spPr>
      </xdr:pic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570A61BB-8A8C-EE4E-7FA5-58B8635A0C88}"/>
              </a:ext>
            </a:extLst>
          </xdr:cNvPr>
          <xdr:cNvSpPr txBox="1"/>
        </xdr:nvSpPr>
        <xdr:spPr>
          <a:xfrm>
            <a:off x="2432050" y="10179050"/>
            <a:ext cx="58881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FF0000"/>
                </a:solidFill>
              </a:rPr>
              <a:t>Term 1</a:t>
            </a: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580E40E3-7850-455F-9997-C48946B0B4BA}"/>
              </a:ext>
            </a:extLst>
          </xdr:cNvPr>
          <xdr:cNvSpPr txBox="1"/>
        </xdr:nvSpPr>
        <xdr:spPr>
          <a:xfrm>
            <a:off x="3740150" y="10179050"/>
            <a:ext cx="58881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>
                <a:solidFill>
                  <a:srgbClr val="FF0000"/>
                </a:solidFill>
              </a:rPr>
              <a:t>Term 2</a:t>
            </a:r>
          </a:p>
        </xdr:txBody>
      </xdr:sp>
    </xdr:grpSp>
    <xdr:clientData/>
  </xdr:twoCellAnchor>
  <xdr:twoCellAnchor editAs="oneCell">
    <xdr:from>
      <xdr:col>16</xdr:col>
      <xdr:colOff>584200</xdr:colOff>
      <xdr:row>0</xdr:row>
      <xdr:rowOff>0</xdr:rowOff>
    </xdr:from>
    <xdr:to>
      <xdr:col>26</xdr:col>
      <xdr:colOff>575120</xdr:colOff>
      <xdr:row>18</xdr:row>
      <xdr:rowOff>88900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0A348D1-0EED-04EF-9AB5-F83480DA5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15650" y="0"/>
          <a:ext cx="6086920" cy="34544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5</xdr:col>
      <xdr:colOff>469252</xdr:colOff>
      <xdr:row>63</xdr:row>
      <xdr:rowOff>19050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9EF95DF-7B26-48EA-97C8-EE1FCF92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" y="11626850"/>
          <a:ext cx="2183752" cy="781050"/>
        </a:xfrm>
        <a:prstGeom prst="rect">
          <a:avLst/>
        </a:prstGeom>
      </xdr:spPr>
    </xdr:pic>
    <xdr:clientData/>
  </xdr:twoCellAnchor>
  <xdr:twoCellAnchor editAs="oneCell">
    <xdr:from>
      <xdr:col>4</xdr:col>
      <xdr:colOff>8858</xdr:colOff>
      <xdr:row>2</xdr:row>
      <xdr:rowOff>182089</xdr:rowOff>
    </xdr:from>
    <xdr:to>
      <xdr:col>6</xdr:col>
      <xdr:colOff>856813</xdr:colOff>
      <xdr:row>12</xdr:row>
      <xdr:rowOff>12701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6FDC670-95C5-2B8A-4C6B-7785A5F6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108" y="575789"/>
          <a:ext cx="2067155" cy="16975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1F84-1B6F-4F06-8BD4-FCDE3CB56873}">
  <dimension ref="A1:G81"/>
  <sheetViews>
    <sheetView tabSelected="1" zoomScaleNormal="100" workbookViewId="0">
      <selection activeCell="G1" sqref="G1"/>
    </sheetView>
  </sheetViews>
  <sheetFormatPr defaultRowHeight="14.5" x14ac:dyDescent="0.35"/>
  <cols>
    <col min="1" max="1" width="18.08984375" customWidth="1"/>
    <col min="2" max="2" width="11.08984375" customWidth="1"/>
    <col min="3" max="3" width="7.08984375" bestFit="1" customWidth="1"/>
    <col min="7" max="7" width="17.7265625" customWidth="1"/>
    <col min="9" max="9" width="10.36328125" bestFit="1" customWidth="1"/>
    <col min="12" max="12" width="9.26953125" bestFit="1" customWidth="1"/>
  </cols>
  <sheetData>
    <row r="1" spans="1:6" s="1" customFormat="1" ht="16.5" x14ac:dyDescent="0.45">
      <c r="A1" s="13" t="s">
        <v>3</v>
      </c>
      <c r="B1" s="14" t="s">
        <v>4</v>
      </c>
      <c r="C1" s="14" t="s">
        <v>1</v>
      </c>
      <c r="D1" s="14" t="s">
        <v>2</v>
      </c>
      <c r="E1" s="14" t="s">
        <v>0</v>
      </c>
      <c r="F1" s="14" t="s">
        <v>5</v>
      </c>
    </row>
    <row r="2" spans="1:6" s="3" customFormat="1" x14ac:dyDescent="0.35">
      <c r="A2" s="15">
        <v>632.79999999999995</v>
      </c>
      <c r="B2" s="16">
        <v>1</v>
      </c>
      <c r="C2" s="17">
        <v>2</v>
      </c>
      <c r="D2" s="17">
        <v>22</v>
      </c>
      <c r="E2" s="16">
        <v>2</v>
      </c>
      <c r="F2" s="16">
        <f>E2</f>
        <v>2</v>
      </c>
    </row>
    <row r="5" spans="1:6" x14ac:dyDescent="0.35">
      <c r="A5" s="2" t="s">
        <v>8</v>
      </c>
    </row>
    <row r="6" spans="1:6" x14ac:dyDescent="0.35">
      <c r="A6" s="7">
        <f>(10^3)*2*(A2*10^-6)/(PI()*0.5*B2)</f>
        <v>0.80570598390841086</v>
      </c>
    </row>
    <row r="10" spans="1:6" ht="16.5" x14ac:dyDescent="0.45">
      <c r="A10" s="1" t="s">
        <v>6</v>
      </c>
    </row>
    <row r="11" spans="1:6" x14ac:dyDescent="0.35">
      <c r="A11" s="5">
        <f>PI()*(0.5*B2*10^-3)^2/(A2*10^-9)</f>
        <v>1.241147540135032</v>
      </c>
    </row>
    <row r="15" spans="1:6" x14ac:dyDescent="0.35">
      <c r="A15" s="1" t="s">
        <v>16</v>
      </c>
    </row>
    <row r="16" spans="1:6" x14ac:dyDescent="0.35">
      <c r="A16" s="5">
        <f>2*(B2/2)*SQRT(1+(F2/A11)^2)</f>
        <v>1.8964832005644769</v>
      </c>
    </row>
    <row r="17" spans="1:2" x14ac:dyDescent="0.35">
      <c r="A17" s="18" t="s">
        <v>26</v>
      </c>
      <c r="B17" s="28" t="str">
        <f>IF(A16&lt;=C2,"No.","Yes.")</f>
        <v>No.</v>
      </c>
    </row>
    <row r="20" spans="1:2" x14ac:dyDescent="0.35">
      <c r="A20" s="2" t="s">
        <v>7</v>
      </c>
    </row>
    <row r="21" spans="1:2" x14ac:dyDescent="0.35">
      <c r="A21" s="6">
        <f>1/SQRT((1-E2/(D2*10^-3))^2+(A11/(D2*10^-3))^2)</f>
        <v>9.4212314043779777E-3</v>
      </c>
    </row>
    <row r="25" spans="1:2" ht="16.5" x14ac:dyDescent="0.45">
      <c r="A25" s="1" t="s">
        <v>9</v>
      </c>
    </row>
    <row r="26" spans="1:2" x14ac:dyDescent="0.35">
      <c r="A26" s="23">
        <f>(10^3)*B2*A21</f>
        <v>9.421231404377977</v>
      </c>
    </row>
    <row r="31" spans="1:2" x14ac:dyDescent="0.35">
      <c r="A31" s="2" t="s">
        <v>10</v>
      </c>
    </row>
    <row r="32" spans="1:2" x14ac:dyDescent="0.35">
      <c r="A32" s="5">
        <f>A6/A21</f>
        <v>85.520241391587632</v>
      </c>
    </row>
    <row r="36" spans="1:3" x14ac:dyDescent="0.35">
      <c r="A36" s="1" t="s">
        <v>11</v>
      </c>
    </row>
    <row r="37" spans="1:3" x14ac:dyDescent="0.35">
      <c r="A37" s="4">
        <f>D2/C2</f>
        <v>11</v>
      </c>
    </row>
    <row r="41" spans="1:3" x14ac:dyDescent="0.35">
      <c r="A41" s="1" t="s">
        <v>12</v>
      </c>
    </row>
    <row r="42" spans="1:3" ht="27" x14ac:dyDescent="0.7">
      <c r="A42" s="11">
        <f>D2/B2</f>
        <v>22</v>
      </c>
      <c r="C42" s="8" t="s">
        <v>13</v>
      </c>
    </row>
    <row r="43" spans="1:3" x14ac:dyDescent="0.35">
      <c r="A43" s="10" t="s">
        <v>14</v>
      </c>
    </row>
    <row r="44" spans="1:3" ht="23" x14ac:dyDescent="0.5">
      <c r="A44" s="4">
        <f>D2/A16</f>
        <v>11.60041913023634</v>
      </c>
      <c r="C44" s="8" t="s">
        <v>17</v>
      </c>
    </row>
    <row r="48" spans="1:3" ht="16.5" x14ac:dyDescent="0.45">
      <c r="A48" s="1" t="s">
        <v>9</v>
      </c>
    </row>
    <row r="49" spans="1:7" x14ac:dyDescent="0.35">
      <c r="A49" s="24">
        <f>(10^3)*D2*(A6*10^-3)</f>
        <v>17.72553164598504</v>
      </c>
      <c r="B49" s="22" t="s">
        <v>23</v>
      </c>
      <c r="G49" s="9" t="s">
        <v>25</v>
      </c>
    </row>
    <row r="50" spans="1:7" x14ac:dyDescent="0.35">
      <c r="A50" s="10" t="s">
        <v>14</v>
      </c>
    </row>
    <row r="51" spans="1:7" x14ac:dyDescent="0.35">
      <c r="A51" s="23">
        <f>(10^3)*2*1/SQRT(1/(0.5*B2)^2*(1-F2*10^3/D2)^2+1/D2^2*(PI()*0.5*B2/(A2*10^-6))^2)</f>
        <v>9.4212314043779788</v>
      </c>
      <c r="B51" s="9" t="s">
        <v>24</v>
      </c>
    </row>
    <row r="52" spans="1:7" x14ac:dyDescent="0.35">
      <c r="B52" s="22"/>
    </row>
    <row r="53" spans="1:7" x14ac:dyDescent="0.35">
      <c r="A53" s="18" t="s">
        <v>20</v>
      </c>
      <c r="B53" s="19">
        <f>1/(0.5*B2)^2*(1-F2*10^3/D2)^2</f>
        <v>32334.578512396693</v>
      </c>
    </row>
    <row r="54" spans="1:7" x14ac:dyDescent="0.35">
      <c r="A54" s="18" t="s">
        <v>21</v>
      </c>
      <c r="B54" s="19">
        <f>1/D2^2*(PI()*0.5*B2/(A2*10^-6))^2</f>
        <v>12730.968730440016</v>
      </c>
    </row>
    <row r="55" spans="1:7" x14ac:dyDescent="0.35">
      <c r="A55" s="21" t="s">
        <v>19</v>
      </c>
      <c r="B55" s="27">
        <f>(10^3)*2*1/SQRT(B53+B54)</f>
        <v>9.4212314043779788</v>
      </c>
    </row>
    <row r="56" spans="1:7" x14ac:dyDescent="0.35">
      <c r="A56" s="20"/>
      <c r="B56" s="12"/>
    </row>
    <row r="57" spans="1:7" ht="16.5" x14ac:dyDescent="0.45">
      <c r="A57" s="1" t="s">
        <v>18</v>
      </c>
    </row>
    <row r="58" spans="1:7" x14ac:dyDescent="0.35">
      <c r="A58" s="7">
        <f>D2+D2^2*(F2*10^3-D2)/((F2*10^3-D2)^2+(PI()*(0.5*B2)^2/(A2*10^-6))^2)</f>
        <v>22.175566491123828</v>
      </c>
    </row>
    <row r="61" spans="1:7" ht="16.5" x14ac:dyDescent="0.45">
      <c r="A61" s="1" t="s">
        <v>22</v>
      </c>
    </row>
    <row r="62" spans="1:7" x14ac:dyDescent="0.35">
      <c r="A62" s="24">
        <f>2*(A51/2)*SQRT(1+(A2*(D2-A58)/(PI()*(A51/2)^2))^2)</f>
        <v>17.725531645984923</v>
      </c>
    </row>
    <row r="66" spans="1:3" ht="16.5" x14ac:dyDescent="0.45">
      <c r="A66" s="1" t="s">
        <v>9</v>
      </c>
    </row>
    <row r="67" spans="1:3" x14ac:dyDescent="0.35">
      <c r="A67" s="24">
        <f>(4/PI())*(A2*10^-3)*A42</f>
        <v>17.72553164598504</v>
      </c>
    </row>
    <row r="68" spans="1:3" x14ac:dyDescent="0.35">
      <c r="A68" s="10" t="s">
        <v>14</v>
      </c>
      <c r="B68" s="28" t="s">
        <v>19</v>
      </c>
    </row>
    <row r="69" spans="1:3" x14ac:dyDescent="0.35">
      <c r="A69" s="23">
        <f>(4/PI())*(A2*10^-3)*A44</f>
        <v>9.3465271090770212</v>
      </c>
      <c r="B69" s="29">
        <f>2*(2*D2*A2*10^-3)/(PI()*A16)</f>
        <v>9.346527109077023</v>
      </c>
    </row>
    <row r="70" spans="1:3" x14ac:dyDescent="0.35">
      <c r="B70" s="10" t="s">
        <v>14</v>
      </c>
    </row>
    <row r="71" spans="1:3" ht="16.5" x14ac:dyDescent="0.45">
      <c r="B71" s="30">
        <f>2*(2*A58*A2*10^-3)/(PI()*A16)</f>
        <v>9.4211151531104047</v>
      </c>
      <c r="C71" s="9" t="s">
        <v>27</v>
      </c>
    </row>
    <row r="75" spans="1:3" ht="16.5" x14ac:dyDescent="0.45">
      <c r="A75" s="1" t="s">
        <v>9</v>
      </c>
    </row>
    <row r="76" spans="1:3" x14ac:dyDescent="0.35">
      <c r="A76" s="25">
        <f>2*(1.22*(A2*10^-3)/A16)*D2</f>
        <v>17.911418350497076</v>
      </c>
    </row>
    <row r="80" spans="1:3" ht="16.5" x14ac:dyDescent="0.45">
      <c r="A80" s="1" t="s">
        <v>9</v>
      </c>
    </row>
    <row r="81" spans="1:3" ht="27" x14ac:dyDescent="0.7">
      <c r="A81" s="26">
        <f>(10^3)*B2*D2/(E2*10^3)</f>
        <v>11</v>
      </c>
      <c r="C81" s="8" t="s">
        <v>15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</dc:creator>
  <cp:lastModifiedBy>Donev, Eugene U.</cp:lastModifiedBy>
  <dcterms:created xsi:type="dcterms:W3CDTF">2022-09-20T04:56:42Z</dcterms:created>
  <dcterms:modified xsi:type="dcterms:W3CDTF">2025-09-04T16:20:24Z</dcterms:modified>
</cp:coreProperties>
</file>