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ak/Development/Workspace/IdeaProjects/cryptotrader/etc/doc/"/>
    </mc:Choice>
  </mc:AlternateContent>
  <bookViews>
    <workbookView xWindow="26100" yWindow="440" windowWidth="25100" windowHeight="28360" tabRatio="500" activeTab="4"/>
  </bookViews>
  <sheets>
    <sheet name="MID" sheetId="3" r:id="rId1"/>
    <sheet name="Time Decay" sheetId="2" r:id="rId2"/>
    <sheet name="VWAP" sheetId="1" r:id="rId3"/>
    <sheet name="Exposure" sheetId="4" r:id="rId4"/>
    <sheet name="Returns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5" l="1"/>
  <c r="B31" i="5"/>
  <c r="B32" i="5"/>
  <c r="B33" i="5"/>
  <c r="B34" i="5"/>
  <c r="B35" i="5"/>
  <c r="B36" i="5"/>
  <c r="B37" i="5"/>
  <c r="B38" i="5"/>
  <c r="B39" i="5"/>
  <c r="B40" i="5"/>
  <c r="C40" i="5"/>
  <c r="C7" i="5"/>
  <c r="C34" i="5"/>
  <c r="C31" i="5"/>
  <c r="C32" i="5"/>
  <c r="C29" i="5"/>
  <c r="C30" i="5"/>
  <c r="C33" i="5"/>
  <c r="C35" i="5"/>
  <c r="C36" i="5"/>
  <c r="C37" i="5"/>
  <c r="C38" i="5"/>
  <c r="C39" i="5"/>
  <c r="G7" i="5"/>
  <c r="B8" i="5"/>
  <c r="C8" i="5"/>
  <c r="G8" i="5"/>
  <c r="B9" i="5"/>
  <c r="C9" i="5"/>
  <c r="G9" i="5"/>
  <c r="D7" i="5"/>
  <c r="E7" i="5"/>
  <c r="F7" i="5"/>
  <c r="D8" i="5"/>
  <c r="E8" i="5"/>
  <c r="F8" i="5"/>
  <c r="D9" i="5"/>
  <c r="E9" i="5"/>
  <c r="F9" i="5"/>
  <c r="B10" i="5"/>
  <c r="D10" i="5"/>
  <c r="E10" i="5"/>
  <c r="F10" i="5"/>
  <c r="B11" i="5"/>
  <c r="D11" i="5"/>
  <c r="E11" i="5"/>
  <c r="F11" i="5"/>
  <c r="B12" i="5"/>
  <c r="D12" i="5"/>
  <c r="E12" i="5"/>
  <c r="F12" i="5"/>
  <c r="B13" i="5"/>
  <c r="D13" i="5"/>
  <c r="E13" i="5"/>
  <c r="F13" i="5"/>
  <c r="B14" i="5"/>
  <c r="D14" i="5"/>
  <c r="E14" i="5"/>
  <c r="F14" i="5"/>
  <c r="B15" i="5"/>
  <c r="D15" i="5"/>
  <c r="E15" i="5"/>
  <c r="F15" i="5"/>
  <c r="B16" i="5"/>
  <c r="D16" i="5"/>
  <c r="E16" i="5"/>
  <c r="F16" i="5"/>
  <c r="B17" i="5"/>
  <c r="D17" i="5"/>
  <c r="E17" i="5"/>
  <c r="F17" i="5"/>
  <c r="B18" i="5"/>
  <c r="D18" i="5"/>
  <c r="E18" i="5"/>
  <c r="F18" i="5"/>
  <c r="B19" i="5"/>
  <c r="D19" i="5"/>
  <c r="E19" i="5"/>
  <c r="F19" i="5"/>
  <c r="B20" i="5"/>
  <c r="D20" i="5"/>
  <c r="E20" i="5"/>
  <c r="F20" i="5"/>
  <c r="B21" i="5"/>
  <c r="D21" i="5"/>
  <c r="E21" i="5"/>
  <c r="F21" i="5"/>
  <c r="B22" i="5"/>
  <c r="D22" i="5"/>
  <c r="E22" i="5"/>
  <c r="F22" i="5"/>
  <c r="B23" i="5"/>
  <c r="D23" i="5"/>
  <c r="E23" i="5"/>
  <c r="F23" i="5"/>
  <c r="B24" i="5"/>
  <c r="D24" i="5"/>
  <c r="E24" i="5"/>
  <c r="F24" i="5"/>
  <c r="B25" i="5"/>
  <c r="D25" i="5"/>
  <c r="E25" i="5"/>
  <c r="F25" i="5"/>
  <c r="B26" i="5"/>
  <c r="D26" i="5"/>
  <c r="E26" i="5"/>
  <c r="F26" i="5"/>
  <c r="C10" i="5"/>
  <c r="G10" i="5"/>
  <c r="C11" i="5"/>
  <c r="G11" i="5"/>
  <c r="C12" i="5"/>
  <c r="G12" i="5"/>
  <c r="C13" i="5"/>
  <c r="G13" i="5"/>
  <c r="C14" i="5"/>
  <c r="G14" i="5"/>
  <c r="C15" i="5"/>
  <c r="G15" i="5"/>
  <c r="C16" i="5"/>
  <c r="G16" i="5"/>
  <c r="C17" i="5"/>
  <c r="G17" i="5"/>
  <c r="C18" i="5"/>
  <c r="G18" i="5"/>
  <c r="C19" i="5"/>
  <c r="G19" i="5"/>
  <c r="C20" i="5"/>
  <c r="G20" i="5"/>
  <c r="C21" i="5"/>
  <c r="G21" i="5"/>
  <c r="C22" i="5"/>
  <c r="G22" i="5"/>
  <c r="C23" i="5"/>
  <c r="G23" i="5"/>
  <c r="C24" i="5"/>
  <c r="G24" i="5"/>
  <c r="C25" i="5"/>
  <c r="G25" i="5"/>
  <c r="C26" i="5"/>
  <c r="G26" i="5"/>
  <c r="D40" i="5"/>
  <c r="E40" i="5"/>
  <c r="D39" i="5"/>
  <c r="E39" i="5"/>
  <c r="D38" i="5"/>
  <c r="E38" i="5"/>
  <c r="D37" i="5"/>
  <c r="E37" i="5"/>
  <c r="F37" i="5"/>
  <c r="F38" i="5"/>
  <c r="F39" i="5"/>
  <c r="F40" i="5"/>
  <c r="G40" i="5"/>
  <c r="G39" i="5"/>
  <c r="G38" i="5"/>
  <c r="D36" i="5"/>
  <c r="E36" i="5"/>
  <c r="F36" i="5"/>
  <c r="G37" i="5"/>
  <c r="D35" i="5"/>
  <c r="E35" i="5"/>
  <c r="F35" i="5"/>
  <c r="G36" i="5"/>
  <c r="D34" i="5"/>
  <c r="E34" i="5"/>
  <c r="F34" i="5"/>
  <c r="G35" i="5"/>
  <c r="D33" i="5"/>
  <c r="E33" i="5"/>
  <c r="F33" i="5"/>
  <c r="G34" i="5"/>
  <c r="D32" i="5"/>
  <c r="E32" i="5"/>
  <c r="F32" i="5"/>
  <c r="G33" i="5"/>
  <c r="D31" i="5"/>
  <c r="E31" i="5"/>
  <c r="D30" i="5"/>
  <c r="E30" i="5"/>
  <c r="D29" i="5"/>
  <c r="E29" i="5"/>
  <c r="F29" i="5"/>
  <c r="F30" i="5"/>
  <c r="F31" i="5"/>
  <c r="G32" i="5"/>
  <c r="G31" i="5"/>
  <c r="G30" i="5"/>
  <c r="G29" i="5"/>
  <c r="I13" i="4"/>
  <c r="I12" i="4"/>
  <c r="I11" i="4"/>
  <c r="I10" i="4"/>
  <c r="I9" i="4"/>
  <c r="I8" i="4"/>
  <c r="I7" i="4"/>
  <c r="I6" i="4"/>
  <c r="I5" i="4"/>
  <c r="I4" i="4"/>
  <c r="I3" i="4"/>
  <c r="H13" i="4"/>
  <c r="H12" i="4"/>
  <c r="H11" i="4"/>
  <c r="H10" i="4"/>
  <c r="H9" i="4"/>
  <c r="H8" i="4"/>
  <c r="H7" i="4"/>
  <c r="H6" i="4"/>
  <c r="H5" i="4"/>
  <c r="H4" i="4"/>
  <c r="H3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C24" i="4"/>
  <c r="C45" i="4"/>
  <c r="C46" i="4"/>
  <c r="C47" i="4"/>
  <c r="C48" i="4"/>
  <c r="C49" i="4"/>
  <c r="C50" i="4"/>
  <c r="C51" i="4"/>
  <c r="C52" i="4"/>
  <c r="C53" i="4"/>
  <c r="C54" i="4"/>
  <c r="C55" i="4"/>
  <c r="F55" i="4"/>
  <c r="C25" i="4"/>
  <c r="C26" i="4"/>
  <c r="C27" i="4"/>
  <c r="C28" i="4"/>
  <c r="C29" i="4"/>
  <c r="C30" i="4"/>
  <c r="C31" i="4"/>
  <c r="C32" i="4"/>
  <c r="C33" i="4"/>
  <c r="C34" i="4"/>
  <c r="D34" i="4"/>
  <c r="D55" i="4"/>
  <c r="G55" i="4"/>
  <c r="F54" i="4"/>
  <c r="D33" i="4"/>
  <c r="D54" i="4"/>
  <c r="G54" i="4"/>
  <c r="F53" i="4"/>
  <c r="D32" i="4"/>
  <c r="D53" i="4"/>
  <c r="G53" i="4"/>
  <c r="F52" i="4"/>
  <c r="D31" i="4"/>
  <c r="D52" i="4"/>
  <c r="G52" i="4"/>
  <c r="F51" i="4"/>
  <c r="D30" i="4"/>
  <c r="D51" i="4"/>
  <c r="G51" i="4"/>
  <c r="F50" i="4"/>
  <c r="D29" i="4"/>
  <c r="D50" i="4"/>
  <c r="G50" i="4"/>
  <c r="F49" i="4"/>
  <c r="D28" i="4"/>
  <c r="D49" i="4"/>
  <c r="G49" i="4"/>
  <c r="F48" i="4"/>
  <c r="D27" i="4"/>
  <c r="D48" i="4"/>
  <c r="G48" i="4"/>
  <c r="F47" i="4"/>
  <c r="D26" i="4"/>
  <c r="D47" i="4"/>
  <c r="G47" i="4"/>
  <c r="F46" i="4"/>
  <c r="D25" i="4"/>
  <c r="D46" i="4"/>
  <c r="G46" i="4"/>
  <c r="F45" i="4"/>
  <c r="D24" i="4"/>
  <c r="D45" i="4"/>
  <c r="G45" i="4"/>
  <c r="C44" i="4"/>
  <c r="F44" i="4"/>
  <c r="C23" i="4"/>
  <c r="D23" i="4"/>
  <c r="D44" i="4"/>
  <c r="G44" i="4"/>
  <c r="C43" i="4"/>
  <c r="F43" i="4"/>
  <c r="C22" i="4"/>
  <c r="D22" i="4"/>
  <c r="D43" i="4"/>
  <c r="G43" i="4"/>
  <c r="C42" i="4"/>
  <c r="F42" i="4"/>
  <c r="C21" i="4"/>
  <c r="D21" i="4"/>
  <c r="D42" i="4"/>
  <c r="G42" i="4"/>
  <c r="C41" i="4"/>
  <c r="F41" i="4"/>
  <c r="C20" i="4"/>
  <c r="D20" i="4"/>
  <c r="D41" i="4"/>
  <c r="G41" i="4"/>
  <c r="C40" i="4"/>
  <c r="F40" i="4"/>
  <c r="C19" i="4"/>
  <c r="D19" i="4"/>
  <c r="D40" i="4"/>
  <c r="G40" i="4"/>
  <c r="C39" i="4"/>
  <c r="F39" i="4"/>
  <c r="C18" i="4"/>
  <c r="D18" i="4"/>
  <c r="D39" i="4"/>
  <c r="G39" i="4"/>
  <c r="C38" i="4"/>
  <c r="F38" i="4"/>
  <c r="C17" i="4"/>
  <c r="D17" i="4"/>
  <c r="D38" i="4"/>
  <c r="G38" i="4"/>
  <c r="C37" i="4"/>
  <c r="F37" i="4"/>
  <c r="C16" i="4"/>
  <c r="D16" i="4"/>
  <c r="D37" i="4"/>
  <c r="G37" i="4"/>
  <c r="C36" i="4"/>
  <c r="F36" i="4"/>
  <c r="C15" i="4"/>
  <c r="D15" i="4"/>
  <c r="D36" i="4"/>
  <c r="G36" i="4"/>
  <c r="C35" i="4"/>
  <c r="F35" i="4"/>
  <c r="C14" i="4"/>
  <c r="D14" i="4"/>
  <c r="D35" i="4"/>
  <c r="G35" i="4"/>
  <c r="F34" i="4"/>
  <c r="G34" i="4"/>
  <c r="F33" i="4"/>
  <c r="G33" i="4"/>
  <c r="F32" i="4"/>
  <c r="G32" i="4"/>
  <c r="F31" i="4"/>
  <c r="G31" i="4"/>
  <c r="F30" i="4"/>
  <c r="G30" i="4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F22" i="4"/>
  <c r="G22" i="4"/>
  <c r="F21" i="4"/>
  <c r="G21" i="4"/>
  <c r="F20" i="4"/>
  <c r="G20" i="4"/>
  <c r="F19" i="4"/>
  <c r="G19" i="4"/>
  <c r="F18" i="4"/>
  <c r="G18" i="4"/>
  <c r="F17" i="4"/>
  <c r="G17" i="4"/>
  <c r="F16" i="4"/>
  <c r="G16" i="4"/>
  <c r="F15" i="4"/>
  <c r="G15" i="4"/>
  <c r="D13" i="4"/>
  <c r="D12" i="4"/>
  <c r="D11" i="4"/>
  <c r="D10" i="4"/>
  <c r="D9" i="4"/>
  <c r="D8" i="4"/>
  <c r="D7" i="4"/>
  <c r="D6" i="4"/>
  <c r="D5" i="4"/>
  <c r="D4" i="4"/>
  <c r="D3" i="4"/>
  <c r="C4" i="4"/>
  <c r="C5" i="4"/>
  <c r="C6" i="4"/>
  <c r="C7" i="4"/>
  <c r="C8" i="4"/>
  <c r="C9" i="4"/>
  <c r="C10" i="4"/>
  <c r="C11" i="4"/>
  <c r="C12" i="4"/>
  <c r="C13" i="4"/>
  <c r="G7" i="4"/>
  <c r="F7" i="4"/>
  <c r="F3" i="4"/>
  <c r="G3" i="4"/>
  <c r="E4" i="4"/>
  <c r="F4" i="4"/>
  <c r="G4" i="4"/>
  <c r="E5" i="4"/>
  <c r="F5" i="4"/>
  <c r="G5" i="4"/>
  <c r="E6" i="4"/>
  <c r="F6" i="4"/>
  <c r="G6" i="4"/>
  <c r="E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F14" i="4"/>
  <c r="G14" i="4"/>
  <c r="C7" i="1"/>
  <c r="C6" i="1"/>
  <c r="D8" i="1"/>
  <c r="D6" i="1"/>
  <c r="D7" i="1"/>
  <c r="E7" i="1"/>
  <c r="B7" i="1"/>
  <c r="B6" i="1"/>
  <c r="B8" i="1"/>
  <c r="C40" i="1"/>
  <c r="E6" i="1"/>
  <c r="E8" i="1"/>
  <c r="E35" i="1"/>
  <c r="D35" i="1"/>
  <c r="C36" i="1"/>
  <c r="C41" i="1"/>
  <c r="G7" i="1"/>
  <c r="G8" i="1"/>
  <c r="G6" i="1"/>
  <c r="G9" i="1"/>
  <c r="G36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I35" i="1"/>
  <c r="C37" i="1"/>
  <c r="C38" i="1"/>
  <c r="C42" i="1"/>
  <c r="C4" i="1"/>
  <c r="C5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5" i="1"/>
  <c r="E5" i="1"/>
  <c r="D4" i="1"/>
  <c r="B4" i="1"/>
  <c r="B9" i="1"/>
  <c r="B10" i="1"/>
  <c r="B11" i="1"/>
  <c r="B12" i="1"/>
  <c r="B5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E4" i="1"/>
  <c r="G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C43" i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E27" i="3"/>
  <c r="G27" i="3"/>
  <c r="E26" i="3"/>
  <c r="G26" i="3"/>
  <c r="E25" i="3"/>
  <c r="G25" i="3"/>
  <c r="E24" i="3"/>
  <c r="G24" i="3"/>
  <c r="E23" i="3"/>
  <c r="G23" i="3"/>
  <c r="E22" i="3"/>
  <c r="G22" i="3"/>
  <c r="E21" i="3"/>
  <c r="G21" i="3"/>
  <c r="E20" i="3"/>
  <c r="G20" i="3"/>
  <c r="E19" i="3"/>
  <c r="G19" i="3"/>
  <c r="E18" i="3"/>
  <c r="G18" i="3"/>
  <c r="E17" i="3"/>
  <c r="G17" i="3"/>
  <c r="E16" i="3"/>
  <c r="G16" i="3"/>
  <c r="E15" i="3"/>
  <c r="G15" i="3"/>
  <c r="E14" i="3"/>
  <c r="G14" i="3"/>
  <c r="E13" i="3"/>
  <c r="G13" i="3"/>
  <c r="E12" i="3"/>
  <c r="G12" i="3"/>
  <c r="E11" i="3"/>
  <c r="G11" i="3"/>
  <c r="E10" i="3"/>
  <c r="G10" i="3"/>
  <c r="E9" i="3"/>
  <c r="G9" i="3"/>
  <c r="E8" i="3"/>
  <c r="G8" i="3"/>
  <c r="E7" i="3"/>
  <c r="G7" i="3"/>
  <c r="E6" i="3"/>
  <c r="G6" i="3"/>
  <c r="E5" i="3"/>
  <c r="G5" i="3"/>
  <c r="E4" i="3"/>
  <c r="G4" i="3"/>
  <c r="G35" i="1"/>
  <c r="D28" i="2"/>
  <c r="E28" i="2"/>
  <c r="F28" i="2"/>
  <c r="G28" i="2"/>
  <c r="D27" i="2"/>
  <c r="E27" i="2"/>
  <c r="F27" i="2"/>
  <c r="G27" i="2"/>
  <c r="D26" i="2"/>
  <c r="E26" i="2"/>
  <c r="F26" i="2"/>
  <c r="G26" i="2"/>
  <c r="D25" i="2"/>
  <c r="E25" i="2"/>
  <c r="F25" i="2"/>
  <c r="G25" i="2"/>
  <c r="D24" i="2"/>
  <c r="E24" i="2"/>
  <c r="F24" i="2"/>
  <c r="G24" i="2"/>
  <c r="D23" i="2"/>
  <c r="E23" i="2"/>
  <c r="F23" i="2"/>
  <c r="G23" i="2"/>
  <c r="D22" i="2"/>
  <c r="E22" i="2"/>
  <c r="F22" i="2"/>
  <c r="G22" i="2"/>
  <c r="D21" i="2"/>
  <c r="E21" i="2"/>
  <c r="F21" i="2"/>
  <c r="G21" i="2"/>
  <c r="D20" i="2"/>
  <c r="E20" i="2"/>
  <c r="F20" i="2"/>
  <c r="G20" i="2"/>
  <c r="D19" i="2"/>
  <c r="E19" i="2"/>
  <c r="F19" i="2"/>
  <c r="G19" i="2"/>
  <c r="D18" i="2"/>
  <c r="E18" i="2"/>
  <c r="F18" i="2"/>
  <c r="G18" i="2"/>
  <c r="D17" i="2"/>
  <c r="E17" i="2"/>
  <c r="F17" i="2"/>
  <c r="G17" i="2"/>
  <c r="D16" i="2"/>
  <c r="E16" i="2"/>
  <c r="F16" i="2"/>
  <c r="G16" i="2"/>
  <c r="D15" i="2"/>
  <c r="E15" i="2"/>
  <c r="F15" i="2"/>
  <c r="G15" i="2"/>
  <c r="D14" i="2"/>
  <c r="E14" i="2"/>
  <c r="F14" i="2"/>
  <c r="G14" i="2"/>
  <c r="D13" i="2"/>
  <c r="E13" i="2"/>
  <c r="F13" i="2"/>
  <c r="G13" i="2"/>
  <c r="D12" i="2"/>
  <c r="E12" i="2"/>
  <c r="F12" i="2"/>
  <c r="G12" i="2"/>
  <c r="D11" i="2"/>
  <c r="E11" i="2"/>
  <c r="F11" i="2"/>
  <c r="G11" i="2"/>
  <c r="D10" i="2"/>
  <c r="E10" i="2"/>
  <c r="F10" i="2"/>
  <c r="G10" i="2"/>
  <c r="D9" i="2"/>
  <c r="E9" i="2"/>
  <c r="F9" i="2"/>
  <c r="G9" i="2"/>
  <c r="D8" i="2"/>
  <c r="E8" i="2"/>
  <c r="F8" i="2"/>
  <c r="G8" i="2"/>
  <c r="D7" i="2"/>
  <c r="E7" i="2"/>
  <c r="F7" i="2"/>
  <c r="G7" i="2"/>
  <c r="D6" i="2"/>
  <c r="E6" i="2"/>
  <c r="F6" i="2"/>
  <c r="G6" i="2"/>
  <c r="D5" i="2"/>
  <c r="E5" i="2"/>
  <c r="F5" i="2"/>
  <c r="G5" i="2"/>
  <c r="D4" i="2"/>
  <c r="E4" i="2"/>
  <c r="F4" i="2"/>
  <c r="G4" i="2"/>
  <c r="D3" i="2"/>
  <c r="E3" i="2"/>
  <c r="F3" i="2"/>
  <c r="G3" i="2"/>
</calcChain>
</file>

<file path=xl/sharedStrings.xml><?xml version="1.0" encoding="utf-8"?>
<sst xmlns="http://schemas.openxmlformats.org/spreadsheetml/2006/main" count="109" uniqueCount="52">
  <si>
    <t>Trade</t>
  </si>
  <si>
    <t>Price</t>
  </si>
  <si>
    <t>Size</t>
  </si>
  <si>
    <t>Notional</t>
  </si>
  <si>
    <t>Diff ^ 2</t>
  </si>
  <si>
    <t>Sum</t>
  </si>
  <si>
    <t>-</t>
  </si>
  <si>
    <t>Ratio</t>
  </si>
  <si>
    <t>Confidence</t>
  </si>
  <si>
    <t>Time Value</t>
  </si>
  <si>
    <t>Unit</t>
  </si>
  <si>
    <t>Milliseconds</t>
  </si>
  <si>
    <t xml:space="preserve"> = log(ms, e) || 0</t>
  </si>
  <si>
    <t xml:space="preserve"> = {} * e</t>
  </si>
  <si>
    <t>ms</t>
  </si>
  <si>
    <t>ss</t>
  </si>
  <si>
    <t>mm</t>
  </si>
  <si>
    <t>HH</t>
  </si>
  <si>
    <t>dd</t>
  </si>
  <si>
    <t>Return</t>
    <phoneticPr fontId="1"/>
  </si>
  <si>
    <t>-</t>
    <phoneticPr fontId="1"/>
  </si>
  <si>
    <t>Diff</t>
    <phoneticPr fontId="1"/>
  </si>
  <si>
    <t>Ask</t>
    <phoneticPr fontId="1"/>
  </si>
  <si>
    <t>Bid</t>
    <phoneticPr fontId="1"/>
  </si>
  <si>
    <t>Mid</t>
    <phoneticPr fontId="1"/>
  </si>
  <si>
    <t>Spread</t>
    <phoneticPr fontId="1"/>
  </si>
  <si>
    <t>Confidence</t>
    <phoneticPr fontId="1"/>
  </si>
  <si>
    <t>VWAP</t>
    <phoneticPr fontId="1"/>
  </si>
  <si>
    <t>VAR(Return)</t>
    <phoneticPr fontId="1"/>
  </si>
  <si>
    <t>STDEV(Return)</t>
    <phoneticPr fontId="1"/>
  </si>
  <si>
    <t>Last Price</t>
    <phoneticPr fontId="1"/>
  </si>
  <si>
    <t>Trend</t>
    <phoneticPr fontId="1"/>
  </si>
  <si>
    <t>SIGMA</t>
    <phoneticPr fontId="1"/>
  </si>
  <si>
    <t>Type</t>
  </si>
  <si>
    <t>Funding (JPY)</t>
  </si>
  <si>
    <t>Buy Size</t>
  </si>
  <si>
    <t>Sell Size</t>
  </si>
  <si>
    <t>Cash</t>
  </si>
  <si>
    <t>Margin</t>
  </si>
  <si>
    <t>Funding Exposure</t>
    <phoneticPr fontId="1"/>
  </si>
  <si>
    <t>Instrument Exposure</t>
    <phoneticPr fontId="1"/>
  </si>
  <si>
    <t>Exposure %</t>
    <phoneticPr fontId="1"/>
  </si>
  <si>
    <t>Instrument (BTC)</t>
    <phoneticPr fontId="1"/>
  </si>
  <si>
    <t>Time</t>
    <phoneticPr fontId="1"/>
  </si>
  <si>
    <t>Price</t>
    <phoneticPr fontId="1"/>
  </si>
  <si>
    <t>Size</t>
    <phoneticPr fontId="1"/>
  </si>
  <si>
    <t>Bucket</t>
    <phoneticPr fontId="1"/>
  </si>
  <si>
    <t>Notional</t>
    <phoneticPr fontId="1"/>
  </si>
  <si>
    <t>From</t>
    <phoneticPr fontId="1"/>
  </si>
  <si>
    <t>To</t>
    <phoneticPr fontId="1"/>
  </si>
  <si>
    <t>Interval</t>
    <phoneticPr fontId="1"/>
  </si>
  <si>
    <t>Trade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</si>
</sst>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#,##0.00000000"/>
    <numFmt numFmtId="177" formatCode="0.000000"/>
    <numFmt numFmtId="178" formatCode="#,##0.0000_ "/>
    <numFmt numFmtId="179" formatCode="#,##0.000000000000"/>
    <numFmt numFmtId="180" formatCode="#,##0.00_ "/>
    <numFmt numFmtId="181" formatCode="#,##0_ "/>
    <numFmt numFmtId="182" formatCode="#,##0.0000000000_ "/>
  </numFmts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MS Mincho"/>
      <family val="1"/>
      <charset val="128"/>
    </font>
    <font>
      <sz val="12"/>
      <color theme="1"/>
      <name val="ＭＳ 明朝"/>
      <family val="1"/>
      <charset val="128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76" fontId="2" fillId="0" borderId="0" xfId="0" applyNumberFormat="1" applyFont="1"/>
    <xf numFmtId="0" fontId="2" fillId="0" borderId="4" xfId="0" applyFont="1" applyBorder="1" applyAlignment="1">
      <alignment horizontal="center"/>
    </xf>
    <xf numFmtId="0" fontId="2" fillId="0" borderId="7" xfId="0" applyFont="1" applyBorder="1"/>
    <xf numFmtId="176" fontId="2" fillId="0" borderId="8" xfId="0" applyNumberFormat="1" applyFont="1" applyBorder="1"/>
    <xf numFmtId="176" fontId="2" fillId="0" borderId="9" xfId="0" applyNumberFormat="1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3" xfId="0" applyFont="1" applyBorder="1"/>
    <xf numFmtId="176" fontId="2" fillId="0" borderId="14" xfId="0" applyNumberFormat="1" applyFont="1" applyBorder="1"/>
    <xf numFmtId="176" fontId="2" fillId="0" borderId="15" xfId="0" applyNumberFormat="1" applyFont="1" applyBorder="1"/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77" fontId="2" fillId="0" borderId="0" xfId="0" applyNumberFormat="1" applyFont="1"/>
    <xf numFmtId="3" fontId="2" fillId="0" borderId="7" xfId="0" applyNumberFormat="1" applyFont="1" applyBorder="1"/>
    <xf numFmtId="3" fontId="2" fillId="0" borderId="8" xfId="0" applyNumberFormat="1" applyFont="1" applyBorder="1" applyAlignment="1">
      <alignment horizontal="center"/>
    </xf>
    <xf numFmtId="3" fontId="2" fillId="0" borderId="8" xfId="0" applyNumberFormat="1" applyFont="1" applyBorder="1"/>
    <xf numFmtId="3" fontId="2" fillId="0" borderId="13" xfId="0" applyNumberFormat="1" applyFont="1" applyBorder="1"/>
    <xf numFmtId="3" fontId="2" fillId="0" borderId="14" xfId="0" applyNumberFormat="1" applyFont="1" applyBorder="1" applyAlignment="1">
      <alignment horizontal="center"/>
    </xf>
    <xf numFmtId="3" fontId="2" fillId="0" borderId="14" xfId="0" applyNumberFormat="1" applyFont="1" applyBorder="1"/>
    <xf numFmtId="3" fontId="2" fillId="0" borderId="16" xfId="0" applyNumberFormat="1" applyFont="1" applyBorder="1"/>
    <xf numFmtId="3" fontId="2" fillId="0" borderId="17" xfId="0" applyNumberFormat="1" applyFont="1" applyBorder="1" applyAlignment="1">
      <alignment horizontal="center"/>
    </xf>
    <xf numFmtId="3" fontId="2" fillId="0" borderId="17" xfId="0" applyNumberFormat="1" applyFont="1" applyBorder="1"/>
    <xf numFmtId="176" fontId="2" fillId="0" borderId="17" xfId="0" applyNumberFormat="1" applyFont="1" applyBorder="1"/>
    <xf numFmtId="176" fontId="2" fillId="0" borderId="18" xfId="0" applyNumberFormat="1" applyFont="1" applyBorder="1"/>
    <xf numFmtId="0" fontId="3" fillId="0" borderId="0" xfId="0" applyFont="1"/>
    <xf numFmtId="178" fontId="3" fillId="0" borderId="0" xfId="0" applyNumberFormat="1" applyFont="1"/>
    <xf numFmtId="178" fontId="3" fillId="0" borderId="8" xfId="0" applyNumberFormat="1" applyFont="1" applyBorder="1"/>
    <xf numFmtId="178" fontId="3" fillId="0" borderId="14" xfId="0" applyNumberFormat="1" applyFont="1" applyBorder="1"/>
    <xf numFmtId="178" fontId="3" fillId="0" borderId="17" xfId="0" applyNumberFormat="1" applyFont="1" applyBorder="1"/>
    <xf numFmtId="178" fontId="3" fillId="0" borderId="16" xfId="0" applyNumberFormat="1" applyFont="1" applyBorder="1"/>
    <xf numFmtId="178" fontId="3" fillId="0" borderId="18" xfId="0" applyNumberFormat="1" applyFont="1" applyBorder="1"/>
    <xf numFmtId="178" fontId="3" fillId="0" borderId="7" xfId="0" applyNumberFormat="1" applyFont="1" applyBorder="1"/>
    <xf numFmtId="178" fontId="3" fillId="0" borderId="9" xfId="0" applyNumberFormat="1" applyFont="1" applyBorder="1"/>
    <xf numFmtId="178" fontId="3" fillId="0" borderId="13" xfId="0" applyNumberFormat="1" applyFont="1" applyBorder="1"/>
    <xf numFmtId="178" fontId="3" fillId="0" borderId="15" xfId="0" applyNumberFormat="1" applyFont="1" applyBorder="1"/>
    <xf numFmtId="179" fontId="2" fillId="0" borderId="5" xfId="0" applyNumberFormat="1" applyFont="1" applyBorder="1" applyAlignment="1">
      <alignment horizontal="center"/>
    </xf>
    <xf numFmtId="179" fontId="2" fillId="0" borderId="6" xfId="0" applyNumberFormat="1" applyFont="1" applyBorder="1" applyAlignment="1">
      <alignment horizontal="center"/>
    </xf>
    <xf numFmtId="179" fontId="2" fillId="0" borderId="8" xfId="0" applyNumberFormat="1" applyFont="1" applyBorder="1"/>
    <xf numFmtId="179" fontId="2" fillId="0" borderId="8" xfId="0" applyNumberFormat="1" applyFont="1" applyBorder="1" applyAlignment="1">
      <alignment horizontal="center"/>
    </xf>
    <xf numFmtId="179" fontId="2" fillId="0" borderId="9" xfId="0" applyNumberFormat="1" applyFont="1" applyBorder="1" applyAlignment="1">
      <alignment horizontal="center"/>
    </xf>
    <xf numFmtId="179" fontId="2" fillId="0" borderId="9" xfId="0" applyNumberFormat="1" applyFont="1" applyBorder="1"/>
    <xf numFmtId="179" fontId="2" fillId="0" borderId="11" xfId="0" applyNumberFormat="1" applyFont="1" applyBorder="1"/>
    <xf numFmtId="179" fontId="2" fillId="0" borderId="12" xfId="0" applyNumberFormat="1" applyFont="1" applyBorder="1"/>
    <xf numFmtId="179" fontId="2" fillId="0" borderId="5" xfId="0" applyNumberFormat="1" applyFont="1" applyBorder="1"/>
    <xf numFmtId="179" fontId="2" fillId="0" borderId="6" xfId="0" applyNumberFormat="1" applyFont="1" applyBorder="1"/>
    <xf numFmtId="179" fontId="2" fillId="0" borderId="8" xfId="0" applyNumberFormat="1" applyFont="1" applyFill="1" applyBorder="1"/>
    <xf numFmtId="179" fontId="2" fillId="0" borderId="14" xfId="0" applyNumberFormat="1" applyFont="1" applyBorder="1"/>
    <xf numFmtId="179" fontId="2" fillId="0" borderId="14" xfId="0" applyNumberFormat="1" applyFont="1" applyBorder="1" applyAlignment="1">
      <alignment horizontal="center"/>
    </xf>
    <xf numFmtId="179" fontId="2" fillId="0" borderId="15" xfId="0" applyNumberFormat="1" applyFont="1" applyBorder="1" applyAlignment="1">
      <alignment horizontal="center"/>
    </xf>
    <xf numFmtId="179" fontId="2" fillId="0" borderId="0" xfId="0" applyNumberFormat="1" applyFont="1"/>
    <xf numFmtId="178" fontId="3" fillId="2" borderId="19" xfId="0" applyNumberFormat="1" applyFont="1" applyFill="1" applyBorder="1" applyAlignment="1">
      <alignment horizontal="center"/>
    </xf>
    <xf numFmtId="178" fontId="3" fillId="2" borderId="20" xfId="0" applyNumberFormat="1" applyFont="1" applyFill="1" applyBorder="1" applyAlignment="1">
      <alignment horizontal="center"/>
    </xf>
    <xf numFmtId="178" fontId="3" fillId="2" borderId="21" xfId="0" applyNumberFormat="1" applyFont="1" applyFill="1" applyBorder="1" applyAlignment="1">
      <alignment horizontal="center"/>
    </xf>
    <xf numFmtId="3" fontId="2" fillId="2" borderId="19" xfId="0" applyNumberFormat="1" applyFont="1" applyFill="1" applyBorder="1" applyAlignment="1">
      <alignment horizontal="center"/>
    </xf>
    <xf numFmtId="3" fontId="2" fillId="2" borderId="20" xfId="0" applyNumberFormat="1" applyFont="1" applyFill="1" applyBorder="1" applyAlignment="1">
      <alignment horizontal="center"/>
    </xf>
    <xf numFmtId="176" fontId="2" fillId="2" borderId="20" xfId="0" quotePrefix="1" applyNumberFormat="1" applyFont="1" applyFill="1" applyBorder="1" applyAlignment="1">
      <alignment horizontal="center"/>
    </xf>
    <xf numFmtId="176" fontId="2" fillId="2" borderId="2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9" fontId="2" fillId="2" borderId="2" xfId="0" applyNumberFormat="1" applyFont="1" applyFill="1" applyBorder="1" applyAlignment="1">
      <alignment horizontal="center"/>
    </xf>
    <xf numFmtId="179" fontId="2" fillId="2" borderId="3" xfId="0" applyNumberFormat="1" applyFont="1" applyFill="1" applyBorder="1" applyAlignment="1">
      <alignment horizontal="center"/>
    </xf>
    <xf numFmtId="179" fontId="2" fillId="3" borderId="8" xfId="0" applyNumberFormat="1" applyFont="1" applyFill="1" applyBorder="1"/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22" xfId="0" applyFont="1" applyBorder="1"/>
    <xf numFmtId="0" fontId="3" fillId="0" borderId="33" xfId="0" applyFont="1" applyBorder="1"/>
    <xf numFmtId="0" fontId="3" fillId="0" borderId="36" xfId="0" applyFont="1" applyBorder="1"/>
    <xf numFmtId="9" fontId="3" fillId="0" borderId="30" xfId="0" applyNumberFormat="1" applyFont="1" applyBorder="1"/>
    <xf numFmtId="9" fontId="3" fillId="0" borderId="9" xfId="0" applyNumberFormat="1" applyFont="1" applyBorder="1"/>
    <xf numFmtId="9" fontId="3" fillId="3" borderId="9" xfId="0" applyNumberFormat="1" applyFont="1" applyFill="1" applyBorder="1"/>
    <xf numFmtId="9" fontId="3" fillId="0" borderId="15" xfId="0" applyNumberFormat="1" applyFont="1" applyBorder="1"/>
    <xf numFmtId="9" fontId="3" fillId="0" borderId="18" xfId="0" applyNumberFormat="1" applyFont="1" applyBorder="1"/>
    <xf numFmtId="180" fontId="3" fillId="0" borderId="31" xfId="0" applyNumberFormat="1" applyFont="1" applyBorder="1"/>
    <xf numFmtId="180" fontId="3" fillId="0" borderId="32" xfId="0" applyNumberFormat="1" applyFont="1" applyBorder="1"/>
    <xf numFmtId="180" fontId="3" fillId="0" borderId="28" xfId="0" applyNumberFormat="1" applyFont="1" applyBorder="1"/>
    <xf numFmtId="180" fontId="3" fillId="0" borderId="30" xfId="0" applyNumberFormat="1" applyFont="1" applyBorder="1"/>
    <xf numFmtId="180" fontId="3" fillId="0" borderId="34" xfId="0" applyNumberFormat="1" applyFont="1" applyBorder="1"/>
    <xf numFmtId="180" fontId="3" fillId="0" borderId="35" xfId="0" applyNumberFormat="1" applyFont="1" applyBorder="1"/>
    <xf numFmtId="180" fontId="3" fillId="0" borderId="7" xfId="0" applyNumberFormat="1" applyFont="1" applyBorder="1"/>
    <xf numFmtId="180" fontId="3" fillId="0" borderId="9" xfId="0" applyNumberFormat="1" applyFont="1" applyBorder="1"/>
    <xf numFmtId="180" fontId="3" fillId="3" borderId="34" xfId="0" applyNumberFormat="1" applyFont="1" applyFill="1" applyBorder="1"/>
    <xf numFmtId="180" fontId="3" fillId="3" borderId="35" xfId="0" applyNumberFormat="1" applyFont="1" applyFill="1" applyBorder="1"/>
    <xf numFmtId="180" fontId="3" fillId="3" borderId="7" xfId="0" applyNumberFormat="1" applyFont="1" applyFill="1" applyBorder="1"/>
    <xf numFmtId="180" fontId="3" fillId="3" borderId="9" xfId="0" applyNumberFormat="1" applyFont="1" applyFill="1" applyBorder="1"/>
    <xf numFmtId="180" fontId="3" fillId="0" borderId="37" xfId="0" applyNumberFormat="1" applyFont="1" applyBorder="1"/>
    <xf numFmtId="180" fontId="3" fillId="0" borderId="38" xfId="0" applyNumberFormat="1" applyFont="1" applyBorder="1"/>
    <xf numFmtId="180" fontId="3" fillId="0" borderId="13" xfId="0" applyNumberFormat="1" applyFont="1" applyBorder="1"/>
    <xf numFmtId="180" fontId="3" fillId="0" borderId="15" xfId="0" applyNumberFormat="1" applyFont="1" applyBorder="1"/>
    <xf numFmtId="180" fontId="3" fillId="0" borderId="39" xfId="0" applyNumberFormat="1" applyFont="1" applyBorder="1"/>
    <xf numFmtId="180" fontId="3" fillId="0" borderId="40" xfId="0" applyNumberFormat="1" applyFont="1" applyBorder="1"/>
    <xf numFmtId="180" fontId="3" fillId="0" borderId="16" xfId="0" applyNumberFormat="1" applyFont="1" applyBorder="1"/>
    <xf numFmtId="180" fontId="3" fillId="0" borderId="18" xfId="0" applyNumberFormat="1" applyFont="1" applyBorder="1"/>
    <xf numFmtId="180" fontId="3" fillId="0" borderId="29" xfId="0" applyNumberFormat="1" applyFont="1" applyBorder="1"/>
    <xf numFmtId="180" fontId="3" fillId="0" borderId="8" xfId="0" applyNumberFormat="1" applyFont="1" applyBorder="1"/>
    <xf numFmtId="180" fontId="3" fillId="3" borderId="8" xfId="0" applyNumberFormat="1" applyFont="1" applyFill="1" applyBorder="1"/>
    <xf numFmtId="180" fontId="3" fillId="0" borderId="14" xfId="0" applyNumberFormat="1" applyFont="1" applyBorder="1"/>
    <xf numFmtId="180" fontId="6" fillId="0" borderId="17" xfId="0" applyNumberFormat="1" applyFont="1" applyBorder="1"/>
    <xf numFmtId="180" fontId="3" fillId="4" borderId="28" xfId="0" applyNumberFormat="1" applyFont="1" applyFill="1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3" fillId="2" borderId="28" xfId="0" applyFont="1" applyFill="1" applyBorder="1"/>
    <xf numFmtId="181" fontId="3" fillId="0" borderId="30" xfId="0" applyNumberFormat="1" applyFont="1" applyBorder="1"/>
    <xf numFmtId="0" fontId="3" fillId="2" borderId="7" xfId="0" applyFont="1" applyFill="1" applyBorder="1"/>
    <xf numFmtId="181" fontId="3" fillId="0" borderId="9" xfId="0" applyNumberFormat="1" applyFont="1" applyBorder="1"/>
    <xf numFmtId="0" fontId="3" fillId="2" borderId="13" xfId="0" applyFont="1" applyFill="1" applyBorder="1"/>
    <xf numFmtId="181" fontId="3" fillId="0" borderId="15" xfId="0" applyNumberFormat="1" applyFont="1" applyBorder="1"/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181" fontId="3" fillId="0" borderId="16" xfId="0" applyNumberFormat="1" applyFont="1" applyBorder="1"/>
    <xf numFmtId="181" fontId="3" fillId="0" borderId="17" xfId="0" applyNumberFormat="1" applyFont="1" applyBorder="1"/>
    <xf numFmtId="181" fontId="3" fillId="0" borderId="18" xfId="0" applyNumberFormat="1" applyFont="1" applyBorder="1"/>
    <xf numFmtId="181" fontId="3" fillId="0" borderId="7" xfId="0" applyNumberFormat="1" applyFont="1" applyBorder="1"/>
    <xf numFmtId="181" fontId="3" fillId="0" borderId="8" xfId="0" applyNumberFormat="1" applyFont="1" applyBorder="1"/>
    <xf numFmtId="181" fontId="3" fillId="0" borderId="13" xfId="0" applyNumberFormat="1" applyFont="1" applyBorder="1"/>
    <xf numFmtId="181" fontId="3" fillId="0" borderId="14" xfId="0" applyNumberFormat="1" applyFont="1" applyBorder="1"/>
    <xf numFmtId="182" fontId="3" fillId="0" borderId="17" xfId="0" applyNumberFormat="1" applyFont="1" applyBorder="1"/>
    <xf numFmtId="182" fontId="3" fillId="0" borderId="18" xfId="0" applyNumberFormat="1" applyFont="1" applyBorder="1"/>
    <xf numFmtId="182" fontId="3" fillId="0" borderId="8" xfId="0" applyNumberFormat="1" applyFont="1" applyBorder="1"/>
    <xf numFmtId="182" fontId="3" fillId="0" borderId="9" xfId="0" applyNumberFormat="1" applyFont="1" applyBorder="1"/>
    <xf numFmtId="182" fontId="3" fillId="0" borderId="0" xfId="0" applyNumberFormat="1" applyFont="1"/>
    <xf numFmtId="182" fontId="3" fillId="0" borderId="14" xfId="0" applyNumberFormat="1" applyFont="1" applyBorder="1"/>
    <xf numFmtId="182" fontId="3" fillId="0" borderId="15" xfId="0" applyNumberFormat="1" applyFont="1" applyBorder="1"/>
    <xf numFmtId="181" fontId="3" fillId="0" borderId="0" xfId="0" applyNumberFormat="1" applyFont="1"/>
  </cellXfs>
  <cellStyles count="10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workbookViewId="0"/>
  </sheetViews>
  <sheetFormatPr baseColWidth="12" defaultRowHeight="15" x14ac:dyDescent="0.15"/>
  <cols>
    <col min="1" max="1" width="4.7109375" style="27" customWidth="1"/>
    <col min="2" max="2" width="1.7109375" style="28" customWidth="1"/>
    <col min="3" max="7" width="15.7109375" style="28" customWidth="1"/>
    <col min="8" max="8" width="1.7109375" style="28" customWidth="1"/>
    <col min="9" max="16384" width="12.7109375" style="27"/>
  </cols>
  <sheetData>
    <row r="2" spans="2:8" ht="16" thickBot="1" x14ac:dyDescent="0.2">
      <c r="B2" s="53"/>
      <c r="C2" s="54" t="s">
        <v>22</v>
      </c>
      <c r="D2" s="54" t="s">
        <v>23</v>
      </c>
      <c r="E2" s="54" t="s">
        <v>24</v>
      </c>
      <c r="F2" s="54" t="s">
        <v>25</v>
      </c>
      <c r="G2" s="54" t="s">
        <v>26</v>
      </c>
      <c r="H2" s="55"/>
    </row>
    <row r="3" spans="2:8" ht="4" customHeight="1" thickTop="1" x14ac:dyDescent="0.15">
      <c r="B3" s="32"/>
      <c r="C3" s="31"/>
      <c r="D3" s="31"/>
      <c r="E3" s="31"/>
      <c r="F3" s="31"/>
      <c r="G3" s="31"/>
      <c r="H3" s="33"/>
    </row>
    <row r="4" spans="2:8" x14ac:dyDescent="0.15">
      <c r="B4" s="34"/>
      <c r="C4" s="29">
        <v>450000</v>
      </c>
      <c r="D4" s="29">
        <v>500000</v>
      </c>
      <c r="E4" s="29">
        <f>AVERAGE(C4:D4)</f>
        <v>475000</v>
      </c>
      <c r="F4" s="29">
        <f>ABS((C4-D4)/E4)</f>
        <v>0.10526315789473684</v>
      </c>
      <c r="G4" s="29">
        <f t="shared" ref="G4:G27" si="0">MAX(1-F4,0.5)</f>
        <v>0.89473684210526316</v>
      </c>
      <c r="H4" s="35"/>
    </row>
    <row r="5" spans="2:8" x14ac:dyDescent="0.15">
      <c r="B5" s="34"/>
      <c r="C5" s="29">
        <v>450000</v>
      </c>
      <c r="D5" s="29">
        <f>D4-50000</f>
        <v>450000</v>
      </c>
      <c r="E5" s="29">
        <f t="shared" ref="E5:E24" si="1">AVERAGE(C5:D5)</f>
        <v>450000</v>
      </c>
      <c r="F5" s="29">
        <f t="shared" ref="F5:F27" si="2">ABS((C5-D5)/E5)</f>
        <v>0</v>
      </c>
      <c r="G5" s="29">
        <f t="shared" si="0"/>
        <v>1</v>
      </c>
      <c r="H5" s="35"/>
    </row>
    <row r="6" spans="2:8" x14ac:dyDescent="0.15">
      <c r="B6" s="34"/>
      <c r="C6" s="29">
        <v>450000</v>
      </c>
      <c r="D6" s="29">
        <f>D5-50000</f>
        <v>400000</v>
      </c>
      <c r="E6" s="29">
        <f t="shared" si="1"/>
        <v>425000</v>
      </c>
      <c r="F6" s="29">
        <f t="shared" si="2"/>
        <v>0.11764705882352941</v>
      </c>
      <c r="G6" s="29">
        <f t="shared" si="0"/>
        <v>0.88235294117647056</v>
      </c>
      <c r="H6" s="35"/>
    </row>
    <row r="7" spans="2:8" x14ac:dyDescent="0.15">
      <c r="B7" s="34"/>
      <c r="C7" s="29">
        <v>450000</v>
      </c>
      <c r="D7" s="29">
        <f t="shared" ref="D7:D24" si="3">D6-50000</f>
        <v>350000</v>
      </c>
      <c r="E7" s="29">
        <f t="shared" si="1"/>
        <v>400000</v>
      </c>
      <c r="F7" s="29">
        <f t="shared" si="2"/>
        <v>0.25</v>
      </c>
      <c r="G7" s="29">
        <f t="shared" si="0"/>
        <v>0.75</v>
      </c>
      <c r="H7" s="35"/>
    </row>
    <row r="8" spans="2:8" x14ac:dyDescent="0.15">
      <c r="B8" s="34"/>
      <c r="C8" s="29">
        <v>450000</v>
      </c>
      <c r="D8" s="29">
        <f t="shared" si="3"/>
        <v>300000</v>
      </c>
      <c r="E8" s="29">
        <f t="shared" si="1"/>
        <v>375000</v>
      </c>
      <c r="F8" s="29">
        <f t="shared" si="2"/>
        <v>0.4</v>
      </c>
      <c r="G8" s="29">
        <f t="shared" si="0"/>
        <v>0.6</v>
      </c>
      <c r="H8" s="35"/>
    </row>
    <row r="9" spans="2:8" x14ac:dyDescent="0.15">
      <c r="B9" s="34"/>
      <c r="C9" s="29">
        <v>450000</v>
      </c>
      <c r="D9" s="29">
        <f t="shared" si="3"/>
        <v>250000</v>
      </c>
      <c r="E9" s="29">
        <f t="shared" si="1"/>
        <v>350000</v>
      </c>
      <c r="F9" s="29">
        <f t="shared" si="2"/>
        <v>0.5714285714285714</v>
      </c>
      <c r="G9" s="29">
        <f t="shared" si="0"/>
        <v>0.5</v>
      </c>
      <c r="H9" s="35"/>
    </row>
    <row r="10" spans="2:8" x14ac:dyDescent="0.15">
      <c r="B10" s="34"/>
      <c r="C10" s="29">
        <v>450000</v>
      </c>
      <c r="D10" s="29">
        <f t="shared" si="3"/>
        <v>200000</v>
      </c>
      <c r="E10" s="29">
        <f t="shared" si="1"/>
        <v>325000</v>
      </c>
      <c r="F10" s="29">
        <f t="shared" si="2"/>
        <v>0.76923076923076927</v>
      </c>
      <c r="G10" s="29">
        <f t="shared" si="0"/>
        <v>0.5</v>
      </c>
      <c r="H10" s="35"/>
    </row>
    <row r="11" spans="2:8" x14ac:dyDescent="0.15">
      <c r="B11" s="34"/>
      <c r="C11" s="29">
        <v>450000</v>
      </c>
      <c r="D11" s="29">
        <f t="shared" si="3"/>
        <v>150000</v>
      </c>
      <c r="E11" s="29">
        <f t="shared" si="1"/>
        <v>300000</v>
      </c>
      <c r="F11" s="29">
        <f t="shared" si="2"/>
        <v>1</v>
      </c>
      <c r="G11" s="29">
        <f t="shared" si="0"/>
        <v>0.5</v>
      </c>
      <c r="H11" s="35"/>
    </row>
    <row r="12" spans="2:8" x14ac:dyDescent="0.15">
      <c r="B12" s="34"/>
      <c r="C12" s="29">
        <v>450000</v>
      </c>
      <c r="D12" s="29">
        <f t="shared" si="3"/>
        <v>100000</v>
      </c>
      <c r="E12" s="29">
        <f t="shared" si="1"/>
        <v>275000</v>
      </c>
      <c r="F12" s="29">
        <f t="shared" si="2"/>
        <v>1.2727272727272727</v>
      </c>
      <c r="G12" s="29">
        <f t="shared" si="0"/>
        <v>0.5</v>
      </c>
      <c r="H12" s="35"/>
    </row>
    <row r="13" spans="2:8" x14ac:dyDescent="0.15">
      <c r="B13" s="34"/>
      <c r="C13" s="29">
        <v>450000</v>
      </c>
      <c r="D13" s="29">
        <f t="shared" si="3"/>
        <v>50000</v>
      </c>
      <c r="E13" s="29">
        <f t="shared" si="1"/>
        <v>250000</v>
      </c>
      <c r="F13" s="29">
        <f t="shared" si="2"/>
        <v>1.6</v>
      </c>
      <c r="G13" s="29">
        <f t="shared" si="0"/>
        <v>0.5</v>
      </c>
      <c r="H13" s="35"/>
    </row>
    <row r="14" spans="2:8" x14ac:dyDescent="0.15">
      <c r="B14" s="34"/>
      <c r="C14" s="29">
        <v>450000</v>
      </c>
      <c r="D14" s="29">
        <f t="shared" si="3"/>
        <v>0</v>
      </c>
      <c r="E14" s="29">
        <f t="shared" si="1"/>
        <v>225000</v>
      </c>
      <c r="F14" s="29">
        <f t="shared" si="2"/>
        <v>2</v>
      </c>
      <c r="G14" s="29">
        <f t="shared" si="0"/>
        <v>0.5</v>
      </c>
      <c r="H14" s="35"/>
    </row>
    <row r="15" spans="2:8" x14ac:dyDescent="0.15">
      <c r="B15" s="34"/>
      <c r="C15" s="29">
        <v>450000</v>
      </c>
      <c r="D15" s="29">
        <f t="shared" si="3"/>
        <v>-50000</v>
      </c>
      <c r="E15" s="29">
        <f t="shared" si="1"/>
        <v>200000</v>
      </c>
      <c r="F15" s="29">
        <f t="shared" si="2"/>
        <v>2.5</v>
      </c>
      <c r="G15" s="29">
        <f t="shared" si="0"/>
        <v>0.5</v>
      </c>
      <c r="H15" s="35"/>
    </row>
    <row r="16" spans="2:8" x14ac:dyDescent="0.15">
      <c r="B16" s="34"/>
      <c r="C16" s="29">
        <v>450000</v>
      </c>
      <c r="D16" s="29">
        <f t="shared" si="3"/>
        <v>-100000</v>
      </c>
      <c r="E16" s="29">
        <f t="shared" si="1"/>
        <v>175000</v>
      </c>
      <c r="F16" s="29">
        <f t="shared" si="2"/>
        <v>3.1428571428571428</v>
      </c>
      <c r="G16" s="29">
        <f t="shared" si="0"/>
        <v>0.5</v>
      </c>
      <c r="H16" s="35"/>
    </row>
    <row r="17" spans="2:8" x14ac:dyDescent="0.15">
      <c r="B17" s="34"/>
      <c r="C17" s="29">
        <v>450000</v>
      </c>
      <c r="D17" s="29">
        <f t="shared" si="3"/>
        <v>-150000</v>
      </c>
      <c r="E17" s="29">
        <f t="shared" si="1"/>
        <v>150000</v>
      </c>
      <c r="F17" s="29">
        <f t="shared" si="2"/>
        <v>4</v>
      </c>
      <c r="G17" s="29">
        <f t="shared" si="0"/>
        <v>0.5</v>
      </c>
      <c r="H17" s="35"/>
    </row>
    <row r="18" spans="2:8" x14ac:dyDescent="0.15">
      <c r="B18" s="34"/>
      <c r="C18" s="29">
        <v>450000</v>
      </c>
      <c r="D18" s="29">
        <f t="shared" si="3"/>
        <v>-200000</v>
      </c>
      <c r="E18" s="29">
        <f t="shared" si="1"/>
        <v>125000</v>
      </c>
      <c r="F18" s="29">
        <f t="shared" si="2"/>
        <v>5.2</v>
      </c>
      <c r="G18" s="29">
        <f t="shared" si="0"/>
        <v>0.5</v>
      </c>
      <c r="H18" s="35"/>
    </row>
    <row r="19" spans="2:8" x14ac:dyDescent="0.15">
      <c r="B19" s="34"/>
      <c r="C19" s="29">
        <v>450000</v>
      </c>
      <c r="D19" s="29">
        <f t="shared" si="3"/>
        <v>-250000</v>
      </c>
      <c r="E19" s="29">
        <f t="shared" si="1"/>
        <v>100000</v>
      </c>
      <c r="F19" s="29">
        <f t="shared" si="2"/>
        <v>7</v>
      </c>
      <c r="G19" s="29">
        <f t="shared" si="0"/>
        <v>0.5</v>
      </c>
      <c r="H19" s="35"/>
    </row>
    <row r="20" spans="2:8" x14ac:dyDescent="0.15">
      <c r="B20" s="34"/>
      <c r="C20" s="29">
        <v>450000</v>
      </c>
      <c r="D20" s="29">
        <f t="shared" si="3"/>
        <v>-300000</v>
      </c>
      <c r="E20" s="29">
        <f t="shared" si="1"/>
        <v>75000</v>
      </c>
      <c r="F20" s="29">
        <f t="shared" si="2"/>
        <v>10</v>
      </c>
      <c r="G20" s="29">
        <f t="shared" si="0"/>
        <v>0.5</v>
      </c>
      <c r="H20" s="35"/>
    </row>
    <row r="21" spans="2:8" x14ac:dyDescent="0.15">
      <c r="B21" s="34"/>
      <c r="C21" s="29">
        <v>450000</v>
      </c>
      <c r="D21" s="29">
        <f t="shared" si="3"/>
        <v>-350000</v>
      </c>
      <c r="E21" s="29">
        <f t="shared" si="1"/>
        <v>50000</v>
      </c>
      <c r="F21" s="29">
        <f t="shared" si="2"/>
        <v>16</v>
      </c>
      <c r="G21" s="29">
        <f t="shared" si="0"/>
        <v>0.5</v>
      </c>
      <c r="H21" s="35"/>
    </row>
    <row r="22" spans="2:8" x14ac:dyDescent="0.15">
      <c r="B22" s="34"/>
      <c r="C22" s="29">
        <v>450000</v>
      </c>
      <c r="D22" s="29">
        <f t="shared" si="3"/>
        <v>-400000</v>
      </c>
      <c r="E22" s="29">
        <f t="shared" si="1"/>
        <v>25000</v>
      </c>
      <c r="F22" s="29">
        <f t="shared" si="2"/>
        <v>34</v>
      </c>
      <c r="G22" s="29">
        <f t="shared" si="0"/>
        <v>0.5</v>
      </c>
      <c r="H22" s="35"/>
    </row>
    <row r="23" spans="2:8" x14ac:dyDescent="0.15">
      <c r="B23" s="34"/>
      <c r="C23" s="29">
        <v>450000</v>
      </c>
      <c r="D23" s="29">
        <f t="shared" si="3"/>
        <v>-450000</v>
      </c>
      <c r="E23" s="29">
        <f t="shared" si="1"/>
        <v>0</v>
      </c>
      <c r="F23" s="29" t="e">
        <f t="shared" si="2"/>
        <v>#DIV/0!</v>
      </c>
      <c r="G23" s="29" t="e">
        <f t="shared" si="0"/>
        <v>#DIV/0!</v>
      </c>
      <c r="H23" s="35"/>
    </row>
    <row r="24" spans="2:8" x14ac:dyDescent="0.15">
      <c r="B24" s="34"/>
      <c r="C24" s="29">
        <v>450000</v>
      </c>
      <c r="D24" s="29">
        <f t="shared" si="3"/>
        <v>-500000</v>
      </c>
      <c r="E24" s="29">
        <f t="shared" si="1"/>
        <v>-25000</v>
      </c>
      <c r="F24" s="29">
        <f t="shared" si="2"/>
        <v>38</v>
      </c>
      <c r="G24" s="29">
        <f t="shared" si="0"/>
        <v>0.5</v>
      </c>
      <c r="H24" s="35"/>
    </row>
    <row r="25" spans="2:8" x14ac:dyDescent="0.15">
      <c r="B25" s="34"/>
      <c r="C25" s="29">
        <v>450000</v>
      </c>
      <c r="D25" s="29">
        <f t="shared" ref="D25:D27" si="4">D24-50000</f>
        <v>-550000</v>
      </c>
      <c r="E25" s="29">
        <f t="shared" ref="E25:E27" si="5">AVERAGE(C25:D25)</f>
        <v>-50000</v>
      </c>
      <c r="F25" s="29">
        <f t="shared" si="2"/>
        <v>20</v>
      </c>
      <c r="G25" s="29">
        <f t="shared" si="0"/>
        <v>0.5</v>
      </c>
      <c r="H25" s="35"/>
    </row>
    <row r="26" spans="2:8" x14ac:dyDescent="0.15">
      <c r="B26" s="34"/>
      <c r="C26" s="29">
        <v>450000</v>
      </c>
      <c r="D26" s="29">
        <f t="shared" si="4"/>
        <v>-600000</v>
      </c>
      <c r="E26" s="29">
        <f t="shared" si="5"/>
        <v>-75000</v>
      </c>
      <c r="F26" s="29">
        <f t="shared" si="2"/>
        <v>14</v>
      </c>
      <c r="G26" s="29">
        <f t="shared" si="0"/>
        <v>0.5</v>
      </c>
      <c r="H26" s="35"/>
    </row>
    <row r="27" spans="2:8" x14ac:dyDescent="0.15">
      <c r="B27" s="34"/>
      <c r="C27" s="29">
        <v>450000</v>
      </c>
      <c r="D27" s="29">
        <f t="shared" si="4"/>
        <v>-650000</v>
      </c>
      <c r="E27" s="29">
        <f t="shared" si="5"/>
        <v>-100000</v>
      </c>
      <c r="F27" s="29">
        <f t="shared" si="2"/>
        <v>11</v>
      </c>
      <c r="G27" s="29">
        <f t="shared" si="0"/>
        <v>0.5</v>
      </c>
      <c r="H27" s="35"/>
    </row>
    <row r="28" spans="2:8" ht="4" customHeight="1" x14ac:dyDescent="0.15">
      <c r="B28" s="36"/>
      <c r="C28" s="30"/>
      <c r="D28" s="30"/>
      <c r="E28" s="30"/>
      <c r="F28" s="30"/>
      <c r="G28" s="30"/>
      <c r="H28" s="3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/>
  </sheetViews>
  <sheetFormatPr baseColWidth="12" defaultColWidth="10.7109375" defaultRowHeight="15" x14ac:dyDescent="0.15"/>
  <cols>
    <col min="1" max="1" width="1.85546875" style="2" customWidth="1"/>
    <col min="2" max="2" width="12.28515625" style="14" customWidth="1"/>
    <col min="3" max="3" width="5.140625" style="13" bestFit="1" customWidth="1"/>
    <col min="4" max="4" width="18.85546875" style="14" customWidth="1"/>
    <col min="5" max="7" width="18.85546875" style="3" customWidth="1"/>
    <col min="8" max="15" width="24.28515625" style="2" customWidth="1"/>
    <col min="16" max="16" width="26.28515625" style="2" customWidth="1"/>
    <col min="17" max="17" width="24.140625" style="2" customWidth="1"/>
    <col min="18" max="16384" width="10.7109375" style="2"/>
  </cols>
  <sheetData>
    <row r="2" spans="2:22" s="1" customFormat="1" ht="16" thickBot="1" x14ac:dyDescent="0.2">
      <c r="B2" s="56" t="s">
        <v>9</v>
      </c>
      <c r="C2" s="57" t="s">
        <v>10</v>
      </c>
      <c r="D2" s="57" t="s">
        <v>11</v>
      </c>
      <c r="E2" s="58" t="s">
        <v>12</v>
      </c>
      <c r="F2" s="58" t="s">
        <v>13</v>
      </c>
      <c r="G2" s="59" t="s">
        <v>8</v>
      </c>
      <c r="P2" s="1" t="s">
        <v>8</v>
      </c>
    </row>
    <row r="3" spans="2:22" ht="16" thickTop="1" x14ac:dyDescent="0.15">
      <c r="B3" s="22">
        <v>0</v>
      </c>
      <c r="C3" s="23" t="s">
        <v>14</v>
      </c>
      <c r="D3" s="24">
        <f t="shared" ref="D3:D28" si="0">IF(C3="ms",1,IF(C3="ss",1000,IF(C3="mm",1000*60,IF(C3="HH",1000*60*60,IF(C3="dd",1000*60*60*24,0)))))*B3</f>
        <v>0</v>
      </c>
      <c r="E3" s="25">
        <f t="shared" ref="E3:E28" si="1">IFERROR(LN(D3),0)</f>
        <v>0</v>
      </c>
      <c r="F3" s="25">
        <f t="shared" ref="F3:F28" si="2">E3*EXP(1)</f>
        <v>0</v>
      </c>
      <c r="G3" s="26">
        <f t="shared" ref="G3:G28" si="3">MAX(100-F3,0)</f>
        <v>100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2:22" x14ac:dyDescent="0.15">
      <c r="B4" s="16">
        <v>1</v>
      </c>
      <c r="C4" s="17" t="s">
        <v>14</v>
      </c>
      <c r="D4" s="18">
        <f t="shared" si="0"/>
        <v>1</v>
      </c>
      <c r="E4" s="6">
        <f t="shared" si="1"/>
        <v>0</v>
      </c>
      <c r="F4" s="6">
        <f t="shared" si="2"/>
        <v>0</v>
      </c>
      <c r="G4" s="7">
        <f t="shared" si="3"/>
        <v>100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x14ac:dyDescent="0.15">
      <c r="B5" s="16">
        <v>100</v>
      </c>
      <c r="C5" s="17" t="s">
        <v>14</v>
      </c>
      <c r="D5" s="18">
        <f t="shared" si="0"/>
        <v>100</v>
      </c>
      <c r="E5" s="6">
        <f t="shared" si="1"/>
        <v>4.6051701859880918</v>
      </c>
      <c r="F5" s="6">
        <f t="shared" si="2"/>
        <v>12.51815043353279</v>
      </c>
      <c r="G5" s="7">
        <f t="shared" si="3"/>
        <v>87.481849566467204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2:22" x14ac:dyDescent="0.15">
      <c r="B6" s="16">
        <v>1</v>
      </c>
      <c r="C6" s="17" t="s">
        <v>15</v>
      </c>
      <c r="D6" s="18">
        <f t="shared" si="0"/>
        <v>1000</v>
      </c>
      <c r="E6" s="6">
        <f t="shared" si="1"/>
        <v>6.9077552789821368</v>
      </c>
      <c r="F6" s="6">
        <f t="shared" si="2"/>
        <v>18.777225650299183</v>
      </c>
      <c r="G6" s="7">
        <f t="shared" si="3"/>
        <v>81.222774349700813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x14ac:dyDescent="0.15">
      <c r="B7" s="16">
        <v>10</v>
      </c>
      <c r="C7" s="17" t="s">
        <v>15</v>
      </c>
      <c r="D7" s="18">
        <f t="shared" si="0"/>
        <v>10000</v>
      </c>
      <c r="E7" s="6">
        <f t="shared" si="1"/>
        <v>9.2103403719761836</v>
      </c>
      <c r="F7" s="6">
        <f t="shared" si="2"/>
        <v>25.036300867065581</v>
      </c>
      <c r="G7" s="7">
        <f t="shared" si="3"/>
        <v>74.963699132934423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2:22" x14ac:dyDescent="0.15">
      <c r="B8" s="16">
        <v>20</v>
      </c>
      <c r="C8" s="17" t="s">
        <v>15</v>
      </c>
      <c r="D8" s="18">
        <f t="shared" si="0"/>
        <v>20000</v>
      </c>
      <c r="E8" s="6">
        <f t="shared" si="1"/>
        <v>9.9034875525361272</v>
      </c>
      <c r="F8" s="6">
        <f t="shared" si="2"/>
        <v>26.920470252429297</v>
      </c>
      <c r="G8" s="7">
        <f t="shared" si="3"/>
        <v>73.079529747570703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x14ac:dyDescent="0.15">
      <c r="B9" s="16">
        <v>30</v>
      </c>
      <c r="C9" s="17" t="s">
        <v>15</v>
      </c>
      <c r="D9" s="18">
        <f t="shared" si="0"/>
        <v>30000</v>
      </c>
      <c r="E9" s="6">
        <f t="shared" si="1"/>
        <v>10.308952660644293</v>
      </c>
      <c r="F9" s="6">
        <f t="shared" si="2"/>
        <v>28.022638687873904</v>
      </c>
      <c r="G9" s="7">
        <f t="shared" si="3"/>
        <v>71.977361312126092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x14ac:dyDescent="0.15">
      <c r="B10" s="16">
        <v>40</v>
      </c>
      <c r="C10" s="17" t="s">
        <v>15</v>
      </c>
      <c r="D10" s="18">
        <f t="shared" si="0"/>
        <v>40000</v>
      </c>
      <c r="E10" s="6">
        <f t="shared" si="1"/>
        <v>10.596634733096073</v>
      </c>
      <c r="F10" s="6">
        <f t="shared" si="2"/>
        <v>28.804639637793017</v>
      </c>
      <c r="G10" s="7">
        <f t="shared" si="3"/>
        <v>71.195360362206983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2:22" x14ac:dyDescent="0.15">
      <c r="B11" s="16">
        <v>50</v>
      </c>
      <c r="C11" s="17" t="s">
        <v>15</v>
      </c>
      <c r="D11" s="18">
        <f t="shared" si="0"/>
        <v>50000</v>
      </c>
      <c r="E11" s="6">
        <f t="shared" si="1"/>
        <v>10.819778284410283</v>
      </c>
      <c r="F11" s="6">
        <f t="shared" si="2"/>
        <v>29.411206698468256</v>
      </c>
      <c r="G11" s="7">
        <f t="shared" si="3"/>
        <v>70.588793301531751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2:22" x14ac:dyDescent="0.15">
      <c r="B12" s="16">
        <v>1</v>
      </c>
      <c r="C12" s="17" t="s">
        <v>16</v>
      </c>
      <c r="D12" s="18">
        <f t="shared" si="0"/>
        <v>60000</v>
      </c>
      <c r="E12" s="6">
        <f t="shared" si="1"/>
        <v>11.002099841204238</v>
      </c>
      <c r="F12" s="6">
        <f t="shared" si="2"/>
        <v>29.906808073237627</v>
      </c>
      <c r="G12" s="7">
        <f t="shared" si="3"/>
        <v>70.093191926762373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2:22" x14ac:dyDescent="0.15">
      <c r="B13" s="16">
        <v>5</v>
      </c>
      <c r="C13" s="17" t="s">
        <v>16</v>
      </c>
      <c r="D13" s="18">
        <f t="shared" si="0"/>
        <v>300000</v>
      </c>
      <c r="E13" s="6">
        <f t="shared" si="1"/>
        <v>12.611537753638338</v>
      </c>
      <c r="F13" s="6">
        <f t="shared" si="2"/>
        <v>34.281713904640299</v>
      </c>
      <c r="G13" s="7">
        <f t="shared" si="3"/>
        <v>65.718286095359701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2:22" x14ac:dyDescent="0.15">
      <c r="B14" s="16">
        <v>15</v>
      </c>
      <c r="C14" s="17" t="s">
        <v>16</v>
      </c>
      <c r="D14" s="18">
        <f t="shared" si="0"/>
        <v>900000</v>
      </c>
      <c r="E14" s="6">
        <f t="shared" si="1"/>
        <v>13.710150042306449</v>
      </c>
      <c r="F14" s="6">
        <f t="shared" si="2"/>
        <v>37.268051725448629</v>
      </c>
      <c r="G14" s="7">
        <f t="shared" si="3"/>
        <v>62.731948274551371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2:22" x14ac:dyDescent="0.15">
      <c r="B15" s="16">
        <v>30</v>
      </c>
      <c r="C15" s="17" t="s">
        <v>16</v>
      </c>
      <c r="D15" s="18">
        <f t="shared" si="0"/>
        <v>1800000</v>
      </c>
      <c r="E15" s="6">
        <f t="shared" si="1"/>
        <v>14.403297222866392</v>
      </c>
      <c r="F15" s="6">
        <f t="shared" si="2"/>
        <v>39.152221110812341</v>
      </c>
      <c r="G15" s="7">
        <f t="shared" si="3"/>
        <v>60.847778889187659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2:22" x14ac:dyDescent="0.15">
      <c r="B16" s="16">
        <v>45</v>
      </c>
      <c r="C16" s="17" t="s">
        <v>16</v>
      </c>
      <c r="D16" s="18">
        <f t="shared" si="0"/>
        <v>2700000</v>
      </c>
      <c r="E16" s="6">
        <f t="shared" si="1"/>
        <v>14.808762330974558</v>
      </c>
      <c r="F16" s="6">
        <f t="shared" si="2"/>
        <v>40.254389546256952</v>
      </c>
      <c r="G16" s="7">
        <f t="shared" si="3"/>
        <v>59.745610453743048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2:22" x14ac:dyDescent="0.15">
      <c r="B17" s="16">
        <v>1</v>
      </c>
      <c r="C17" s="17" t="s">
        <v>17</v>
      </c>
      <c r="D17" s="18">
        <f t="shared" si="0"/>
        <v>3600000</v>
      </c>
      <c r="E17" s="6">
        <f t="shared" si="1"/>
        <v>15.096444403426338</v>
      </c>
      <c r="F17" s="6">
        <f t="shared" si="2"/>
        <v>41.036390496176061</v>
      </c>
      <c r="G17" s="7">
        <f t="shared" si="3"/>
        <v>58.963609503823939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2:22" x14ac:dyDescent="0.15">
      <c r="B18" s="16">
        <v>4</v>
      </c>
      <c r="C18" s="17" t="s">
        <v>17</v>
      </c>
      <c r="D18" s="18">
        <f t="shared" si="0"/>
        <v>14400000</v>
      </c>
      <c r="E18" s="6">
        <f t="shared" si="1"/>
        <v>16.48273876454623</v>
      </c>
      <c r="F18" s="6">
        <f t="shared" si="2"/>
        <v>44.804729266903507</v>
      </c>
      <c r="G18" s="7">
        <f t="shared" si="3"/>
        <v>55.195270733096493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2:22" x14ac:dyDescent="0.15">
      <c r="B19" s="16">
        <v>8</v>
      </c>
      <c r="C19" s="17" t="s">
        <v>17</v>
      </c>
      <c r="D19" s="18">
        <f t="shared" si="0"/>
        <v>28800000</v>
      </c>
      <c r="E19" s="6">
        <f t="shared" si="1"/>
        <v>17.175885945106174</v>
      </c>
      <c r="F19" s="6">
        <f t="shared" si="2"/>
        <v>46.688898652267227</v>
      </c>
      <c r="G19" s="7">
        <f t="shared" si="3"/>
        <v>53.311101347732773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2:22" x14ac:dyDescent="0.15">
      <c r="B20" s="16">
        <v>16</v>
      </c>
      <c r="C20" s="17" t="s">
        <v>17</v>
      </c>
      <c r="D20" s="18">
        <f t="shared" si="0"/>
        <v>57600000</v>
      </c>
      <c r="E20" s="6">
        <f t="shared" si="1"/>
        <v>17.869033125666121</v>
      </c>
      <c r="F20" s="6">
        <f t="shared" si="2"/>
        <v>48.573068037630946</v>
      </c>
      <c r="G20" s="7">
        <f t="shared" si="3"/>
        <v>51.426931962369054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2:22" x14ac:dyDescent="0.15">
      <c r="B21" s="16">
        <v>1</v>
      </c>
      <c r="C21" s="17" t="s">
        <v>18</v>
      </c>
      <c r="D21" s="18">
        <f t="shared" si="0"/>
        <v>86400000</v>
      </c>
      <c r="E21" s="6">
        <f t="shared" si="1"/>
        <v>18.274498233774285</v>
      </c>
      <c r="F21" s="6">
        <f t="shared" si="2"/>
        <v>49.67523647307555</v>
      </c>
      <c r="G21" s="7">
        <f t="shared" si="3"/>
        <v>50.32476352692445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2:22" x14ac:dyDescent="0.15">
      <c r="B22" s="16">
        <v>2</v>
      </c>
      <c r="C22" s="17" t="s">
        <v>18</v>
      </c>
      <c r="D22" s="18">
        <f t="shared" si="0"/>
        <v>172800000</v>
      </c>
      <c r="E22" s="6">
        <f t="shared" si="1"/>
        <v>18.967645414334228</v>
      </c>
      <c r="F22" s="6">
        <f t="shared" si="2"/>
        <v>51.55940585843927</v>
      </c>
      <c r="G22" s="7">
        <f t="shared" si="3"/>
        <v>48.44059414156073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2:22" x14ac:dyDescent="0.15">
      <c r="B23" s="16">
        <v>7</v>
      </c>
      <c r="C23" s="17" t="s">
        <v>18</v>
      </c>
      <c r="D23" s="18">
        <f t="shared" si="0"/>
        <v>604800000</v>
      </c>
      <c r="E23" s="6">
        <f t="shared" si="1"/>
        <v>20.220408382829596</v>
      </c>
      <c r="F23" s="6">
        <f t="shared" si="2"/>
        <v>54.964768671066636</v>
      </c>
      <c r="G23" s="7">
        <f t="shared" si="3"/>
        <v>45.035231328933364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2:22" x14ac:dyDescent="0.15">
      <c r="B24" s="16">
        <v>30</v>
      </c>
      <c r="C24" s="17" t="s">
        <v>18</v>
      </c>
      <c r="D24" s="18">
        <f t="shared" si="0"/>
        <v>2592000000</v>
      </c>
      <c r="E24" s="6">
        <f t="shared" si="1"/>
        <v>21.675695615436439</v>
      </c>
      <c r="F24" s="6">
        <f t="shared" si="2"/>
        <v>58.920649510650271</v>
      </c>
      <c r="G24" s="7">
        <f t="shared" si="3"/>
        <v>41.079350489349729</v>
      </c>
    </row>
    <row r="25" spans="2:22" x14ac:dyDescent="0.15">
      <c r="B25" s="16">
        <v>220</v>
      </c>
      <c r="C25" s="17" t="s">
        <v>18</v>
      </c>
      <c r="D25" s="18">
        <f t="shared" si="0"/>
        <v>19008000000</v>
      </c>
      <c r="E25" s="6">
        <f t="shared" si="1"/>
        <v>23.668125780126644</v>
      </c>
      <c r="F25" s="6">
        <f t="shared" si="2"/>
        <v>64.336636221801314</v>
      </c>
      <c r="G25" s="7">
        <f t="shared" si="3"/>
        <v>35.663363778198686</v>
      </c>
    </row>
    <row r="26" spans="2:22" x14ac:dyDescent="0.15">
      <c r="B26" s="16">
        <v>365</v>
      </c>
      <c r="C26" s="17" t="s">
        <v>18</v>
      </c>
      <c r="D26" s="18">
        <f t="shared" si="0"/>
        <v>31536000000</v>
      </c>
      <c r="E26" s="6">
        <f t="shared" si="1"/>
        <v>24.174395587356777</v>
      </c>
      <c r="F26" s="6">
        <f t="shared" si="2"/>
        <v>65.712820239092451</v>
      </c>
      <c r="G26" s="7">
        <f t="shared" si="3"/>
        <v>34.287179760907549</v>
      </c>
    </row>
    <row r="27" spans="2:22" x14ac:dyDescent="0.15">
      <c r="B27" s="16">
        <v>3650</v>
      </c>
      <c r="C27" s="17" t="s">
        <v>18</v>
      </c>
      <c r="D27" s="18">
        <f t="shared" si="0"/>
        <v>315360000000</v>
      </c>
      <c r="E27" s="6">
        <f t="shared" si="1"/>
        <v>26.47698068035082</v>
      </c>
      <c r="F27" s="6">
        <f t="shared" si="2"/>
        <v>71.971895455858842</v>
      </c>
      <c r="G27" s="7">
        <f t="shared" si="3"/>
        <v>28.028104544141158</v>
      </c>
    </row>
    <row r="28" spans="2:22" x14ac:dyDescent="0.15">
      <c r="B28" s="19">
        <v>365000</v>
      </c>
      <c r="C28" s="20" t="s">
        <v>18</v>
      </c>
      <c r="D28" s="21">
        <f t="shared" si="0"/>
        <v>31536000000000</v>
      </c>
      <c r="E28" s="11">
        <f t="shared" si="1"/>
        <v>31.082150866338914</v>
      </c>
      <c r="F28" s="11">
        <f t="shared" si="2"/>
        <v>84.490045889391638</v>
      </c>
      <c r="G28" s="12">
        <f t="shared" si="3"/>
        <v>15.509954110608362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/>
  </sheetViews>
  <sheetFormatPr baseColWidth="12" defaultColWidth="10.7109375" defaultRowHeight="15" x14ac:dyDescent="0.15"/>
  <cols>
    <col min="1" max="1" width="1.85546875" style="2" customWidth="1"/>
    <col min="2" max="2" width="10.7109375" style="2"/>
    <col min="3" max="5" width="16.85546875" style="52" customWidth="1"/>
    <col min="6" max="6" width="1.7109375" style="52" customWidth="1"/>
    <col min="7" max="9" width="16.85546875" style="52" customWidth="1"/>
    <col min="10" max="16384" width="10.7109375" style="2"/>
  </cols>
  <sheetData>
    <row r="2" spans="2:9" s="1" customFormat="1" ht="16" thickBot="1" x14ac:dyDescent="0.2">
      <c r="B2" s="60" t="s">
        <v>0</v>
      </c>
      <c r="C2" s="61" t="s">
        <v>1</v>
      </c>
      <c r="D2" s="61" t="s">
        <v>2</v>
      </c>
      <c r="E2" s="61" t="s">
        <v>3</v>
      </c>
      <c r="F2" s="61"/>
      <c r="G2" s="61" t="s">
        <v>19</v>
      </c>
      <c r="H2" s="61" t="s">
        <v>21</v>
      </c>
      <c r="I2" s="62" t="s">
        <v>4</v>
      </c>
    </row>
    <row r="3" spans="2:9" s="1" customFormat="1" ht="4" customHeight="1" thickTop="1" x14ac:dyDescent="0.15">
      <c r="B3" s="4"/>
      <c r="C3" s="38"/>
      <c r="D3" s="38"/>
      <c r="E3" s="38"/>
      <c r="F3" s="38"/>
      <c r="G3" s="38"/>
      <c r="H3" s="38"/>
      <c r="I3" s="39"/>
    </row>
    <row r="4" spans="2:9" x14ac:dyDescent="0.15">
      <c r="B4" s="5">
        <f>IF(C4="","",ROW()-ROW(B$2)-1)</f>
        <v>1</v>
      </c>
      <c r="C4" s="63">
        <f>(50+SIN((ROW()-ROW(B$2)-1)^2)*5)</f>
        <v>54.207354924039485</v>
      </c>
      <c r="D4" s="40">
        <f>IF(C4="","",ROW()-ROW(B$2)-1)</f>
        <v>1</v>
      </c>
      <c r="E4" s="40">
        <f>IF(C4="","",C4*D4)</f>
        <v>54.207354924039485</v>
      </c>
      <c r="F4" s="40"/>
      <c r="G4" s="41" t="s">
        <v>20</v>
      </c>
      <c r="H4" s="41" t="s">
        <v>20</v>
      </c>
      <c r="I4" s="42" t="s">
        <v>20</v>
      </c>
    </row>
    <row r="5" spans="2:9" x14ac:dyDescent="0.15">
      <c r="B5" s="5">
        <f t="shared" ref="B5:B33" si="0">IF(C5="","",ROW()-ROW(B$2)-1)</f>
        <v>2</v>
      </c>
      <c r="C5" s="63">
        <f t="shared" ref="C5:C7" si="1">(50+SIN((ROW()-ROW(B$2)-1)^2)*5)</f>
        <v>46.215987523460356</v>
      </c>
      <c r="D5" s="40">
        <f t="shared" ref="D5:D33" si="2">IF(C5="","",ROW()-ROW(B$2)-1)</f>
        <v>2</v>
      </c>
      <c r="E5" s="40">
        <f t="shared" ref="E5:E33" si="3">IF(C5="","",C5*D5)</f>
        <v>92.431975046920712</v>
      </c>
      <c r="F5" s="40"/>
      <c r="G5" s="40">
        <f>IF(C5="","",LN(C5/C4))</f>
        <v>-0.15949081042730348</v>
      </c>
      <c r="H5" s="40">
        <f>IF(C5="","",G5-G$36)</f>
        <v>-0.12282197802581785</v>
      </c>
      <c r="I5" s="43">
        <f t="shared" ref="I5:I33" si="4">IF(H5="","",H5^2)</f>
        <v>1.5085238286174482E-2</v>
      </c>
    </row>
    <row r="6" spans="2:9" x14ac:dyDescent="0.15">
      <c r="B6" s="5">
        <f t="shared" si="0"/>
        <v>3</v>
      </c>
      <c r="C6" s="63">
        <f t="shared" si="1"/>
        <v>52.060592426208785</v>
      </c>
      <c r="D6" s="40">
        <f t="shared" si="2"/>
        <v>3</v>
      </c>
      <c r="E6" s="40">
        <f t="shared" si="3"/>
        <v>156.18177727862636</v>
      </c>
      <c r="F6" s="40"/>
      <c r="G6" s="40">
        <f t="shared" ref="G6:G33" si="5">IF(C6="","",LN(C6/C5))</f>
        <v>0.1190824906655267</v>
      </c>
      <c r="H6" s="40">
        <f t="shared" ref="H6:H33" si="6">IF(C6="","",G6-G$36)</f>
        <v>0.15575132306701234</v>
      </c>
      <c r="I6" s="43">
        <f t="shared" si="4"/>
        <v>2.4258474637124848E-2</v>
      </c>
    </row>
    <row r="7" spans="2:9" x14ac:dyDescent="0.15">
      <c r="B7" s="5">
        <f t="shared" si="0"/>
        <v>4</v>
      </c>
      <c r="C7" s="63">
        <f t="shared" si="1"/>
        <v>48.560483416674671</v>
      </c>
      <c r="D7" s="40">
        <f t="shared" ref="D7:D8" si="7">IF(C7="","",ROW()-ROW(B$2)-1)</f>
        <v>4</v>
      </c>
      <c r="E7" s="40">
        <f t="shared" si="3"/>
        <v>194.24193366669869</v>
      </c>
      <c r="F7" s="40"/>
      <c r="G7" s="40">
        <f t="shared" si="5"/>
        <v>-6.959817744268014E-2</v>
      </c>
      <c r="H7" s="40">
        <f t="shared" si="6"/>
        <v>-3.2929345041194498E-2</v>
      </c>
      <c r="I7" s="43">
        <f t="shared" si="4"/>
        <v>1.0843417648420408E-3</v>
      </c>
    </row>
    <row r="8" spans="2:9" x14ac:dyDescent="0.15">
      <c r="B8" s="5" t="str">
        <f t="shared" si="0"/>
        <v/>
      </c>
      <c r="C8" s="63"/>
      <c r="D8" s="40" t="str">
        <f t="shared" si="7"/>
        <v/>
      </c>
      <c r="E8" s="40" t="str">
        <f t="shared" si="3"/>
        <v/>
      </c>
      <c r="F8" s="40"/>
      <c r="G8" s="40" t="str">
        <f t="shared" si="5"/>
        <v/>
      </c>
      <c r="H8" s="40" t="str">
        <f t="shared" si="6"/>
        <v/>
      </c>
      <c r="I8" s="43" t="str">
        <f t="shared" si="4"/>
        <v/>
      </c>
    </row>
    <row r="9" spans="2:9" x14ac:dyDescent="0.15">
      <c r="B9" s="5" t="str">
        <f t="shared" si="0"/>
        <v/>
      </c>
      <c r="C9" s="63"/>
      <c r="D9" s="40" t="str">
        <f t="shared" si="2"/>
        <v/>
      </c>
      <c r="E9" s="40" t="str">
        <f t="shared" si="3"/>
        <v/>
      </c>
      <c r="F9" s="40"/>
      <c r="G9" s="40" t="str">
        <f t="shared" si="5"/>
        <v/>
      </c>
      <c r="H9" s="40" t="str">
        <f t="shared" si="6"/>
        <v/>
      </c>
      <c r="I9" s="43" t="str">
        <f t="shared" si="4"/>
        <v/>
      </c>
    </row>
    <row r="10" spans="2:9" x14ac:dyDescent="0.15">
      <c r="B10" s="5" t="str">
        <f t="shared" si="0"/>
        <v/>
      </c>
      <c r="C10" s="63"/>
      <c r="D10" s="40" t="str">
        <f t="shared" si="2"/>
        <v/>
      </c>
      <c r="E10" s="40" t="str">
        <f t="shared" si="3"/>
        <v/>
      </c>
      <c r="F10" s="40"/>
      <c r="G10" s="40" t="str">
        <f t="shared" si="5"/>
        <v/>
      </c>
      <c r="H10" s="40" t="str">
        <f t="shared" si="6"/>
        <v/>
      </c>
      <c r="I10" s="43" t="str">
        <f t="shared" si="4"/>
        <v/>
      </c>
    </row>
    <row r="11" spans="2:9" x14ac:dyDescent="0.15">
      <c r="B11" s="5" t="str">
        <f t="shared" si="0"/>
        <v/>
      </c>
      <c r="C11" s="63"/>
      <c r="D11" s="40" t="str">
        <f t="shared" si="2"/>
        <v/>
      </c>
      <c r="E11" s="40" t="str">
        <f t="shared" si="3"/>
        <v/>
      </c>
      <c r="F11" s="40"/>
      <c r="G11" s="40" t="str">
        <f t="shared" si="5"/>
        <v/>
      </c>
      <c r="H11" s="40" t="str">
        <f t="shared" si="6"/>
        <v/>
      </c>
      <c r="I11" s="43" t="str">
        <f t="shared" si="4"/>
        <v/>
      </c>
    </row>
    <row r="12" spans="2:9" x14ac:dyDescent="0.15">
      <c r="B12" s="5" t="str">
        <f t="shared" si="0"/>
        <v/>
      </c>
      <c r="C12" s="63"/>
      <c r="D12" s="40" t="str">
        <f t="shared" si="2"/>
        <v/>
      </c>
      <c r="E12" s="40" t="str">
        <f t="shared" si="3"/>
        <v/>
      </c>
      <c r="F12" s="40"/>
      <c r="G12" s="40" t="str">
        <f t="shared" si="5"/>
        <v/>
      </c>
      <c r="H12" s="40" t="str">
        <f t="shared" si="6"/>
        <v/>
      </c>
      <c r="I12" s="43" t="str">
        <f t="shared" si="4"/>
        <v/>
      </c>
    </row>
    <row r="13" spans="2:9" x14ac:dyDescent="0.15">
      <c r="B13" s="5" t="str">
        <f t="shared" si="0"/>
        <v/>
      </c>
      <c r="C13" s="63"/>
      <c r="D13" s="40" t="str">
        <f t="shared" si="2"/>
        <v/>
      </c>
      <c r="E13" s="40" t="str">
        <f t="shared" si="3"/>
        <v/>
      </c>
      <c r="F13" s="40"/>
      <c r="G13" s="40" t="str">
        <f t="shared" si="5"/>
        <v/>
      </c>
      <c r="H13" s="40" t="str">
        <f t="shared" si="6"/>
        <v/>
      </c>
      <c r="I13" s="43" t="str">
        <f t="shared" si="4"/>
        <v/>
      </c>
    </row>
    <row r="14" spans="2:9" x14ac:dyDescent="0.15">
      <c r="B14" s="5" t="str">
        <f t="shared" si="0"/>
        <v/>
      </c>
      <c r="C14" s="63"/>
      <c r="D14" s="40" t="str">
        <f t="shared" si="2"/>
        <v/>
      </c>
      <c r="E14" s="40" t="str">
        <f t="shared" si="3"/>
        <v/>
      </c>
      <c r="F14" s="40"/>
      <c r="G14" s="40" t="str">
        <f t="shared" si="5"/>
        <v/>
      </c>
      <c r="H14" s="40" t="str">
        <f t="shared" si="6"/>
        <v/>
      </c>
      <c r="I14" s="43" t="str">
        <f t="shared" si="4"/>
        <v/>
      </c>
    </row>
    <row r="15" spans="2:9" x14ac:dyDescent="0.15">
      <c r="B15" s="5" t="str">
        <f t="shared" si="0"/>
        <v/>
      </c>
      <c r="C15" s="63"/>
      <c r="D15" s="40" t="str">
        <f t="shared" si="2"/>
        <v/>
      </c>
      <c r="E15" s="40" t="str">
        <f t="shared" si="3"/>
        <v/>
      </c>
      <c r="F15" s="40"/>
      <c r="G15" s="40" t="str">
        <f t="shared" si="5"/>
        <v/>
      </c>
      <c r="H15" s="40" t="str">
        <f t="shared" si="6"/>
        <v/>
      </c>
      <c r="I15" s="43" t="str">
        <f t="shared" si="4"/>
        <v/>
      </c>
    </row>
    <row r="16" spans="2:9" x14ac:dyDescent="0.15">
      <c r="B16" s="5" t="str">
        <f t="shared" si="0"/>
        <v/>
      </c>
      <c r="C16" s="63"/>
      <c r="D16" s="40" t="str">
        <f t="shared" si="2"/>
        <v/>
      </c>
      <c r="E16" s="40" t="str">
        <f t="shared" si="3"/>
        <v/>
      </c>
      <c r="F16" s="40"/>
      <c r="G16" s="40" t="str">
        <f t="shared" si="5"/>
        <v/>
      </c>
      <c r="H16" s="40" t="str">
        <f t="shared" si="6"/>
        <v/>
      </c>
      <c r="I16" s="43" t="str">
        <f t="shared" si="4"/>
        <v/>
      </c>
    </row>
    <row r="17" spans="2:9" x14ac:dyDescent="0.15">
      <c r="B17" s="5" t="str">
        <f t="shared" si="0"/>
        <v/>
      </c>
      <c r="C17" s="63"/>
      <c r="D17" s="40" t="str">
        <f t="shared" si="2"/>
        <v/>
      </c>
      <c r="E17" s="40" t="str">
        <f t="shared" si="3"/>
        <v/>
      </c>
      <c r="F17" s="40"/>
      <c r="G17" s="40" t="str">
        <f t="shared" si="5"/>
        <v/>
      </c>
      <c r="H17" s="40" t="str">
        <f t="shared" si="6"/>
        <v/>
      </c>
      <c r="I17" s="43" t="str">
        <f t="shared" si="4"/>
        <v/>
      </c>
    </row>
    <row r="18" spans="2:9" x14ac:dyDescent="0.15">
      <c r="B18" s="5" t="str">
        <f t="shared" si="0"/>
        <v/>
      </c>
      <c r="C18" s="63"/>
      <c r="D18" s="40" t="str">
        <f t="shared" si="2"/>
        <v/>
      </c>
      <c r="E18" s="40" t="str">
        <f t="shared" si="3"/>
        <v/>
      </c>
      <c r="F18" s="40"/>
      <c r="G18" s="40" t="str">
        <f t="shared" si="5"/>
        <v/>
      </c>
      <c r="H18" s="40" t="str">
        <f t="shared" si="6"/>
        <v/>
      </c>
      <c r="I18" s="43" t="str">
        <f t="shared" si="4"/>
        <v/>
      </c>
    </row>
    <row r="19" spans="2:9" x14ac:dyDescent="0.15">
      <c r="B19" s="5" t="str">
        <f t="shared" si="0"/>
        <v/>
      </c>
      <c r="C19" s="63"/>
      <c r="D19" s="40" t="str">
        <f t="shared" si="2"/>
        <v/>
      </c>
      <c r="E19" s="40" t="str">
        <f t="shared" si="3"/>
        <v/>
      </c>
      <c r="F19" s="40"/>
      <c r="G19" s="40" t="str">
        <f t="shared" si="5"/>
        <v/>
      </c>
      <c r="H19" s="40" t="str">
        <f t="shared" si="6"/>
        <v/>
      </c>
      <c r="I19" s="43" t="str">
        <f t="shared" si="4"/>
        <v/>
      </c>
    </row>
    <row r="20" spans="2:9" x14ac:dyDescent="0.15">
      <c r="B20" s="5" t="str">
        <f t="shared" si="0"/>
        <v/>
      </c>
      <c r="C20" s="63"/>
      <c r="D20" s="40" t="str">
        <f t="shared" si="2"/>
        <v/>
      </c>
      <c r="E20" s="40" t="str">
        <f t="shared" si="3"/>
        <v/>
      </c>
      <c r="F20" s="40"/>
      <c r="G20" s="40" t="str">
        <f t="shared" si="5"/>
        <v/>
      </c>
      <c r="H20" s="40" t="str">
        <f t="shared" si="6"/>
        <v/>
      </c>
      <c r="I20" s="43" t="str">
        <f t="shared" si="4"/>
        <v/>
      </c>
    </row>
    <row r="21" spans="2:9" x14ac:dyDescent="0.15">
      <c r="B21" s="5" t="str">
        <f t="shared" si="0"/>
        <v/>
      </c>
      <c r="C21" s="63"/>
      <c r="D21" s="40" t="str">
        <f t="shared" si="2"/>
        <v/>
      </c>
      <c r="E21" s="40" t="str">
        <f t="shared" si="3"/>
        <v/>
      </c>
      <c r="F21" s="40"/>
      <c r="G21" s="40" t="str">
        <f t="shared" si="5"/>
        <v/>
      </c>
      <c r="H21" s="40" t="str">
        <f t="shared" si="6"/>
        <v/>
      </c>
      <c r="I21" s="43" t="str">
        <f t="shared" si="4"/>
        <v/>
      </c>
    </row>
    <row r="22" spans="2:9" x14ac:dyDescent="0.15">
      <c r="B22" s="5" t="str">
        <f t="shared" si="0"/>
        <v/>
      </c>
      <c r="C22" s="63"/>
      <c r="D22" s="40" t="str">
        <f t="shared" si="2"/>
        <v/>
      </c>
      <c r="E22" s="40" t="str">
        <f t="shared" si="3"/>
        <v/>
      </c>
      <c r="F22" s="40"/>
      <c r="G22" s="40" t="str">
        <f t="shared" si="5"/>
        <v/>
      </c>
      <c r="H22" s="40" t="str">
        <f t="shared" si="6"/>
        <v/>
      </c>
      <c r="I22" s="43" t="str">
        <f t="shared" si="4"/>
        <v/>
      </c>
    </row>
    <row r="23" spans="2:9" x14ac:dyDescent="0.15">
      <c r="B23" s="5" t="str">
        <f t="shared" si="0"/>
        <v/>
      </c>
      <c r="C23" s="63"/>
      <c r="D23" s="40" t="str">
        <f t="shared" si="2"/>
        <v/>
      </c>
      <c r="E23" s="40" t="str">
        <f t="shared" si="3"/>
        <v/>
      </c>
      <c r="F23" s="40"/>
      <c r="G23" s="40" t="str">
        <f t="shared" si="5"/>
        <v/>
      </c>
      <c r="H23" s="40" t="str">
        <f t="shared" si="6"/>
        <v/>
      </c>
      <c r="I23" s="43" t="str">
        <f t="shared" si="4"/>
        <v/>
      </c>
    </row>
    <row r="24" spans="2:9" x14ac:dyDescent="0.15">
      <c r="B24" s="5" t="str">
        <f t="shared" si="0"/>
        <v/>
      </c>
      <c r="C24" s="63"/>
      <c r="D24" s="40" t="str">
        <f t="shared" si="2"/>
        <v/>
      </c>
      <c r="E24" s="40" t="str">
        <f t="shared" si="3"/>
        <v/>
      </c>
      <c r="F24" s="40"/>
      <c r="G24" s="40" t="str">
        <f t="shared" si="5"/>
        <v/>
      </c>
      <c r="H24" s="40" t="str">
        <f t="shared" si="6"/>
        <v/>
      </c>
      <c r="I24" s="43" t="str">
        <f t="shared" si="4"/>
        <v/>
      </c>
    </row>
    <row r="25" spans="2:9" x14ac:dyDescent="0.15">
      <c r="B25" s="5" t="str">
        <f t="shared" si="0"/>
        <v/>
      </c>
      <c r="C25" s="63"/>
      <c r="D25" s="40" t="str">
        <f t="shared" si="2"/>
        <v/>
      </c>
      <c r="E25" s="40" t="str">
        <f t="shared" si="3"/>
        <v/>
      </c>
      <c r="F25" s="40"/>
      <c r="G25" s="40" t="str">
        <f t="shared" si="5"/>
        <v/>
      </c>
      <c r="H25" s="40" t="str">
        <f t="shared" si="6"/>
        <v/>
      </c>
      <c r="I25" s="43" t="str">
        <f t="shared" si="4"/>
        <v/>
      </c>
    </row>
    <row r="26" spans="2:9" x14ac:dyDescent="0.15">
      <c r="B26" s="5" t="str">
        <f t="shared" si="0"/>
        <v/>
      </c>
      <c r="C26" s="63"/>
      <c r="D26" s="40" t="str">
        <f t="shared" si="2"/>
        <v/>
      </c>
      <c r="E26" s="40" t="str">
        <f t="shared" si="3"/>
        <v/>
      </c>
      <c r="F26" s="40"/>
      <c r="G26" s="40" t="str">
        <f t="shared" si="5"/>
        <v/>
      </c>
      <c r="H26" s="40" t="str">
        <f t="shared" si="6"/>
        <v/>
      </c>
      <c r="I26" s="43" t="str">
        <f t="shared" si="4"/>
        <v/>
      </c>
    </row>
    <row r="27" spans="2:9" x14ac:dyDescent="0.15">
      <c r="B27" s="5" t="str">
        <f t="shared" si="0"/>
        <v/>
      </c>
      <c r="C27" s="63"/>
      <c r="D27" s="40" t="str">
        <f t="shared" si="2"/>
        <v/>
      </c>
      <c r="E27" s="40" t="str">
        <f t="shared" si="3"/>
        <v/>
      </c>
      <c r="F27" s="40"/>
      <c r="G27" s="40" t="str">
        <f t="shared" si="5"/>
        <v/>
      </c>
      <c r="H27" s="40" t="str">
        <f t="shared" si="6"/>
        <v/>
      </c>
      <c r="I27" s="43" t="str">
        <f t="shared" si="4"/>
        <v/>
      </c>
    </row>
    <row r="28" spans="2:9" x14ac:dyDescent="0.15">
      <c r="B28" s="5" t="str">
        <f t="shared" si="0"/>
        <v/>
      </c>
      <c r="C28" s="63"/>
      <c r="D28" s="40" t="str">
        <f t="shared" si="2"/>
        <v/>
      </c>
      <c r="E28" s="40" t="str">
        <f t="shared" si="3"/>
        <v/>
      </c>
      <c r="F28" s="40"/>
      <c r="G28" s="40" t="str">
        <f t="shared" si="5"/>
        <v/>
      </c>
      <c r="H28" s="40" t="str">
        <f t="shared" si="6"/>
        <v/>
      </c>
      <c r="I28" s="43" t="str">
        <f t="shared" si="4"/>
        <v/>
      </c>
    </row>
    <row r="29" spans="2:9" x14ac:dyDescent="0.15">
      <c r="B29" s="5" t="str">
        <f t="shared" si="0"/>
        <v/>
      </c>
      <c r="C29" s="63"/>
      <c r="D29" s="40" t="str">
        <f t="shared" si="2"/>
        <v/>
      </c>
      <c r="E29" s="40" t="str">
        <f t="shared" si="3"/>
        <v/>
      </c>
      <c r="F29" s="40"/>
      <c r="G29" s="40" t="str">
        <f t="shared" si="5"/>
        <v/>
      </c>
      <c r="H29" s="40" t="str">
        <f t="shared" si="6"/>
        <v/>
      </c>
      <c r="I29" s="43" t="str">
        <f t="shared" si="4"/>
        <v/>
      </c>
    </row>
    <row r="30" spans="2:9" x14ac:dyDescent="0.15">
      <c r="B30" s="5" t="str">
        <f t="shared" si="0"/>
        <v/>
      </c>
      <c r="C30" s="63"/>
      <c r="D30" s="40" t="str">
        <f t="shared" si="2"/>
        <v/>
      </c>
      <c r="E30" s="40" t="str">
        <f t="shared" si="3"/>
        <v/>
      </c>
      <c r="F30" s="40"/>
      <c r="G30" s="40" t="str">
        <f t="shared" si="5"/>
        <v/>
      </c>
      <c r="H30" s="40" t="str">
        <f t="shared" si="6"/>
        <v/>
      </c>
      <c r="I30" s="43" t="str">
        <f t="shared" si="4"/>
        <v/>
      </c>
    </row>
    <row r="31" spans="2:9" x14ac:dyDescent="0.15">
      <c r="B31" s="5" t="str">
        <f t="shared" si="0"/>
        <v/>
      </c>
      <c r="C31" s="63"/>
      <c r="D31" s="40" t="str">
        <f t="shared" si="2"/>
        <v/>
      </c>
      <c r="E31" s="40" t="str">
        <f t="shared" si="3"/>
        <v/>
      </c>
      <c r="F31" s="40"/>
      <c r="G31" s="40" t="str">
        <f t="shared" si="5"/>
        <v/>
      </c>
      <c r="H31" s="40" t="str">
        <f t="shared" si="6"/>
        <v/>
      </c>
      <c r="I31" s="43" t="str">
        <f t="shared" si="4"/>
        <v/>
      </c>
    </row>
    <row r="32" spans="2:9" x14ac:dyDescent="0.15">
      <c r="B32" s="5" t="str">
        <f t="shared" si="0"/>
        <v/>
      </c>
      <c r="C32" s="63"/>
      <c r="D32" s="40" t="str">
        <f t="shared" si="2"/>
        <v/>
      </c>
      <c r="E32" s="40" t="str">
        <f t="shared" si="3"/>
        <v/>
      </c>
      <c r="F32" s="40"/>
      <c r="G32" s="40" t="str">
        <f t="shared" si="5"/>
        <v/>
      </c>
      <c r="H32" s="40" t="str">
        <f t="shared" si="6"/>
        <v/>
      </c>
      <c r="I32" s="43" t="str">
        <f t="shared" si="4"/>
        <v/>
      </c>
    </row>
    <row r="33" spans="2:9" x14ac:dyDescent="0.15">
      <c r="B33" s="5" t="str">
        <f t="shared" si="0"/>
        <v/>
      </c>
      <c r="C33" s="63"/>
      <c r="D33" s="40" t="str">
        <f t="shared" si="2"/>
        <v/>
      </c>
      <c r="E33" s="40" t="str">
        <f t="shared" si="3"/>
        <v/>
      </c>
      <c r="F33" s="40"/>
      <c r="G33" s="40" t="str">
        <f t="shared" si="5"/>
        <v/>
      </c>
      <c r="H33" s="40" t="str">
        <f t="shared" si="6"/>
        <v/>
      </c>
      <c r="I33" s="43" t="str">
        <f t="shared" si="4"/>
        <v/>
      </c>
    </row>
    <row r="34" spans="2:9" ht="4" customHeight="1" thickBot="1" x14ac:dyDescent="0.2">
      <c r="B34" s="8"/>
      <c r="C34" s="44"/>
      <c r="D34" s="44"/>
      <c r="E34" s="44"/>
      <c r="F34" s="44"/>
      <c r="G34" s="44"/>
      <c r="H34" s="44"/>
      <c r="I34" s="45"/>
    </row>
    <row r="35" spans="2:9" ht="16" thickTop="1" x14ac:dyDescent="0.15">
      <c r="B35" s="9" t="s">
        <v>5</v>
      </c>
      <c r="C35" s="38" t="s">
        <v>6</v>
      </c>
      <c r="D35" s="46">
        <f>SUM(D3:D34)</f>
        <v>10</v>
      </c>
      <c r="E35" s="46">
        <f>SUM(E3:E34)</f>
        <v>497.06304091628527</v>
      </c>
      <c r="F35" s="46"/>
      <c r="G35" s="46">
        <f>SUM(G3:G34)</f>
        <v>-0.11000649720445692</v>
      </c>
      <c r="H35" s="38" t="s">
        <v>6</v>
      </c>
      <c r="I35" s="47">
        <f>SUM(I3:I34)</f>
        <v>4.0428054688141368E-2</v>
      </c>
    </row>
    <row r="36" spans="2:9" x14ac:dyDescent="0.15">
      <c r="B36" s="5" t="s">
        <v>27</v>
      </c>
      <c r="C36" s="40">
        <f>E35/D35</f>
        <v>49.706304091628525</v>
      </c>
      <c r="D36" s="41" t="s">
        <v>6</v>
      </c>
      <c r="E36" s="41" t="s">
        <v>6</v>
      </c>
      <c r="F36" s="40"/>
      <c r="G36" s="40">
        <f>AVERAGE(G3:G34)</f>
        <v>-3.6668832401485642E-2</v>
      </c>
      <c r="H36" s="41" t="s">
        <v>6</v>
      </c>
      <c r="I36" s="42" t="s">
        <v>6</v>
      </c>
    </row>
    <row r="37" spans="2:9" x14ac:dyDescent="0.15">
      <c r="B37" s="5" t="s">
        <v>28</v>
      </c>
      <c r="C37" s="40">
        <f>I35/MAX(COUNTA(C3:C34)-1-1,1)</f>
        <v>2.0214027344070684E-2</v>
      </c>
      <c r="D37" s="41" t="s">
        <v>6</v>
      </c>
      <c r="E37" s="41" t="s">
        <v>6</v>
      </c>
      <c r="F37" s="40"/>
      <c r="G37" s="40"/>
      <c r="H37" s="41" t="s">
        <v>6</v>
      </c>
      <c r="I37" s="42" t="s">
        <v>6</v>
      </c>
    </row>
    <row r="38" spans="2:9" x14ac:dyDescent="0.15">
      <c r="B38" s="5" t="s">
        <v>29</v>
      </c>
      <c r="C38" s="40">
        <f>SQRT(C37)</f>
        <v>0.14217604349562793</v>
      </c>
      <c r="D38" s="41" t="s">
        <v>6</v>
      </c>
      <c r="E38" s="41" t="s">
        <v>6</v>
      </c>
      <c r="F38" s="40"/>
      <c r="G38" s="40"/>
      <c r="H38" s="41" t="s">
        <v>6</v>
      </c>
      <c r="I38" s="42" t="s">
        <v>6</v>
      </c>
    </row>
    <row r="39" spans="2:9" x14ac:dyDescent="0.15">
      <c r="B39" s="5" t="s">
        <v>32</v>
      </c>
      <c r="C39" s="40">
        <v>1.96</v>
      </c>
      <c r="D39" s="41"/>
      <c r="E39" s="41"/>
      <c r="F39" s="40"/>
      <c r="G39" s="40"/>
      <c r="H39" s="41"/>
      <c r="I39" s="42"/>
    </row>
    <row r="40" spans="2:9" x14ac:dyDescent="0.15">
      <c r="B40" s="5" t="s">
        <v>30</v>
      </c>
      <c r="C40" s="48">
        <f>VLOOKUP(MAX(B3:B34),B3:C34,2,FALSE)</f>
        <v>48.560483416674671</v>
      </c>
      <c r="D40" s="41" t="s">
        <v>6</v>
      </c>
      <c r="E40" s="41" t="s">
        <v>6</v>
      </c>
      <c r="F40" s="40"/>
      <c r="G40" s="40"/>
      <c r="H40" s="41" t="s">
        <v>6</v>
      </c>
      <c r="I40" s="42" t="s">
        <v>6</v>
      </c>
    </row>
    <row r="41" spans="2:9" x14ac:dyDescent="0.15">
      <c r="B41" s="5" t="s">
        <v>31</v>
      </c>
      <c r="C41" s="40">
        <f>LN(C40/C36)</f>
        <v>-2.3321666208316872E-2</v>
      </c>
      <c r="D41" s="41"/>
      <c r="E41" s="41"/>
      <c r="F41" s="40"/>
      <c r="G41" s="40"/>
      <c r="H41" s="41"/>
      <c r="I41" s="42"/>
    </row>
    <row r="42" spans="2:9" x14ac:dyDescent="0.15">
      <c r="B42" s="5" t="s">
        <v>7</v>
      </c>
      <c r="C42" s="40">
        <f>C41/(C38*C39)</f>
        <v>-8.3690676694934824E-2</v>
      </c>
      <c r="D42" s="41" t="s">
        <v>6</v>
      </c>
      <c r="E42" s="41" t="s">
        <v>6</v>
      </c>
      <c r="F42" s="40"/>
      <c r="G42" s="40"/>
      <c r="H42" s="41" t="s">
        <v>6</v>
      </c>
      <c r="I42" s="42" t="s">
        <v>6</v>
      </c>
    </row>
    <row r="43" spans="2:9" x14ac:dyDescent="0.15">
      <c r="B43" s="10" t="s">
        <v>8</v>
      </c>
      <c r="C43" s="49">
        <f>1-ABS(C42)</f>
        <v>0.9163093233050652</v>
      </c>
      <c r="D43" s="50" t="s">
        <v>6</v>
      </c>
      <c r="E43" s="50" t="s">
        <v>6</v>
      </c>
      <c r="F43" s="49"/>
      <c r="G43" s="49"/>
      <c r="H43" s="50" t="s">
        <v>6</v>
      </c>
      <c r="I43" s="51" t="s">
        <v>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workbookViewId="0"/>
  </sheetViews>
  <sheetFormatPr baseColWidth="12" defaultRowHeight="15" x14ac:dyDescent="0.15"/>
  <cols>
    <col min="1" max="1" width="4.7109375" style="27" customWidth="1"/>
    <col min="2" max="2" width="6.42578125" style="27" bestFit="1" customWidth="1"/>
    <col min="3" max="3" width="12.42578125" style="27" bestFit="1" customWidth="1"/>
    <col min="4" max="4" width="15" style="27" bestFit="1" customWidth="1"/>
    <col min="5" max="5" width="9.85546875" style="27" bestFit="1" customWidth="1"/>
    <col min="6" max="6" width="15" style="27" bestFit="1" customWidth="1"/>
    <col min="7" max="7" width="17.5703125" style="27" bestFit="1" customWidth="1"/>
    <col min="8" max="8" width="8.140625" style="27" bestFit="1" customWidth="1"/>
    <col min="9" max="9" width="9" style="27" bestFit="1" customWidth="1"/>
    <col min="10" max="16384" width="12.7109375" style="27"/>
  </cols>
  <sheetData>
    <row r="2" spans="2:9" x14ac:dyDescent="0.15">
      <c r="B2" s="64" t="s">
        <v>33</v>
      </c>
      <c r="C2" s="65" t="s">
        <v>34</v>
      </c>
      <c r="D2" s="66" t="s">
        <v>42</v>
      </c>
      <c r="E2" s="67" t="s">
        <v>41</v>
      </c>
      <c r="F2" s="68" t="s">
        <v>39</v>
      </c>
      <c r="G2" s="69" t="s">
        <v>40</v>
      </c>
      <c r="H2" s="65" t="s">
        <v>35</v>
      </c>
      <c r="I2" s="67" t="s">
        <v>36</v>
      </c>
    </row>
    <row r="3" spans="2:9" x14ac:dyDescent="0.15">
      <c r="B3" s="70" t="s">
        <v>37</v>
      </c>
      <c r="C3" s="103">
        <v>1230</v>
      </c>
      <c r="D3" s="98">
        <f t="shared" ref="D3:D11" si="0">D4-D$13/10</f>
        <v>0</v>
      </c>
      <c r="E3" s="73">
        <v>0.1</v>
      </c>
      <c r="F3" s="78">
        <f>C3*E3</f>
        <v>123</v>
      </c>
      <c r="G3" s="79">
        <f>D3*E3</f>
        <v>0</v>
      </c>
      <c r="H3" s="80">
        <f>MAX(F3-MAX(G3-F3,0)/$B$4,0)</f>
        <v>123</v>
      </c>
      <c r="I3" s="81">
        <f>MAX(G3-MAX(F3-G3,0)/$B$4,0)</f>
        <v>0</v>
      </c>
    </row>
    <row r="4" spans="2:9" x14ac:dyDescent="0.15">
      <c r="B4" s="71">
        <v>10</v>
      </c>
      <c r="C4" s="84">
        <f>C3-C$3/10</f>
        <v>1107</v>
      </c>
      <c r="D4" s="99">
        <f t="shared" si="0"/>
        <v>123</v>
      </c>
      <c r="E4" s="74">
        <f>E3</f>
        <v>0.1</v>
      </c>
      <c r="F4" s="82">
        <f t="shared" ref="F4:F55" si="1">C4*E4</f>
        <v>110.7</v>
      </c>
      <c r="G4" s="83">
        <f t="shared" ref="G4:G55" si="2">D4*E4</f>
        <v>12.3</v>
      </c>
      <c r="H4" s="84">
        <f t="shared" ref="H4:H13" si="3">MAX(F4-MAX(G4-F4,0)/$B$4,0)</f>
        <v>110.7</v>
      </c>
      <c r="I4" s="85">
        <f t="shared" ref="I4:I13" si="4">MAX(G4-MAX(F4-G4,0)/$B$4,0)</f>
        <v>2.4600000000000009</v>
      </c>
    </row>
    <row r="5" spans="2:9" x14ac:dyDescent="0.15">
      <c r="B5" s="71"/>
      <c r="C5" s="84">
        <f t="shared" ref="C5:C13" si="5">C4-C$3/10</f>
        <v>984</v>
      </c>
      <c r="D5" s="99">
        <f t="shared" si="0"/>
        <v>246</v>
      </c>
      <c r="E5" s="74">
        <f t="shared" ref="E5:E55" si="6">E4</f>
        <v>0.1</v>
      </c>
      <c r="F5" s="82">
        <f t="shared" si="1"/>
        <v>98.4</v>
      </c>
      <c r="G5" s="83">
        <f t="shared" si="2"/>
        <v>24.6</v>
      </c>
      <c r="H5" s="84">
        <f t="shared" si="3"/>
        <v>98.4</v>
      </c>
      <c r="I5" s="85">
        <f t="shared" si="4"/>
        <v>17.22</v>
      </c>
    </row>
    <row r="6" spans="2:9" x14ac:dyDescent="0.15">
      <c r="B6" s="71"/>
      <c r="C6" s="84">
        <f t="shared" si="5"/>
        <v>861</v>
      </c>
      <c r="D6" s="99">
        <f t="shared" si="0"/>
        <v>369</v>
      </c>
      <c r="E6" s="74">
        <f t="shared" si="6"/>
        <v>0.1</v>
      </c>
      <c r="F6" s="82">
        <f t="shared" si="1"/>
        <v>86.100000000000009</v>
      </c>
      <c r="G6" s="83">
        <f t="shared" si="2"/>
        <v>36.9</v>
      </c>
      <c r="H6" s="84">
        <f t="shared" si="3"/>
        <v>86.100000000000009</v>
      </c>
      <c r="I6" s="85">
        <f t="shared" si="4"/>
        <v>31.979999999999997</v>
      </c>
    </row>
    <row r="7" spans="2:9" x14ac:dyDescent="0.15">
      <c r="B7" s="71"/>
      <c r="C7" s="84">
        <f t="shared" si="5"/>
        <v>738</v>
      </c>
      <c r="D7" s="99">
        <f t="shared" si="0"/>
        <v>492</v>
      </c>
      <c r="E7" s="74">
        <f t="shared" si="6"/>
        <v>0.1</v>
      </c>
      <c r="F7" s="82">
        <f t="shared" si="1"/>
        <v>73.8</v>
      </c>
      <c r="G7" s="83">
        <f t="shared" si="2"/>
        <v>49.2</v>
      </c>
      <c r="H7" s="84">
        <f t="shared" si="3"/>
        <v>73.8</v>
      </c>
      <c r="I7" s="85">
        <f t="shared" si="4"/>
        <v>46.74</v>
      </c>
    </row>
    <row r="8" spans="2:9" x14ac:dyDescent="0.15">
      <c r="B8" s="71"/>
      <c r="C8" s="88">
        <f t="shared" si="5"/>
        <v>615</v>
      </c>
      <c r="D8" s="100">
        <f t="shared" si="0"/>
        <v>615</v>
      </c>
      <c r="E8" s="75">
        <f t="shared" si="6"/>
        <v>0.1</v>
      </c>
      <c r="F8" s="86">
        <f t="shared" si="1"/>
        <v>61.5</v>
      </c>
      <c r="G8" s="87">
        <f t="shared" si="2"/>
        <v>61.5</v>
      </c>
      <c r="H8" s="88">
        <f t="shared" si="3"/>
        <v>61.5</v>
      </c>
      <c r="I8" s="89">
        <f t="shared" si="4"/>
        <v>61.5</v>
      </c>
    </row>
    <row r="9" spans="2:9" x14ac:dyDescent="0.15">
      <c r="B9" s="71"/>
      <c r="C9" s="84">
        <f t="shared" si="5"/>
        <v>492</v>
      </c>
      <c r="D9" s="99">
        <f t="shared" si="0"/>
        <v>738</v>
      </c>
      <c r="E9" s="74">
        <f t="shared" si="6"/>
        <v>0.1</v>
      </c>
      <c r="F9" s="82">
        <f t="shared" si="1"/>
        <v>49.2</v>
      </c>
      <c r="G9" s="83">
        <f t="shared" si="2"/>
        <v>73.8</v>
      </c>
      <c r="H9" s="84">
        <f t="shared" si="3"/>
        <v>46.74</v>
      </c>
      <c r="I9" s="85">
        <f t="shared" si="4"/>
        <v>73.8</v>
      </c>
    </row>
    <row r="10" spans="2:9" x14ac:dyDescent="0.15">
      <c r="B10" s="71"/>
      <c r="C10" s="84">
        <f t="shared" si="5"/>
        <v>369</v>
      </c>
      <c r="D10" s="99">
        <f t="shared" si="0"/>
        <v>861</v>
      </c>
      <c r="E10" s="74">
        <f t="shared" si="6"/>
        <v>0.1</v>
      </c>
      <c r="F10" s="82">
        <f t="shared" si="1"/>
        <v>36.9</v>
      </c>
      <c r="G10" s="83">
        <f t="shared" si="2"/>
        <v>86.100000000000009</v>
      </c>
      <c r="H10" s="84">
        <f t="shared" si="3"/>
        <v>31.979999999999997</v>
      </c>
      <c r="I10" s="85">
        <f t="shared" si="4"/>
        <v>86.100000000000009</v>
      </c>
    </row>
    <row r="11" spans="2:9" x14ac:dyDescent="0.15">
      <c r="B11" s="71"/>
      <c r="C11" s="84">
        <f t="shared" si="5"/>
        <v>246</v>
      </c>
      <c r="D11" s="99">
        <f t="shared" si="0"/>
        <v>984</v>
      </c>
      <c r="E11" s="74">
        <f t="shared" si="6"/>
        <v>0.1</v>
      </c>
      <c r="F11" s="82">
        <f t="shared" si="1"/>
        <v>24.6</v>
      </c>
      <c r="G11" s="83">
        <f t="shared" si="2"/>
        <v>98.4</v>
      </c>
      <c r="H11" s="84">
        <f t="shared" si="3"/>
        <v>17.22</v>
      </c>
      <c r="I11" s="85">
        <f t="shared" si="4"/>
        <v>98.4</v>
      </c>
    </row>
    <row r="12" spans="2:9" x14ac:dyDescent="0.15">
      <c r="B12" s="71"/>
      <c r="C12" s="84">
        <f t="shared" si="5"/>
        <v>123</v>
      </c>
      <c r="D12" s="99">
        <f>D13-D$13/10</f>
        <v>1107</v>
      </c>
      <c r="E12" s="74">
        <f t="shared" si="6"/>
        <v>0.1</v>
      </c>
      <c r="F12" s="82">
        <f t="shared" si="1"/>
        <v>12.3</v>
      </c>
      <c r="G12" s="83">
        <f t="shared" si="2"/>
        <v>110.7</v>
      </c>
      <c r="H12" s="84">
        <f t="shared" si="3"/>
        <v>2.4600000000000009</v>
      </c>
      <c r="I12" s="85">
        <f t="shared" si="4"/>
        <v>110.7</v>
      </c>
    </row>
    <row r="13" spans="2:9" x14ac:dyDescent="0.15">
      <c r="B13" s="72"/>
      <c r="C13" s="92">
        <f t="shared" si="5"/>
        <v>0</v>
      </c>
      <c r="D13" s="101">
        <f>C3</f>
        <v>1230</v>
      </c>
      <c r="E13" s="76">
        <f t="shared" si="6"/>
        <v>0.1</v>
      </c>
      <c r="F13" s="90">
        <f t="shared" si="1"/>
        <v>0</v>
      </c>
      <c r="G13" s="91">
        <f t="shared" si="2"/>
        <v>123</v>
      </c>
      <c r="H13" s="92">
        <f t="shared" si="3"/>
        <v>0</v>
      </c>
      <c r="I13" s="93">
        <f t="shared" si="4"/>
        <v>123</v>
      </c>
    </row>
    <row r="14" spans="2:9" x14ac:dyDescent="0.15">
      <c r="B14" s="104" t="s">
        <v>38</v>
      </c>
      <c r="C14" s="94">
        <f t="shared" ref="C14:C22" si="7">C15-C$24/10</f>
        <v>0</v>
      </c>
      <c r="D14" s="102">
        <f t="shared" ref="D14:D22" si="8">C$24-C14</f>
        <v>1230</v>
      </c>
      <c r="E14" s="77">
        <f t="shared" si="6"/>
        <v>0.1</v>
      </c>
      <c r="F14" s="94">
        <f t="shared" si="1"/>
        <v>0</v>
      </c>
      <c r="G14" s="95">
        <f t="shared" si="2"/>
        <v>123</v>
      </c>
      <c r="H14" s="96">
        <f>MAX(F14-G14,0)/2</f>
        <v>0</v>
      </c>
      <c r="I14" s="97">
        <f>MAX(F14+G14,0)/2</f>
        <v>61.5</v>
      </c>
    </row>
    <row r="15" spans="2:9" x14ac:dyDescent="0.15">
      <c r="B15" s="105"/>
      <c r="C15" s="82">
        <f t="shared" si="7"/>
        <v>123</v>
      </c>
      <c r="D15" s="99">
        <f t="shared" si="8"/>
        <v>1107</v>
      </c>
      <c r="E15" s="74">
        <f t="shared" si="6"/>
        <v>0.1</v>
      </c>
      <c r="F15" s="82">
        <f t="shared" si="1"/>
        <v>12.3</v>
      </c>
      <c r="G15" s="83">
        <f t="shared" si="2"/>
        <v>110.7</v>
      </c>
      <c r="H15" s="84">
        <f t="shared" ref="H15:H55" si="9">MAX(F15-G15,0)/2</f>
        <v>0</v>
      </c>
      <c r="I15" s="85">
        <f t="shared" ref="I15:I55" si="10">MAX(F15+G15,0)/2</f>
        <v>61.5</v>
      </c>
    </row>
    <row r="16" spans="2:9" x14ac:dyDescent="0.15">
      <c r="B16" s="105"/>
      <c r="C16" s="82">
        <f t="shared" si="7"/>
        <v>246</v>
      </c>
      <c r="D16" s="99">
        <f t="shared" si="8"/>
        <v>984</v>
      </c>
      <c r="E16" s="74">
        <f t="shared" si="6"/>
        <v>0.1</v>
      </c>
      <c r="F16" s="82">
        <f t="shared" si="1"/>
        <v>24.6</v>
      </c>
      <c r="G16" s="83">
        <f t="shared" si="2"/>
        <v>98.4</v>
      </c>
      <c r="H16" s="84">
        <f t="shared" si="9"/>
        <v>0</v>
      </c>
      <c r="I16" s="85">
        <f t="shared" si="10"/>
        <v>61.5</v>
      </c>
    </row>
    <row r="17" spans="2:9" x14ac:dyDescent="0.15">
      <c r="B17" s="105"/>
      <c r="C17" s="82">
        <f t="shared" si="7"/>
        <v>369</v>
      </c>
      <c r="D17" s="99">
        <f t="shared" si="8"/>
        <v>861</v>
      </c>
      <c r="E17" s="74">
        <f t="shared" si="6"/>
        <v>0.1</v>
      </c>
      <c r="F17" s="82">
        <f t="shared" si="1"/>
        <v>36.9</v>
      </c>
      <c r="G17" s="83">
        <f t="shared" si="2"/>
        <v>86.100000000000009</v>
      </c>
      <c r="H17" s="84">
        <f t="shared" si="9"/>
        <v>0</v>
      </c>
      <c r="I17" s="85">
        <f t="shared" si="10"/>
        <v>61.5</v>
      </c>
    </row>
    <row r="18" spans="2:9" x14ac:dyDescent="0.15">
      <c r="B18" s="105"/>
      <c r="C18" s="82">
        <f t="shared" si="7"/>
        <v>492</v>
      </c>
      <c r="D18" s="99">
        <f t="shared" si="8"/>
        <v>738</v>
      </c>
      <c r="E18" s="74">
        <f t="shared" si="6"/>
        <v>0.1</v>
      </c>
      <c r="F18" s="82">
        <f t="shared" si="1"/>
        <v>49.2</v>
      </c>
      <c r="G18" s="83">
        <f t="shared" si="2"/>
        <v>73.8</v>
      </c>
      <c r="H18" s="84">
        <f t="shared" si="9"/>
        <v>0</v>
      </c>
      <c r="I18" s="85">
        <f t="shared" si="10"/>
        <v>61.5</v>
      </c>
    </row>
    <row r="19" spans="2:9" x14ac:dyDescent="0.15">
      <c r="B19" s="105"/>
      <c r="C19" s="82">
        <f t="shared" si="7"/>
        <v>615</v>
      </c>
      <c r="D19" s="99">
        <f t="shared" si="8"/>
        <v>615</v>
      </c>
      <c r="E19" s="74">
        <f t="shared" si="6"/>
        <v>0.1</v>
      </c>
      <c r="F19" s="82">
        <f t="shared" si="1"/>
        <v>61.5</v>
      </c>
      <c r="G19" s="83">
        <f t="shared" si="2"/>
        <v>61.5</v>
      </c>
      <c r="H19" s="84">
        <f t="shared" si="9"/>
        <v>0</v>
      </c>
      <c r="I19" s="85">
        <f t="shared" si="10"/>
        <v>61.5</v>
      </c>
    </row>
    <row r="20" spans="2:9" x14ac:dyDescent="0.15">
      <c r="B20" s="105"/>
      <c r="C20" s="82">
        <f t="shared" si="7"/>
        <v>738</v>
      </c>
      <c r="D20" s="99">
        <f t="shared" si="8"/>
        <v>492</v>
      </c>
      <c r="E20" s="74">
        <f t="shared" si="6"/>
        <v>0.1</v>
      </c>
      <c r="F20" s="82">
        <f t="shared" si="1"/>
        <v>73.8</v>
      </c>
      <c r="G20" s="83">
        <f t="shared" si="2"/>
        <v>49.2</v>
      </c>
      <c r="H20" s="84">
        <f t="shared" si="9"/>
        <v>12.299999999999997</v>
      </c>
      <c r="I20" s="85">
        <f t="shared" si="10"/>
        <v>61.5</v>
      </c>
    </row>
    <row r="21" spans="2:9" x14ac:dyDescent="0.15">
      <c r="B21" s="105"/>
      <c r="C21" s="82">
        <f t="shared" si="7"/>
        <v>861</v>
      </c>
      <c r="D21" s="99">
        <f t="shared" si="8"/>
        <v>369</v>
      </c>
      <c r="E21" s="74">
        <f t="shared" si="6"/>
        <v>0.1</v>
      </c>
      <c r="F21" s="82">
        <f t="shared" si="1"/>
        <v>86.100000000000009</v>
      </c>
      <c r="G21" s="83">
        <f t="shared" si="2"/>
        <v>36.9</v>
      </c>
      <c r="H21" s="84">
        <f t="shared" si="9"/>
        <v>24.600000000000005</v>
      </c>
      <c r="I21" s="85">
        <f t="shared" si="10"/>
        <v>61.5</v>
      </c>
    </row>
    <row r="22" spans="2:9" x14ac:dyDescent="0.15">
      <c r="B22" s="105"/>
      <c r="C22" s="82">
        <f t="shared" si="7"/>
        <v>984</v>
      </c>
      <c r="D22" s="99">
        <f t="shared" si="8"/>
        <v>246</v>
      </c>
      <c r="E22" s="74">
        <f t="shared" si="6"/>
        <v>0.1</v>
      </c>
      <c r="F22" s="82">
        <f t="shared" si="1"/>
        <v>98.4</v>
      </c>
      <c r="G22" s="83">
        <f t="shared" si="2"/>
        <v>24.6</v>
      </c>
      <c r="H22" s="84">
        <f t="shared" si="9"/>
        <v>36.900000000000006</v>
      </c>
      <c r="I22" s="85">
        <f t="shared" si="10"/>
        <v>61.5</v>
      </c>
    </row>
    <row r="23" spans="2:9" x14ac:dyDescent="0.15">
      <c r="B23" s="105"/>
      <c r="C23" s="82">
        <f>C24-C$24/10</f>
        <v>1107</v>
      </c>
      <c r="D23" s="99">
        <f>C$24-C23</f>
        <v>123</v>
      </c>
      <c r="E23" s="74">
        <f t="shared" si="6"/>
        <v>0.1</v>
      </c>
      <c r="F23" s="82">
        <f t="shared" si="1"/>
        <v>110.7</v>
      </c>
      <c r="G23" s="83">
        <f t="shared" si="2"/>
        <v>12.3</v>
      </c>
      <c r="H23" s="84">
        <f t="shared" si="9"/>
        <v>49.2</v>
      </c>
      <c r="I23" s="85">
        <f t="shared" si="10"/>
        <v>61.5</v>
      </c>
    </row>
    <row r="24" spans="2:9" x14ac:dyDescent="0.15">
      <c r="B24" s="105"/>
      <c r="C24" s="86">
        <f>C3</f>
        <v>1230</v>
      </c>
      <c r="D24" s="100">
        <f>C$24-C24</f>
        <v>0</v>
      </c>
      <c r="E24" s="75">
        <f t="shared" si="6"/>
        <v>0.1</v>
      </c>
      <c r="F24" s="86">
        <f t="shared" si="1"/>
        <v>123</v>
      </c>
      <c r="G24" s="87">
        <f t="shared" si="2"/>
        <v>0</v>
      </c>
      <c r="H24" s="88">
        <f t="shared" si="9"/>
        <v>61.5</v>
      </c>
      <c r="I24" s="89">
        <f t="shared" si="10"/>
        <v>61.5</v>
      </c>
    </row>
    <row r="25" spans="2:9" x14ac:dyDescent="0.15">
      <c r="B25" s="105"/>
      <c r="C25" s="82">
        <f>C24-C$3/10</f>
        <v>1107</v>
      </c>
      <c r="D25" s="99">
        <f>C25-C$24</f>
        <v>-123</v>
      </c>
      <c r="E25" s="74">
        <f t="shared" si="6"/>
        <v>0.1</v>
      </c>
      <c r="F25" s="82">
        <f t="shared" si="1"/>
        <v>110.7</v>
      </c>
      <c r="G25" s="83">
        <f t="shared" si="2"/>
        <v>-12.3</v>
      </c>
      <c r="H25" s="84">
        <f t="shared" si="9"/>
        <v>61.5</v>
      </c>
      <c r="I25" s="85">
        <f t="shared" si="10"/>
        <v>49.2</v>
      </c>
    </row>
    <row r="26" spans="2:9" x14ac:dyDescent="0.15">
      <c r="B26" s="105"/>
      <c r="C26" s="82">
        <f t="shared" ref="C26:C34" si="11">C25-C$3/10</f>
        <v>984</v>
      </c>
      <c r="D26" s="99">
        <f t="shared" ref="D26:D34" si="12">C26-C$24</f>
        <v>-246</v>
      </c>
      <c r="E26" s="74">
        <f t="shared" si="6"/>
        <v>0.1</v>
      </c>
      <c r="F26" s="82">
        <f t="shared" si="1"/>
        <v>98.4</v>
      </c>
      <c r="G26" s="83">
        <f t="shared" si="2"/>
        <v>-24.6</v>
      </c>
      <c r="H26" s="84">
        <f t="shared" si="9"/>
        <v>61.5</v>
      </c>
      <c r="I26" s="85">
        <f t="shared" si="10"/>
        <v>36.900000000000006</v>
      </c>
    </row>
    <row r="27" spans="2:9" x14ac:dyDescent="0.15">
      <c r="B27" s="105"/>
      <c r="C27" s="82">
        <f t="shared" si="11"/>
        <v>861</v>
      </c>
      <c r="D27" s="99">
        <f t="shared" si="12"/>
        <v>-369</v>
      </c>
      <c r="E27" s="74">
        <f t="shared" si="6"/>
        <v>0.1</v>
      </c>
      <c r="F27" s="82">
        <f t="shared" si="1"/>
        <v>86.100000000000009</v>
      </c>
      <c r="G27" s="83">
        <f t="shared" si="2"/>
        <v>-36.9</v>
      </c>
      <c r="H27" s="84">
        <f t="shared" si="9"/>
        <v>61.5</v>
      </c>
      <c r="I27" s="85">
        <f t="shared" si="10"/>
        <v>24.600000000000005</v>
      </c>
    </row>
    <row r="28" spans="2:9" x14ac:dyDescent="0.15">
      <c r="B28" s="105"/>
      <c r="C28" s="82">
        <f t="shared" si="11"/>
        <v>738</v>
      </c>
      <c r="D28" s="99">
        <f t="shared" si="12"/>
        <v>-492</v>
      </c>
      <c r="E28" s="74">
        <f t="shared" si="6"/>
        <v>0.1</v>
      </c>
      <c r="F28" s="82">
        <f t="shared" si="1"/>
        <v>73.8</v>
      </c>
      <c r="G28" s="83">
        <f t="shared" si="2"/>
        <v>-49.2</v>
      </c>
      <c r="H28" s="84">
        <f t="shared" si="9"/>
        <v>61.5</v>
      </c>
      <c r="I28" s="85">
        <f t="shared" si="10"/>
        <v>12.299999999999997</v>
      </c>
    </row>
    <row r="29" spans="2:9" x14ac:dyDescent="0.15">
      <c r="B29" s="105"/>
      <c r="C29" s="82">
        <f t="shared" si="11"/>
        <v>615</v>
      </c>
      <c r="D29" s="99">
        <f t="shared" si="12"/>
        <v>-615</v>
      </c>
      <c r="E29" s="74">
        <f t="shared" si="6"/>
        <v>0.1</v>
      </c>
      <c r="F29" s="82">
        <f t="shared" si="1"/>
        <v>61.5</v>
      </c>
      <c r="G29" s="83">
        <f t="shared" si="2"/>
        <v>-61.5</v>
      </c>
      <c r="H29" s="84">
        <f t="shared" si="9"/>
        <v>61.5</v>
      </c>
      <c r="I29" s="85">
        <f t="shared" si="10"/>
        <v>0</v>
      </c>
    </row>
    <row r="30" spans="2:9" x14ac:dyDescent="0.15">
      <c r="B30" s="105"/>
      <c r="C30" s="82">
        <f t="shared" si="11"/>
        <v>492</v>
      </c>
      <c r="D30" s="99">
        <f t="shared" si="12"/>
        <v>-738</v>
      </c>
      <c r="E30" s="74">
        <f t="shared" si="6"/>
        <v>0.1</v>
      </c>
      <c r="F30" s="82">
        <f t="shared" si="1"/>
        <v>49.2</v>
      </c>
      <c r="G30" s="83">
        <f t="shared" si="2"/>
        <v>-73.8</v>
      </c>
      <c r="H30" s="84">
        <f t="shared" si="9"/>
        <v>61.5</v>
      </c>
      <c r="I30" s="85">
        <f t="shared" si="10"/>
        <v>0</v>
      </c>
    </row>
    <row r="31" spans="2:9" x14ac:dyDescent="0.15">
      <c r="B31" s="105"/>
      <c r="C31" s="82">
        <f t="shared" si="11"/>
        <v>369</v>
      </c>
      <c r="D31" s="99">
        <f t="shared" si="12"/>
        <v>-861</v>
      </c>
      <c r="E31" s="74">
        <f t="shared" si="6"/>
        <v>0.1</v>
      </c>
      <c r="F31" s="82">
        <f t="shared" si="1"/>
        <v>36.9</v>
      </c>
      <c r="G31" s="83">
        <f t="shared" si="2"/>
        <v>-86.100000000000009</v>
      </c>
      <c r="H31" s="84">
        <f t="shared" si="9"/>
        <v>61.5</v>
      </c>
      <c r="I31" s="85">
        <f t="shared" si="10"/>
        <v>0</v>
      </c>
    </row>
    <row r="32" spans="2:9" x14ac:dyDescent="0.15">
      <c r="B32" s="105"/>
      <c r="C32" s="82">
        <f t="shared" si="11"/>
        <v>246</v>
      </c>
      <c r="D32" s="99">
        <f t="shared" si="12"/>
        <v>-984</v>
      </c>
      <c r="E32" s="74">
        <f t="shared" si="6"/>
        <v>0.1</v>
      </c>
      <c r="F32" s="82">
        <f t="shared" si="1"/>
        <v>24.6</v>
      </c>
      <c r="G32" s="83">
        <f t="shared" si="2"/>
        <v>-98.4</v>
      </c>
      <c r="H32" s="84">
        <f t="shared" si="9"/>
        <v>61.5</v>
      </c>
      <c r="I32" s="85">
        <f t="shared" si="10"/>
        <v>0</v>
      </c>
    </row>
    <row r="33" spans="2:9" x14ac:dyDescent="0.15">
      <c r="B33" s="105"/>
      <c r="C33" s="82">
        <f t="shared" si="11"/>
        <v>123</v>
      </c>
      <c r="D33" s="99">
        <f t="shared" si="12"/>
        <v>-1107</v>
      </c>
      <c r="E33" s="74">
        <f t="shared" si="6"/>
        <v>0.1</v>
      </c>
      <c r="F33" s="82">
        <f t="shared" si="1"/>
        <v>12.3</v>
      </c>
      <c r="G33" s="83">
        <f t="shared" si="2"/>
        <v>-110.7</v>
      </c>
      <c r="H33" s="84">
        <f t="shared" si="9"/>
        <v>61.5</v>
      </c>
      <c r="I33" s="85">
        <f t="shared" si="10"/>
        <v>0</v>
      </c>
    </row>
    <row r="34" spans="2:9" x14ac:dyDescent="0.15">
      <c r="B34" s="106"/>
      <c r="C34" s="90">
        <f t="shared" si="11"/>
        <v>0</v>
      </c>
      <c r="D34" s="101">
        <f t="shared" si="12"/>
        <v>-1230</v>
      </c>
      <c r="E34" s="76">
        <f t="shared" si="6"/>
        <v>0.1</v>
      </c>
      <c r="F34" s="90">
        <f t="shared" si="1"/>
        <v>0</v>
      </c>
      <c r="G34" s="91">
        <f t="shared" si="2"/>
        <v>-123</v>
      </c>
      <c r="H34" s="92">
        <f t="shared" si="9"/>
        <v>61.5</v>
      </c>
      <c r="I34" s="93">
        <f t="shared" si="10"/>
        <v>0</v>
      </c>
    </row>
    <row r="35" spans="2:9" x14ac:dyDescent="0.15">
      <c r="B35" s="104" t="s">
        <v>38</v>
      </c>
      <c r="C35" s="94">
        <f t="shared" ref="C35:C43" si="13">C36</f>
        <v>1230</v>
      </c>
      <c r="D35" s="102">
        <f>D14</f>
        <v>1230</v>
      </c>
      <c r="E35" s="77">
        <f t="shared" si="6"/>
        <v>0.1</v>
      </c>
      <c r="F35" s="94">
        <f t="shared" si="1"/>
        <v>123</v>
      </c>
      <c r="G35" s="95">
        <f t="shared" si="2"/>
        <v>123</v>
      </c>
      <c r="H35" s="96">
        <f t="shared" si="9"/>
        <v>0</v>
      </c>
      <c r="I35" s="97">
        <f t="shared" si="10"/>
        <v>123</v>
      </c>
    </row>
    <row r="36" spans="2:9" x14ac:dyDescent="0.15">
      <c r="B36" s="105"/>
      <c r="C36" s="82">
        <f t="shared" si="13"/>
        <v>1230</v>
      </c>
      <c r="D36" s="99">
        <f t="shared" ref="D36:D55" si="14">D15</f>
        <v>1107</v>
      </c>
      <c r="E36" s="74">
        <f t="shared" si="6"/>
        <v>0.1</v>
      </c>
      <c r="F36" s="82">
        <f t="shared" si="1"/>
        <v>123</v>
      </c>
      <c r="G36" s="83">
        <f t="shared" si="2"/>
        <v>110.7</v>
      </c>
      <c r="H36" s="84">
        <f t="shared" si="9"/>
        <v>6.1499999999999986</v>
      </c>
      <c r="I36" s="85">
        <f t="shared" si="10"/>
        <v>116.85</v>
      </c>
    </row>
    <row r="37" spans="2:9" x14ac:dyDescent="0.15">
      <c r="B37" s="105"/>
      <c r="C37" s="82">
        <f t="shared" si="13"/>
        <v>1230</v>
      </c>
      <c r="D37" s="99">
        <f t="shared" si="14"/>
        <v>984</v>
      </c>
      <c r="E37" s="74">
        <f t="shared" si="6"/>
        <v>0.1</v>
      </c>
      <c r="F37" s="82">
        <f t="shared" si="1"/>
        <v>123</v>
      </c>
      <c r="G37" s="83">
        <f t="shared" si="2"/>
        <v>98.4</v>
      </c>
      <c r="H37" s="84">
        <f t="shared" si="9"/>
        <v>12.299999999999997</v>
      </c>
      <c r="I37" s="85">
        <f t="shared" si="10"/>
        <v>110.7</v>
      </c>
    </row>
    <row r="38" spans="2:9" x14ac:dyDescent="0.15">
      <c r="B38" s="105"/>
      <c r="C38" s="82">
        <f t="shared" si="13"/>
        <v>1230</v>
      </c>
      <c r="D38" s="99">
        <f t="shared" si="14"/>
        <v>861</v>
      </c>
      <c r="E38" s="74">
        <f t="shared" si="6"/>
        <v>0.1</v>
      </c>
      <c r="F38" s="82">
        <f t="shared" si="1"/>
        <v>123</v>
      </c>
      <c r="G38" s="83">
        <f t="shared" si="2"/>
        <v>86.100000000000009</v>
      </c>
      <c r="H38" s="84">
        <f t="shared" si="9"/>
        <v>18.449999999999996</v>
      </c>
      <c r="I38" s="85">
        <f t="shared" si="10"/>
        <v>104.55000000000001</v>
      </c>
    </row>
    <row r="39" spans="2:9" x14ac:dyDescent="0.15">
      <c r="B39" s="105"/>
      <c r="C39" s="82">
        <f t="shared" si="13"/>
        <v>1230</v>
      </c>
      <c r="D39" s="99">
        <f t="shared" si="14"/>
        <v>738</v>
      </c>
      <c r="E39" s="74">
        <f t="shared" si="6"/>
        <v>0.1</v>
      </c>
      <c r="F39" s="82">
        <f t="shared" si="1"/>
        <v>123</v>
      </c>
      <c r="G39" s="83">
        <f t="shared" si="2"/>
        <v>73.8</v>
      </c>
      <c r="H39" s="84">
        <f t="shared" si="9"/>
        <v>24.6</v>
      </c>
      <c r="I39" s="85">
        <f t="shared" si="10"/>
        <v>98.4</v>
      </c>
    </row>
    <row r="40" spans="2:9" x14ac:dyDescent="0.15">
      <c r="B40" s="105"/>
      <c r="C40" s="82">
        <f t="shared" si="13"/>
        <v>1230</v>
      </c>
      <c r="D40" s="99">
        <f t="shared" si="14"/>
        <v>615</v>
      </c>
      <c r="E40" s="74">
        <f t="shared" si="6"/>
        <v>0.1</v>
      </c>
      <c r="F40" s="82">
        <f t="shared" si="1"/>
        <v>123</v>
      </c>
      <c r="G40" s="83">
        <f t="shared" si="2"/>
        <v>61.5</v>
      </c>
      <c r="H40" s="84">
        <f t="shared" si="9"/>
        <v>30.75</v>
      </c>
      <c r="I40" s="85">
        <f t="shared" si="10"/>
        <v>92.25</v>
      </c>
    </row>
    <row r="41" spans="2:9" x14ac:dyDescent="0.15">
      <c r="B41" s="105"/>
      <c r="C41" s="82">
        <f t="shared" si="13"/>
        <v>1230</v>
      </c>
      <c r="D41" s="99">
        <f t="shared" si="14"/>
        <v>492</v>
      </c>
      <c r="E41" s="74">
        <f t="shared" si="6"/>
        <v>0.1</v>
      </c>
      <c r="F41" s="82">
        <f t="shared" si="1"/>
        <v>123</v>
      </c>
      <c r="G41" s="83">
        <f t="shared" si="2"/>
        <v>49.2</v>
      </c>
      <c r="H41" s="84">
        <f t="shared" si="9"/>
        <v>36.9</v>
      </c>
      <c r="I41" s="85">
        <f t="shared" si="10"/>
        <v>86.1</v>
      </c>
    </row>
    <row r="42" spans="2:9" x14ac:dyDescent="0.15">
      <c r="B42" s="105"/>
      <c r="C42" s="82">
        <f t="shared" si="13"/>
        <v>1230</v>
      </c>
      <c r="D42" s="99">
        <f t="shared" si="14"/>
        <v>369</v>
      </c>
      <c r="E42" s="74">
        <f t="shared" si="6"/>
        <v>0.1</v>
      </c>
      <c r="F42" s="82">
        <f t="shared" si="1"/>
        <v>123</v>
      </c>
      <c r="G42" s="83">
        <f t="shared" si="2"/>
        <v>36.9</v>
      </c>
      <c r="H42" s="84">
        <f t="shared" si="9"/>
        <v>43.05</v>
      </c>
      <c r="I42" s="85">
        <f t="shared" si="10"/>
        <v>79.95</v>
      </c>
    </row>
    <row r="43" spans="2:9" x14ac:dyDescent="0.15">
      <c r="B43" s="105"/>
      <c r="C43" s="82">
        <f t="shared" si="13"/>
        <v>1230</v>
      </c>
      <c r="D43" s="99">
        <f t="shared" si="14"/>
        <v>246</v>
      </c>
      <c r="E43" s="74">
        <f t="shared" si="6"/>
        <v>0.1</v>
      </c>
      <c r="F43" s="82">
        <f t="shared" si="1"/>
        <v>123</v>
      </c>
      <c r="G43" s="83">
        <f t="shared" si="2"/>
        <v>24.6</v>
      </c>
      <c r="H43" s="84">
        <f t="shared" si="9"/>
        <v>49.2</v>
      </c>
      <c r="I43" s="85">
        <f t="shared" si="10"/>
        <v>73.8</v>
      </c>
    </row>
    <row r="44" spans="2:9" x14ac:dyDescent="0.15">
      <c r="B44" s="105"/>
      <c r="C44" s="82">
        <f>C45</f>
        <v>1230</v>
      </c>
      <c r="D44" s="99">
        <f t="shared" si="14"/>
        <v>123</v>
      </c>
      <c r="E44" s="74">
        <f t="shared" si="6"/>
        <v>0.1</v>
      </c>
      <c r="F44" s="82">
        <f t="shared" si="1"/>
        <v>123</v>
      </c>
      <c r="G44" s="83">
        <f t="shared" si="2"/>
        <v>12.3</v>
      </c>
      <c r="H44" s="84">
        <f t="shared" si="9"/>
        <v>55.35</v>
      </c>
      <c r="I44" s="85">
        <f t="shared" si="10"/>
        <v>67.650000000000006</v>
      </c>
    </row>
    <row r="45" spans="2:9" x14ac:dyDescent="0.15">
      <c r="B45" s="105"/>
      <c r="C45" s="86">
        <f>C24</f>
        <v>1230</v>
      </c>
      <c r="D45" s="100">
        <f t="shared" si="14"/>
        <v>0</v>
      </c>
      <c r="E45" s="75">
        <f t="shared" si="6"/>
        <v>0.1</v>
      </c>
      <c r="F45" s="86">
        <f t="shared" si="1"/>
        <v>123</v>
      </c>
      <c r="G45" s="87">
        <f t="shared" si="2"/>
        <v>0</v>
      </c>
      <c r="H45" s="88">
        <f t="shared" si="9"/>
        <v>61.5</v>
      </c>
      <c r="I45" s="89">
        <f t="shared" si="10"/>
        <v>61.5</v>
      </c>
    </row>
    <row r="46" spans="2:9" x14ac:dyDescent="0.15">
      <c r="B46" s="105"/>
      <c r="C46" s="82">
        <f>C45</f>
        <v>1230</v>
      </c>
      <c r="D46" s="99">
        <f t="shared" si="14"/>
        <v>-123</v>
      </c>
      <c r="E46" s="74">
        <f t="shared" si="6"/>
        <v>0.1</v>
      </c>
      <c r="F46" s="82">
        <f t="shared" si="1"/>
        <v>123</v>
      </c>
      <c r="G46" s="83">
        <f t="shared" si="2"/>
        <v>-12.3</v>
      </c>
      <c r="H46" s="84">
        <f t="shared" si="9"/>
        <v>67.650000000000006</v>
      </c>
      <c r="I46" s="85">
        <f t="shared" si="10"/>
        <v>55.35</v>
      </c>
    </row>
    <row r="47" spans="2:9" x14ac:dyDescent="0.15">
      <c r="B47" s="105"/>
      <c r="C47" s="82">
        <f t="shared" ref="C47:C55" si="15">C46</f>
        <v>1230</v>
      </c>
      <c r="D47" s="99">
        <f t="shared" si="14"/>
        <v>-246</v>
      </c>
      <c r="E47" s="74">
        <f t="shared" si="6"/>
        <v>0.1</v>
      </c>
      <c r="F47" s="82">
        <f t="shared" si="1"/>
        <v>123</v>
      </c>
      <c r="G47" s="83">
        <f t="shared" si="2"/>
        <v>-24.6</v>
      </c>
      <c r="H47" s="84">
        <f t="shared" si="9"/>
        <v>73.8</v>
      </c>
      <c r="I47" s="85">
        <f t="shared" si="10"/>
        <v>49.2</v>
      </c>
    </row>
    <row r="48" spans="2:9" x14ac:dyDescent="0.15">
      <c r="B48" s="105"/>
      <c r="C48" s="82">
        <f t="shared" si="15"/>
        <v>1230</v>
      </c>
      <c r="D48" s="99">
        <f t="shared" si="14"/>
        <v>-369</v>
      </c>
      <c r="E48" s="74">
        <f t="shared" si="6"/>
        <v>0.1</v>
      </c>
      <c r="F48" s="82">
        <f t="shared" si="1"/>
        <v>123</v>
      </c>
      <c r="G48" s="83">
        <f t="shared" si="2"/>
        <v>-36.9</v>
      </c>
      <c r="H48" s="84">
        <f t="shared" si="9"/>
        <v>79.95</v>
      </c>
      <c r="I48" s="85">
        <f t="shared" si="10"/>
        <v>43.05</v>
      </c>
    </row>
    <row r="49" spans="2:9" x14ac:dyDescent="0.15">
      <c r="B49" s="105"/>
      <c r="C49" s="82">
        <f t="shared" si="15"/>
        <v>1230</v>
      </c>
      <c r="D49" s="99">
        <f t="shared" si="14"/>
        <v>-492</v>
      </c>
      <c r="E49" s="74">
        <f t="shared" si="6"/>
        <v>0.1</v>
      </c>
      <c r="F49" s="82">
        <f t="shared" si="1"/>
        <v>123</v>
      </c>
      <c r="G49" s="83">
        <f t="shared" si="2"/>
        <v>-49.2</v>
      </c>
      <c r="H49" s="84">
        <f t="shared" si="9"/>
        <v>86.1</v>
      </c>
      <c r="I49" s="85">
        <f t="shared" si="10"/>
        <v>36.9</v>
      </c>
    </row>
    <row r="50" spans="2:9" x14ac:dyDescent="0.15">
      <c r="B50" s="105"/>
      <c r="C50" s="82">
        <f t="shared" si="15"/>
        <v>1230</v>
      </c>
      <c r="D50" s="99">
        <f t="shared" si="14"/>
        <v>-615</v>
      </c>
      <c r="E50" s="74">
        <f t="shared" si="6"/>
        <v>0.1</v>
      </c>
      <c r="F50" s="82">
        <f t="shared" si="1"/>
        <v>123</v>
      </c>
      <c r="G50" s="83">
        <f t="shared" si="2"/>
        <v>-61.5</v>
      </c>
      <c r="H50" s="84">
        <f t="shared" si="9"/>
        <v>92.25</v>
      </c>
      <c r="I50" s="85">
        <f t="shared" si="10"/>
        <v>30.75</v>
      </c>
    </row>
    <row r="51" spans="2:9" x14ac:dyDescent="0.15">
      <c r="B51" s="105"/>
      <c r="C51" s="82">
        <f t="shared" si="15"/>
        <v>1230</v>
      </c>
      <c r="D51" s="99">
        <f t="shared" si="14"/>
        <v>-738</v>
      </c>
      <c r="E51" s="74">
        <f t="shared" si="6"/>
        <v>0.1</v>
      </c>
      <c r="F51" s="82">
        <f t="shared" si="1"/>
        <v>123</v>
      </c>
      <c r="G51" s="83">
        <f t="shared" si="2"/>
        <v>-73.8</v>
      </c>
      <c r="H51" s="84">
        <f t="shared" si="9"/>
        <v>98.4</v>
      </c>
      <c r="I51" s="85">
        <f t="shared" si="10"/>
        <v>24.6</v>
      </c>
    </row>
    <row r="52" spans="2:9" x14ac:dyDescent="0.15">
      <c r="B52" s="105"/>
      <c r="C52" s="82">
        <f t="shared" si="15"/>
        <v>1230</v>
      </c>
      <c r="D52" s="99">
        <f t="shared" si="14"/>
        <v>-861</v>
      </c>
      <c r="E52" s="74">
        <f t="shared" si="6"/>
        <v>0.1</v>
      </c>
      <c r="F52" s="82">
        <f t="shared" si="1"/>
        <v>123</v>
      </c>
      <c r="G52" s="83">
        <f t="shared" si="2"/>
        <v>-86.100000000000009</v>
      </c>
      <c r="H52" s="84">
        <f t="shared" si="9"/>
        <v>104.55000000000001</v>
      </c>
      <c r="I52" s="85">
        <f t="shared" si="10"/>
        <v>18.449999999999996</v>
      </c>
    </row>
    <row r="53" spans="2:9" x14ac:dyDescent="0.15">
      <c r="B53" s="105"/>
      <c r="C53" s="82">
        <f t="shared" si="15"/>
        <v>1230</v>
      </c>
      <c r="D53" s="99">
        <f t="shared" si="14"/>
        <v>-984</v>
      </c>
      <c r="E53" s="74">
        <f t="shared" si="6"/>
        <v>0.1</v>
      </c>
      <c r="F53" s="82">
        <f t="shared" si="1"/>
        <v>123</v>
      </c>
      <c r="G53" s="83">
        <f t="shared" si="2"/>
        <v>-98.4</v>
      </c>
      <c r="H53" s="84">
        <f t="shared" si="9"/>
        <v>110.7</v>
      </c>
      <c r="I53" s="85">
        <f t="shared" si="10"/>
        <v>12.299999999999997</v>
      </c>
    </row>
    <row r="54" spans="2:9" x14ac:dyDescent="0.15">
      <c r="B54" s="105"/>
      <c r="C54" s="82">
        <f t="shared" si="15"/>
        <v>1230</v>
      </c>
      <c r="D54" s="99">
        <f t="shared" si="14"/>
        <v>-1107</v>
      </c>
      <c r="E54" s="74">
        <f t="shared" si="6"/>
        <v>0.1</v>
      </c>
      <c r="F54" s="82">
        <f t="shared" si="1"/>
        <v>123</v>
      </c>
      <c r="G54" s="83">
        <f t="shared" si="2"/>
        <v>-110.7</v>
      </c>
      <c r="H54" s="84">
        <f t="shared" si="9"/>
        <v>116.85</v>
      </c>
      <c r="I54" s="85">
        <f t="shared" si="10"/>
        <v>6.1499999999999986</v>
      </c>
    </row>
    <row r="55" spans="2:9" x14ac:dyDescent="0.15">
      <c r="B55" s="106"/>
      <c r="C55" s="90">
        <f t="shared" si="15"/>
        <v>1230</v>
      </c>
      <c r="D55" s="101">
        <f t="shared" si="14"/>
        <v>-1230</v>
      </c>
      <c r="E55" s="76">
        <f t="shared" si="6"/>
        <v>0.1</v>
      </c>
      <c r="F55" s="90">
        <f t="shared" si="1"/>
        <v>123</v>
      </c>
      <c r="G55" s="91">
        <f t="shared" si="2"/>
        <v>-123</v>
      </c>
      <c r="H55" s="92">
        <f t="shared" si="9"/>
        <v>123</v>
      </c>
      <c r="I55" s="93">
        <f t="shared" si="10"/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tabSelected="1" workbookViewId="0"/>
  </sheetViews>
  <sheetFormatPr baseColWidth="12" defaultRowHeight="15" x14ac:dyDescent="0.15"/>
  <cols>
    <col min="1" max="1" width="4.7109375" style="27" customWidth="1"/>
    <col min="2" max="2" width="8.140625" style="27" bestFit="1" customWidth="1"/>
    <col min="3" max="5" width="12.7109375" style="27"/>
    <col min="6" max="6" width="16.7109375" style="27" customWidth="1"/>
    <col min="7" max="16384" width="12.7109375" style="27"/>
  </cols>
  <sheetData>
    <row r="2" spans="2:7" x14ac:dyDescent="0.15">
      <c r="B2" s="107" t="s">
        <v>48</v>
      </c>
      <c r="C2" s="108">
        <v>10990</v>
      </c>
    </row>
    <row r="3" spans="2:7" x14ac:dyDescent="0.15">
      <c r="B3" s="109" t="s">
        <v>49</v>
      </c>
      <c r="C3" s="110">
        <v>11035</v>
      </c>
    </row>
    <row r="4" spans="2:7" x14ac:dyDescent="0.15">
      <c r="B4" s="111" t="s">
        <v>50</v>
      </c>
      <c r="C4" s="112">
        <v>4</v>
      </c>
    </row>
    <row r="6" spans="2:7" x14ac:dyDescent="0.15">
      <c r="B6" s="113" t="s">
        <v>51</v>
      </c>
      <c r="C6" s="114" t="s">
        <v>43</v>
      </c>
      <c r="D6" s="114" t="s">
        <v>44</v>
      </c>
      <c r="E6" s="114" t="s">
        <v>45</v>
      </c>
      <c r="F6" s="114" t="s">
        <v>47</v>
      </c>
      <c r="G6" s="115" t="s">
        <v>46</v>
      </c>
    </row>
    <row r="7" spans="2:7" x14ac:dyDescent="0.15">
      <c r="B7" s="116">
        <v>1</v>
      </c>
      <c r="C7" s="117">
        <f>11000+B7</f>
        <v>11001</v>
      </c>
      <c r="D7" s="117">
        <f>1000+B7</f>
        <v>1001</v>
      </c>
      <c r="E7" s="117">
        <f>100+B7</f>
        <v>101</v>
      </c>
      <c r="F7" s="117">
        <f>D7*E7</f>
        <v>101101</v>
      </c>
      <c r="G7" s="118">
        <f>VLOOKUP(C7+$C$4-1,C$29:C$40,1,TRUE)</f>
        <v>11002</v>
      </c>
    </row>
    <row r="8" spans="2:7" x14ac:dyDescent="0.15">
      <c r="B8" s="119">
        <f>B7+1</f>
        <v>2</v>
      </c>
      <c r="C8" s="120">
        <f t="shared" ref="C8:C26" si="0">11000+B8</f>
        <v>11002</v>
      </c>
      <c r="D8" s="120">
        <f t="shared" ref="D8:D26" si="1">1000+B8</f>
        <v>1002</v>
      </c>
      <c r="E8" s="120">
        <f t="shared" ref="E8:E26" si="2">100+B8</f>
        <v>102</v>
      </c>
      <c r="F8" s="120">
        <f t="shared" ref="F8:F26" si="3">D8*E8</f>
        <v>102204</v>
      </c>
      <c r="G8" s="110">
        <f>VLOOKUP(C8+$C$4-1,C$29:C$40,1,TRUE)</f>
        <v>11002</v>
      </c>
    </row>
    <row r="9" spans="2:7" x14ac:dyDescent="0.15">
      <c r="B9" s="119">
        <f t="shared" ref="B9:B26" si="4">B8+1</f>
        <v>3</v>
      </c>
      <c r="C9" s="120">
        <f t="shared" si="0"/>
        <v>11003</v>
      </c>
      <c r="D9" s="120">
        <f t="shared" si="1"/>
        <v>1003</v>
      </c>
      <c r="E9" s="120">
        <f t="shared" si="2"/>
        <v>103</v>
      </c>
      <c r="F9" s="120">
        <f t="shared" si="3"/>
        <v>103309</v>
      </c>
      <c r="G9" s="110">
        <f>VLOOKUP(C9+$C$4-1,C$29:C$40,1,TRUE)</f>
        <v>11006</v>
      </c>
    </row>
    <row r="10" spans="2:7" x14ac:dyDescent="0.15">
      <c r="B10" s="119">
        <f t="shared" si="4"/>
        <v>4</v>
      </c>
      <c r="C10" s="120">
        <f t="shared" si="0"/>
        <v>11004</v>
      </c>
      <c r="D10" s="120">
        <f t="shared" si="1"/>
        <v>1004</v>
      </c>
      <c r="E10" s="120">
        <f t="shared" si="2"/>
        <v>104</v>
      </c>
      <c r="F10" s="120">
        <f t="shared" si="3"/>
        <v>104416</v>
      </c>
      <c r="G10" s="110">
        <f>VLOOKUP(C10+$C$4-1,C$29:C$40,1,TRUE)</f>
        <v>11006</v>
      </c>
    </row>
    <row r="11" spans="2:7" x14ac:dyDescent="0.15">
      <c r="B11" s="119">
        <f t="shared" si="4"/>
        <v>5</v>
      </c>
      <c r="C11" s="120">
        <f t="shared" si="0"/>
        <v>11005</v>
      </c>
      <c r="D11" s="120">
        <f t="shared" si="1"/>
        <v>1005</v>
      </c>
      <c r="E11" s="120">
        <f t="shared" si="2"/>
        <v>105</v>
      </c>
      <c r="F11" s="120">
        <f t="shared" si="3"/>
        <v>105525</v>
      </c>
      <c r="G11" s="110">
        <f>VLOOKUP(C11+$C$4-1,C$29:C$40,1,TRUE)</f>
        <v>11006</v>
      </c>
    </row>
    <row r="12" spans="2:7" x14ac:dyDescent="0.15">
      <c r="B12" s="119">
        <f t="shared" si="4"/>
        <v>6</v>
      </c>
      <c r="C12" s="120">
        <f t="shared" si="0"/>
        <v>11006</v>
      </c>
      <c r="D12" s="120">
        <f t="shared" si="1"/>
        <v>1006</v>
      </c>
      <c r="E12" s="120">
        <f t="shared" si="2"/>
        <v>106</v>
      </c>
      <c r="F12" s="120">
        <f t="shared" si="3"/>
        <v>106636</v>
      </c>
      <c r="G12" s="110">
        <f>VLOOKUP(C12+$C$4-1,C$29:C$40,1,TRUE)</f>
        <v>11006</v>
      </c>
    </row>
    <row r="13" spans="2:7" x14ac:dyDescent="0.15">
      <c r="B13" s="119">
        <f t="shared" si="4"/>
        <v>7</v>
      </c>
      <c r="C13" s="120">
        <f t="shared" si="0"/>
        <v>11007</v>
      </c>
      <c r="D13" s="120">
        <f t="shared" si="1"/>
        <v>1007</v>
      </c>
      <c r="E13" s="120">
        <f t="shared" si="2"/>
        <v>107</v>
      </c>
      <c r="F13" s="120">
        <f t="shared" si="3"/>
        <v>107749</v>
      </c>
      <c r="G13" s="110">
        <f>VLOOKUP(C13+$C$4-1,C$29:C$40,1,TRUE)</f>
        <v>11010</v>
      </c>
    </row>
    <row r="14" spans="2:7" x14ac:dyDescent="0.15">
      <c r="B14" s="119">
        <f t="shared" si="4"/>
        <v>8</v>
      </c>
      <c r="C14" s="120">
        <f t="shared" si="0"/>
        <v>11008</v>
      </c>
      <c r="D14" s="120">
        <f t="shared" si="1"/>
        <v>1008</v>
      </c>
      <c r="E14" s="120">
        <f t="shared" si="2"/>
        <v>108</v>
      </c>
      <c r="F14" s="120">
        <f t="shared" si="3"/>
        <v>108864</v>
      </c>
      <c r="G14" s="110">
        <f>VLOOKUP(C14+$C$4-1,C$29:C$40,1,TRUE)</f>
        <v>11010</v>
      </c>
    </row>
    <row r="15" spans="2:7" x14ac:dyDescent="0.15">
      <c r="B15" s="119">
        <f t="shared" si="4"/>
        <v>9</v>
      </c>
      <c r="C15" s="120">
        <f t="shared" si="0"/>
        <v>11009</v>
      </c>
      <c r="D15" s="120">
        <f t="shared" si="1"/>
        <v>1009</v>
      </c>
      <c r="E15" s="120">
        <f t="shared" si="2"/>
        <v>109</v>
      </c>
      <c r="F15" s="120">
        <f t="shared" si="3"/>
        <v>109981</v>
      </c>
      <c r="G15" s="110">
        <f>VLOOKUP(C15+$C$4-1,C$29:C$40,1,TRUE)</f>
        <v>11010</v>
      </c>
    </row>
    <row r="16" spans="2:7" x14ac:dyDescent="0.15">
      <c r="B16" s="119">
        <f t="shared" si="4"/>
        <v>10</v>
      </c>
      <c r="C16" s="120">
        <f t="shared" si="0"/>
        <v>11010</v>
      </c>
      <c r="D16" s="120">
        <f t="shared" si="1"/>
        <v>1010</v>
      </c>
      <c r="E16" s="120">
        <f t="shared" si="2"/>
        <v>110</v>
      </c>
      <c r="F16" s="120">
        <f t="shared" si="3"/>
        <v>111100</v>
      </c>
      <c r="G16" s="110">
        <f>VLOOKUP(C16+$C$4-1,C$29:C$40,1,TRUE)</f>
        <v>11010</v>
      </c>
    </row>
    <row r="17" spans="2:7" x14ac:dyDescent="0.15">
      <c r="B17" s="119">
        <f t="shared" si="4"/>
        <v>11</v>
      </c>
      <c r="C17" s="120">
        <f t="shared" si="0"/>
        <v>11011</v>
      </c>
      <c r="D17" s="120">
        <f t="shared" si="1"/>
        <v>1011</v>
      </c>
      <c r="E17" s="120">
        <f t="shared" si="2"/>
        <v>111</v>
      </c>
      <c r="F17" s="120">
        <f t="shared" si="3"/>
        <v>112221</v>
      </c>
      <c r="G17" s="110">
        <f>VLOOKUP(C17+$C$4-1,C$29:C$40,1,TRUE)</f>
        <v>11014</v>
      </c>
    </row>
    <row r="18" spans="2:7" x14ac:dyDescent="0.15">
      <c r="B18" s="119">
        <f t="shared" si="4"/>
        <v>12</v>
      </c>
      <c r="C18" s="120">
        <f t="shared" si="0"/>
        <v>11012</v>
      </c>
      <c r="D18" s="120">
        <f t="shared" si="1"/>
        <v>1012</v>
      </c>
      <c r="E18" s="120">
        <f t="shared" si="2"/>
        <v>112</v>
      </c>
      <c r="F18" s="120">
        <f t="shared" si="3"/>
        <v>113344</v>
      </c>
      <c r="G18" s="110">
        <f>VLOOKUP(C18+$C$4-1,C$29:C$40,1,TRUE)</f>
        <v>11014</v>
      </c>
    </row>
    <row r="19" spans="2:7" x14ac:dyDescent="0.15">
      <c r="B19" s="119">
        <f t="shared" si="4"/>
        <v>13</v>
      </c>
      <c r="C19" s="120">
        <f t="shared" si="0"/>
        <v>11013</v>
      </c>
      <c r="D19" s="120">
        <f t="shared" si="1"/>
        <v>1013</v>
      </c>
      <c r="E19" s="120">
        <f t="shared" si="2"/>
        <v>113</v>
      </c>
      <c r="F19" s="120">
        <f t="shared" si="3"/>
        <v>114469</v>
      </c>
      <c r="G19" s="110">
        <f>VLOOKUP(C19+$C$4-1,C$29:C$40,1,TRUE)</f>
        <v>11014</v>
      </c>
    </row>
    <row r="20" spans="2:7" x14ac:dyDescent="0.15">
      <c r="B20" s="119">
        <f t="shared" si="4"/>
        <v>14</v>
      </c>
      <c r="C20" s="120">
        <f t="shared" si="0"/>
        <v>11014</v>
      </c>
      <c r="D20" s="120">
        <f t="shared" si="1"/>
        <v>1014</v>
      </c>
      <c r="E20" s="120">
        <f t="shared" si="2"/>
        <v>114</v>
      </c>
      <c r="F20" s="120">
        <f t="shared" si="3"/>
        <v>115596</v>
      </c>
      <c r="G20" s="110">
        <f>VLOOKUP(C20+$C$4-1,C$29:C$40,1,TRUE)</f>
        <v>11014</v>
      </c>
    </row>
    <row r="21" spans="2:7" x14ac:dyDescent="0.15">
      <c r="B21" s="119">
        <f t="shared" si="4"/>
        <v>15</v>
      </c>
      <c r="C21" s="120">
        <f t="shared" si="0"/>
        <v>11015</v>
      </c>
      <c r="D21" s="120">
        <f t="shared" si="1"/>
        <v>1015</v>
      </c>
      <c r="E21" s="120">
        <f t="shared" si="2"/>
        <v>115</v>
      </c>
      <c r="F21" s="120">
        <f t="shared" si="3"/>
        <v>116725</v>
      </c>
      <c r="G21" s="110">
        <f>VLOOKUP(C21+$C$4-1,C$29:C$40,1,TRUE)</f>
        <v>11018</v>
      </c>
    </row>
    <row r="22" spans="2:7" x14ac:dyDescent="0.15">
      <c r="B22" s="119">
        <f t="shared" si="4"/>
        <v>16</v>
      </c>
      <c r="C22" s="120">
        <f t="shared" si="0"/>
        <v>11016</v>
      </c>
      <c r="D22" s="120">
        <f t="shared" si="1"/>
        <v>1016</v>
      </c>
      <c r="E22" s="120">
        <f t="shared" si="2"/>
        <v>116</v>
      </c>
      <c r="F22" s="120">
        <f t="shared" si="3"/>
        <v>117856</v>
      </c>
      <c r="G22" s="110">
        <f>VLOOKUP(C22+$C$4-1,C$29:C$40,1,TRUE)</f>
        <v>11018</v>
      </c>
    </row>
    <row r="23" spans="2:7" x14ac:dyDescent="0.15">
      <c r="B23" s="119">
        <f t="shared" si="4"/>
        <v>17</v>
      </c>
      <c r="C23" s="120">
        <f t="shared" si="0"/>
        <v>11017</v>
      </c>
      <c r="D23" s="120">
        <f t="shared" si="1"/>
        <v>1017</v>
      </c>
      <c r="E23" s="120">
        <f t="shared" si="2"/>
        <v>117</v>
      </c>
      <c r="F23" s="120">
        <f t="shared" si="3"/>
        <v>118989</v>
      </c>
      <c r="G23" s="110">
        <f>VLOOKUP(C23+$C$4-1,C$29:C$40,1,TRUE)</f>
        <v>11018</v>
      </c>
    </row>
    <row r="24" spans="2:7" x14ac:dyDescent="0.15">
      <c r="B24" s="119">
        <f t="shared" si="4"/>
        <v>18</v>
      </c>
      <c r="C24" s="120">
        <f t="shared" si="0"/>
        <v>11018</v>
      </c>
      <c r="D24" s="120">
        <f t="shared" si="1"/>
        <v>1018</v>
      </c>
      <c r="E24" s="120">
        <f t="shared" si="2"/>
        <v>118</v>
      </c>
      <c r="F24" s="120">
        <f t="shared" si="3"/>
        <v>120124</v>
      </c>
      <c r="G24" s="110">
        <f>VLOOKUP(C24+$C$4-1,C$29:C$40,1,TRUE)</f>
        <v>11018</v>
      </c>
    </row>
    <row r="25" spans="2:7" x14ac:dyDescent="0.15">
      <c r="B25" s="119">
        <f t="shared" si="4"/>
        <v>19</v>
      </c>
      <c r="C25" s="120">
        <f t="shared" si="0"/>
        <v>11019</v>
      </c>
      <c r="D25" s="120">
        <f t="shared" si="1"/>
        <v>1019</v>
      </c>
      <c r="E25" s="120">
        <f t="shared" si="2"/>
        <v>119</v>
      </c>
      <c r="F25" s="120">
        <f t="shared" si="3"/>
        <v>121261</v>
      </c>
      <c r="G25" s="110">
        <f>VLOOKUP(C25+$C$4-1,C$29:C$40,1,TRUE)</f>
        <v>11022</v>
      </c>
    </row>
    <row r="26" spans="2:7" x14ac:dyDescent="0.15">
      <c r="B26" s="121">
        <f t="shared" si="4"/>
        <v>20</v>
      </c>
      <c r="C26" s="122">
        <f t="shared" si="0"/>
        <v>11020</v>
      </c>
      <c r="D26" s="122">
        <f t="shared" si="1"/>
        <v>1020</v>
      </c>
      <c r="E26" s="122">
        <f t="shared" si="2"/>
        <v>120</v>
      </c>
      <c r="F26" s="122">
        <f t="shared" si="3"/>
        <v>122400</v>
      </c>
      <c r="G26" s="112">
        <f>VLOOKUP(C26+$C$4-1,C$29:C$40,1,TRUE)</f>
        <v>11022</v>
      </c>
    </row>
    <row r="28" spans="2:7" x14ac:dyDescent="0.15">
      <c r="B28" s="113" t="s">
        <v>46</v>
      </c>
      <c r="C28" s="114" t="s">
        <v>43</v>
      </c>
      <c r="D28" s="114" t="s">
        <v>47</v>
      </c>
      <c r="E28" s="114" t="s">
        <v>45</v>
      </c>
      <c r="F28" s="114" t="s">
        <v>44</v>
      </c>
      <c r="G28" s="115" t="s">
        <v>19</v>
      </c>
    </row>
    <row r="29" spans="2:7" x14ac:dyDescent="0.15">
      <c r="B29" s="116">
        <v>1</v>
      </c>
      <c r="C29" s="117">
        <f>$C$2+$C$4*(B29-1)</f>
        <v>10990</v>
      </c>
      <c r="D29" s="117">
        <f>SUMIFS(F$7:F$26,G$7:G$26,C$29:C$43)</f>
        <v>0</v>
      </c>
      <c r="E29" s="117">
        <f>SUMIFS(E$7:E$26,G$7:G$26,C$29:C$43)</f>
        <v>0</v>
      </c>
      <c r="F29" s="123">
        <f>IFERROR(D29/E29,0)</f>
        <v>0</v>
      </c>
      <c r="G29" s="124" t="str">
        <f>IFERROR(LN(F29/F28),"-")</f>
        <v>-</v>
      </c>
    </row>
    <row r="30" spans="2:7" x14ac:dyDescent="0.15">
      <c r="B30" s="119">
        <f>B29+1</f>
        <v>2</v>
      </c>
      <c r="C30" s="120">
        <f t="shared" ref="C30:C40" si="5">$C$2+$C$4*(B30-1)</f>
        <v>10994</v>
      </c>
      <c r="D30" s="120">
        <f>SUMIFS(F$7:F$26,G$7:G$26,C$29:C$43)</f>
        <v>0</v>
      </c>
      <c r="E30" s="120">
        <f>SUMIFS(E$7:E$26,G$7:G$26,C$29:C$43)</f>
        <v>0</v>
      </c>
      <c r="F30" s="125">
        <f>IFERROR(D30/E30,F29)</f>
        <v>0</v>
      </c>
      <c r="G30" s="126" t="str">
        <f t="shared" ref="G30:G40" si="6">IFERROR(LN(F30/F29),"-")</f>
        <v>-</v>
      </c>
    </row>
    <row r="31" spans="2:7" x14ac:dyDescent="0.15">
      <c r="B31" s="119">
        <f t="shared" ref="B31:B40" si="7">B30+1</f>
        <v>3</v>
      </c>
      <c r="C31" s="120">
        <f t="shared" si="5"/>
        <v>10998</v>
      </c>
      <c r="D31" s="120">
        <f>SUMIFS(F$7:F$26,G$7:G$26,C$29:C$43)</f>
        <v>0</v>
      </c>
      <c r="E31" s="120">
        <f>SUMIFS(E$7:E$26,G$7:G$26,C$29:C$43)</f>
        <v>0</v>
      </c>
      <c r="F31" s="125">
        <f t="shared" ref="F31:F40" si="8">IFERROR(D31/E31,F30)</f>
        <v>0</v>
      </c>
      <c r="G31" s="126" t="str">
        <f t="shared" si="6"/>
        <v>-</v>
      </c>
    </row>
    <row r="32" spans="2:7" x14ac:dyDescent="0.15">
      <c r="B32" s="119">
        <f t="shared" si="7"/>
        <v>4</v>
      </c>
      <c r="C32" s="120">
        <f t="shared" si="5"/>
        <v>11002</v>
      </c>
      <c r="D32" s="120">
        <f>SUMIFS(F$7:F$26,G$7:G$26,C$29:C$43)</f>
        <v>203305</v>
      </c>
      <c r="E32" s="120">
        <f>SUMIFS(E$7:E$26,G$7:G$26,C$29:C$43)</f>
        <v>203</v>
      </c>
      <c r="F32" s="125">
        <f t="shared" si="8"/>
        <v>1001.5024630541872</v>
      </c>
      <c r="G32" s="126" t="str">
        <f t="shared" si="6"/>
        <v>-</v>
      </c>
    </row>
    <row r="33" spans="2:8" x14ac:dyDescent="0.15">
      <c r="B33" s="119">
        <f t="shared" si="7"/>
        <v>5</v>
      </c>
      <c r="C33" s="120">
        <f t="shared" si="5"/>
        <v>11006</v>
      </c>
      <c r="D33" s="120">
        <f>SUMIFS(F$7:F$26,G$7:G$26,C$29:C$43)</f>
        <v>419886</v>
      </c>
      <c r="E33" s="120">
        <f>SUMIFS(E$7:E$26,G$7:G$26,C$29:C$43)</f>
        <v>418</v>
      </c>
      <c r="F33" s="125">
        <f t="shared" si="8"/>
        <v>1004.5119617224881</v>
      </c>
      <c r="G33" s="126">
        <f t="shared" si="6"/>
        <v>3.0004778519763524E-3</v>
      </c>
      <c r="H33" s="127"/>
    </row>
    <row r="34" spans="2:8" x14ac:dyDescent="0.15">
      <c r="B34" s="119">
        <f t="shared" si="7"/>
        <v>6</v>
      </c>
      <c r="C34" s="120">
        <f t="shared" si="5"/>
        <v>11010</v>
      </c>
      <c r="D34" s="120">
        <f>SUMIFS(F$7:F$26,G$7:G$26,C$29:C$43)</f>
        <v>437694</v>
      </c>
      <c r="E34" s="120">
        <f>SUMIFS(E$7:E$26,G$7:G$26,C$29:C$43)</f>
        <v>434</v>
      </c>
      <c r="F34" s="125">
        <f t="shared" si="8"/>
        <v>1008.5115207373271</v>
      </c>
      <c r="G34" s="126">
        <f t="shared" si="6"/>
        <v>3.9736886454703711E-3</v>
      </c>
    </row>
    <row r="35" spans="2:8" x14ac:dyDescent="0.15">
      <c r="B35" s="119">
        <f t="shared" si="7"/>
        <v>7</v>
      </c>
      <c r="C35" s="120">
        <f t="shared" si="5"/>
        <v>11014</v>
      </c>
      <c r="D35" s="120">
        <f>SUMIFS(F$7:F$26,G$7:G$26,C$29:C$43)</f>
        <v>455630</v>
      </c>
      <c r="E35" s="120">
        <f>SUMIFS(E$7:E$26,G$7:G$26,C$29:C$43)</f>
        <v>450</v>
      </c>
      <c r="F35" s="125">
        <f t="shared" si="8"/>
        <v>1012.5111111111111</v>
      </c>
      <c r="G35" s="126">
        <f t="shared" si="6"/>
        <v>3.9579918919459937E-3</v>
      </c>
    </row>
    <row r="36" spans="2:8" x14ac:dyDescent="0.15">
      <c r="B36" s="119">
        <f t="shared" si="7"/>
        <v>8</v>
      </c>
      <c r="C36" s="120">
        <f t="shared" si="5"/>
        <v>11018</v>
      </c>
      <c r="D36" s="120">
        <f>SUMIFS(F$7:F$26,G$7:G$26,C$29:C$43)</f>
        <v>473694</v>
      </c>
      <c r="E36" s="120">
        <f>SUMIFS(E$7:E$26,G$7:G$26,C$29:C$43)</f>
        <v>466</v>
      </c>
      <c r="F36" s="125">
        <f t="shared" si="8"/>
        <v>1016.5107296137339</v>
      </c>
      <c r="G36" s="126">
        <f t="shared" si="6"/>
        <v>3.9424156041403527E-3</v>
      </c>
    </row>
    <row r="37" spans="2:8" x14ac:dyDescent="0.15">
      <c r="B37" s="119">
        <f t="shared" si="7"/>
        <v>9</v>
      </c>
      <c r="C37" s="120">
        <f t="shared" si="5"/>
        <v>11022</v>
      </c>
      <c r="D37" s="120">
        <f>SUMIFS(F$7:F$26,G$7:G$26,C$29:C$43)</f>
        <v>243661</v>
      </c>
      <c r="E37" s="120">
        <f>SUMIFS(E$7:E$26,G$7:G$26,C$29:C$43)</f>
        <v>239</v>
      </c>
      <c r="F37" s="125">
        <f t="shared" si="8"/>
        <v>1019.5020920502092</v>
      </c>
      <c r="G37" s="126">
        <f t="shared" si="6"/>
        <v>2.9384535863998459E-3</v>
      </c>
    </row>
    <row r="38" spans="2:8" x14ac:dyDescent="0.15">
      <c r="B38" s="119">
        <f t="shared" si="7"/>
        <v>10</v>
      </c>
      <c r="C38" s="120">
        <f t="shared" si="5"/>
        <v>11026</v>
      </c>
      <c r="D38" s="120">
        <f>SUMIFS(F$7:F$26,G$7:G$26,C$29:C$43)</f>
        <v>0</v>
      </c>
      <c r="E38" s="120">
        <f>SUMIFS(E$7:E$26,G$7:G$26,C$29:C$43)</f>
        <v>0</v>
      </c>
      <c r="F38" s="125">
        <f t="shared" si="8"/>
        <v>1019.5020920502092</v>
      </c>
      <c r="G38" s="126">
        <f t="shared" si="6"/>
        <v>0</v>
      </c>
    </row>
    <row r="39" spans="2:8" x14ac:dyDescent="0.15">
      <c r="B39" s="119">
        <f t="shared" si="7"/>
        <v>11</v>
      </c>
      <c r="C39" s="120">
        <f t="shared" si="5"/>
        <v>11030</v>
      </c>
      <c r="D39" s="120">
        <f>SUMIFS(F$7:F$26,G$7:G$26,C$29:C$43)</f>
        <v>0</v>
      </c>
      <c r="E39" s="120">
        <f>SUMIFS(E$7:E$26,G$7:G$26,C$29:C$43)</f>
        <v>0</v>
      </c>
      <c r="F39" s="125">
        <f t="shared" si="8"/>
        <v>1019.5020920502092</v>
      </c>
      <c r="G39" s="126">
        <f t="shared" si="6"/>
        <v>0</v>
      </c>
    </row>
    <row r="40" spans="2:8" x14ac:dyDescent="0.15">
      <c r="B40" s="121">
        <f t="shared" si="7"/>
        <v>12</v>
      </c>
      <c r="C40" s="122">
        <f t="shared" si="5"/>
        <v>11034</v>
      </c>
      <c r="D40" s="122">
        <f>SUMIFS(F$7:F$26,G$7:G$26,C$29:C$43)</f>
        <v>0</v>
      </c>
      <c r="E40" s="122">
        <f>SUMIFS(E$7:E$26,G$7:G$26,C$29:C$43)</f>
        <v>0</v>
      </c>
      <c r="F40" s="128">
        <f t="shared" si="8"/>
        <v>1019.5020920502092</v>
      </c>
      <c r="G40" s="129">
        <f t="shared" si="6"/>
        <v>0</v>
      </c>
    </row>
    <row r="41" spans="2:8" x14ac:dyDescent="0.15">
      <c r="B41" s="130"/>
      <c r="C41" s="130"/>
      <c r="D41" s="130"/>
      <c r="E41" s="130"/>
      <c r="F41" s="127"/>
      <c r="G41" s="127"/>
    </row>
    <row r="42" spans="2:8" x14ac:dyDescent="0.15">
      <c r="B42" s="130"/>
      <c r="C42" s="130"/>
      <c r="D42" s="130"/>
      <c r="E42" s="130"/>
      <c r="F42" s="127"/>
      <c r="G42" s="127"/>
    </row>
    <row r="43" spans="2:8" x14ac:dyDescent="0.15">
      <c r="B43" s="130"/>
      <c r="C43" s="130"/>
      <c r="D43" s="130"/>
      <c r="E43" s="130"/>
      <c r="F43" s="127"/>
      <c r="G43" s="12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MID</vt:lpstr>
      <vt:lpstr>Time Decay</vt:lpstr>
      <vt:lpstr>VWAP</vt:lpstr>
      <vt:lpstr>Exposure</vt:lpstr>
      <vt:lpstr>Returns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Takanori Takase</dc:creator>
  <cp:lastModifiedBy>Takanori Takase</cp:lastModifiedBy>
  <dcterms:created xsi:type="dcterms:W3CDTF">2017-08-25T22:15:15Z</dcterms:created>
  <dcterms:modified xsi:type="dcterms:W3CDTF">2017-10-18T15:35:12Z</dcterms:modified>
</cp:coreProperties>
</file>