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9CD8A164-E95C-4930-B985-70FBCEDB188F}" xr6:coauthVersionLast="47" xr6:coauthVersionMax="47" xr10:uidLastSave="{00000000-0000-0000-0000-000000000000}"/>
  <bookViews>
    <workbookView xWindow="12060" yWindow="-16308" windowWidth="29016" windowHeight="15816" activeTab="2" xr2:uid="{154DADE1-4039-40DE-8236-6D42247D7F1C}"/>
  </bookViews>
  <sheets>
    <sheet name="Intro" sheetId="5" r:id="rId1"/>
    <sheet name="Presta suivi" sheetId="1" r:id="rId2"/>
    <sheet name="Presta évolution" sheetId="4" r:id="rId3"/>
    <sheet name="DQE" sheetId="6" r:id="rId4"/>
  </sheets>
  <definedNames>
    <definedName name="COEFTVA">#REF!</definedName>
    <definedName name="TVA">#REF!</definedName>
    <definedName name="TVACOEF">'Presta évolution'!$E$1</definedName>
    <definedName name="TVACOEFFONC">'Presta suivi'!$E$1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6" l="1"/>
  <c r="E22" i="4"/>
  <c r="E23" i="4"/>
  <c r="E24" i="4"/>
  <c r="E25" i="4"/>
  <c r="E26" i="4"/>
  <c r="E27" i="4"/>
  <c r="E28" i="4"/>
  <c r="E21" i="4" l="1"/>
  <c r="E46" i="1"/>
  <c r="E45" i="1"/>
  <c r="E8" i="1"/>
  <c r="E9" i="1"/>
  <c r="E10" i="1"/>
  <c r="E13" i="1"/>
  <c r="E14" i="1"/>
  <c r="E15" i="1"/>
  <c r="E16" i="1"/>
  <c r="E19" i="1"/>
  <c r="E20" i="1"/>
  <c r="E21" i="1"/>
  <c r="E22" i="1"/>
  <c r="E23" i="1"/>
  <c r="E24" i="1"/>
  <c r="E27" i="1"/>
  <c r="E28" i="1"/>
  <c r="E31" i="1"/>
  <c r="E32" i="1"/>
  <c r="E35" i="1"/>
  <c r="E36" i="1"/>
  <c r="E39" i="1"/>
  <c r="D11" i="6" s="1"/>
  <c r="E40" i="1"/>
  <c r="E43" i="1"/>
  <c r="E44" i="1"/>
  <c r="E49" i="1"/>
  <c r="D8" i="6" s="1"/>
  <c r="E50" i="1"/>
  <c r="E51" i="1"/>
  <c r="E52" i="1"/>
  <c r="E53" i="1"/>
  <c r="E54" i="1"/>
  <c r="E55" i="1"/>
  <c r="E56" i="1"/>
  <c r="E59" i="1"/>
  <c r="D12" i="6" s="1"/>
  <c r="E60" i="1"/>
  <c r="E63" i="1"/>
  <c r="E64" i="1"/>
  <c r="E65" i="1"/>
  <c r="E66" i="1"/>
  <c r="D9" i="6" l="1"/>
  <c r="D10" i="6"/>
  <c r="D13" i="6"/>
  <c r="D5" i="6"/>
  <c r="D6" i="6"/>
  <c r="G36" i="1"/>
  <c r="D7" i="6" s="1"/>
  <c r="G46" i="1"/>
  <c r="G66" i="1"/>
  <c r="G40" i="1"/>
  <c r="G60" i="1"/>
  <c r="G32" i="1"/>
  <c r="G24" i="1"/>
  <c r="G28" i="1"/>
  <c r="G10" i="1"/>
  <c r="G56" i="1"/>
  <c r="G16" i="1"/>
  <c r="E5" i="1"/>
  <c r="G5" i="1" s="1"/>
  <c r="E17" i="6" l="1"/>
  <c r="E18" i="4"/>
  <c r="E17" i="4"/>
  <c r="E13" i="4"/>
  <c r="E14" i="4"/>
  <c r="E12" i="4"/>
  <c r="E9" i="4"/>
  <c r="E8" i="4"/>
  <c r="E5" i="4"/>
  <c r="G5" i="4" s="1"/>
  <c r="G14" i="4" l="1"/>
  <c r="G28" i="4"/>
  <c r="G9" i="4"/>
  <c r="G18" i="4"/>
  <c r="F9" i="6"/>
  <c r="F10" i="6"/>
  <c r="F11" i="6"/>
  <c r="F12" i="6"/>
  <c r="F13" i="6"/>
  <c r="F8" i="6"/>
  <c r="F7" i="6"/>
  <c r="F6" i="6"/>
  <c r="F5" i="6"/>
  <c r="F4" i="6"/>
  <c r="D14" i="6" l="1"/>
  <c r="F14" i="6" s="1"/>
  <c r="F17" i="6" s="1"/>
  <c r="D17" i="6" l="1"/>
</calcChain>
</file>

<file path=xl/sharedStrings.xml><?xml version="1.0" encoding="utf-8"?>
<sst xmlns="http://schemas.openxmlformats.org/spreadsheetml/2006/main" count="155" uniqueCount="104">
  <si>
    <t>PU HT</t>
  </si>
  <si>
    <t>PU TTC</t>
  </si>
  <si>
    <t>Famille Antivirus</t>
  </si>
  <si>
    <t>Maintenance et support Logiciel (+1 an)</t>
  </si>
  <si>
    <t>Ce BPU comporte 2 feuilles à remplir:</t>
  </si>
  <si>
    <t>Famille Assistance Technique Ponctuelle</t>
  </si>
  <si>
    <t>Prestations d'évolution de l'infrastructure</t>
  </si>
  <si>
    <t>Prise en compte de l'existant</t>
  </si>
  <si>
    <t>profil ingénieur: 1/2 journée assistance système, réseau, sécurité</t>
  </si>
  <si>
    <t>profil ingénieur: 1 journée assistance système, réseau, sécurité</t>
  </si>
  <si>
    <t>profil technicien: 1/2 journée assistance système, réseau, sécurité</t>
  </si>
  <si>
    <t>profil technicien: 1 journée assistance système, réseau, sécurité</t>
  </si>
  <si>
    <t>Couverture Wifi d'un bâtiment</t>
  </si>
  <si>
    <t>Support préventif Exchange, passage des patches de sécurité, vérifications périodiques (1 an)</t>
  </si>
  <si>
    <t>Projets spécifiques</t>
  </si>
  <si>
    <t xml:space="preserve">Test complet de remise en route du PRA </t>
  </si>
  <si>
    <t>• Prestations d'évolution de l'infrastructure</t>
  </si>
  <si>
    <t>Maintenance et support Logiciel (+3 ans)</t>
  </si>
  <si>
    <t>SOUS-TOTAUX TTC</t>
  </si>
  <si>
    <t>Coût x Coef</t>
  </si>
  <si>
    <t>La 3e feuille calcule le DQE pondéré à partir des prix TTC des 2 feuilles précédentes</t>
  </si>
  <si>
    <t>Nom de la société</t>
  </si>
  <si>
    <t>Si toutefois la TVA devait être différente de 20%, le prestataire devra renseigner manuellement le total TTC</t>
  </si>
  <si>
    <t>En cas de problème de calcul automatique, le prestataire devra renseigner les colonnes à la main.</t>
  </si>
  <si>
    <t>La société peut remplir les colonnes PU HT (prix unitaire Hors Taxe) des 2 onglets suivants; les totaux TTC, les sous-totaux et l'onglet DQE se calculant alors automatiquement.</t>
  </si>
  <si>
    <t>Détail Quantitatif Estimatif POUR COMPARAISON DES OFFRES</t>
  </si>
  <si>
    <t xml:space="preserve">Coef de pondération </t>
  </si>
  <si>
    <t>PRIX DQE TTC</t>
  </si>
  <si>
    <t>Marché 2024</t>
  </si>
  <si>
    <t>• Prestations de suivi, maintien en conditions opérationnelles et évolutions mineures</t>
  </si>
  <si>
    <t>Suivi, maintien en conditions opérationnelles et évolution de l'infrastructure informatique de la ville de Bischheim</t>
  </si>
  <si>
    <t>Famille Logiciel de sauvegarde Veeam</t>
  </si>
  <si>
    <t>Famille Logiciel de virtualisation Vsphere/VMWare</t>
  </si>
  <si>
    <t>Famille Logiciel de gestion des accès Wifi publics Ucopia</t>
  </si>
  <si>
    <t>Famille Firewall s/ Fortigates</t>
  </si>
  <si>
    <t xml:space="preserve">Famille Switch / Commutateurs Cisco </t>
  </si>
  <si>
    <t>Maintenance constructeur Fortigate 101E (1 an)</t>
  </si>
  <si>
    <t>Maintenance constructeur Fortigate 101E (3 ans)</t>
  </si>
  <si>
    <t>Maintenance constructeur Fortigate 61E (1 an)</t>
  </si>
  <si>
    <t>Maintenance constructeur Fortigate 61E (3 ans)</t>
  </si>
  <si>
    <t>Maintenance constructeur Fortigate 51E (1 an)</t>
  </si>
  <si>
    <t>Maintenance constructeur Fortigate 51E (3 ans)</t>
  </si>
  <si>
    <t>Maintenance et support logiciel éditeur Vsphere 7/ Vcenter (1 an)</t>
  </si>
  <si>
    <t>Maintenance et support logiciel éditeur Vsphere 7/ Vcenter (3 ans)</t>
  </si>
  <si>
    <t>Maintenance constructeur Dell T640 (PRA) (1 an)</t>
  </si>
  <si>
    <t>Maintenance constructeur Dell T640 (PRA) (3 an)</t>
  </si>
  <si>
    <t>Maintenance constructeur Dell T440 (serveur backup veeam) (1 an)</t>
  </si>
  <si>
    <t>Maintenance constructeur Dell ESXi R650 XS (VM principales) Support sur site J+1 (1 an)</t>
  </si>
  <si>
    <t>Maintenance constructeur Dell ESXi R650 XS (VM principales) Support sur site J+1 (3 ans)</t>
  </si>
  <si>
    <t>Licence annuelle pour logiciel Cisco Secure Endpoint Advantage (120 PC)</t>
  </si>
  <si>
    <t>Maintenance constructeur Fortigate 101F (sera commandé 2X car 2 équipements en HA) (1 an)</t>
  </si>
  <si>
    <t>Maintenance constructeur Fortigate 101F (sera commandé 2X car 2 équipements en HA) (3 ans)</t>
  </si>
  <si>
    <t>Suivi et maintien en conditions opérationnelles de l'infrastructure</t>
  </si>
  <si>
    <t>Prestations de suivi et de maintien en conditions opérationnelles</t>
  </si>
  <si>
    <t xml:space="preserve"> </t>
  </si>
  <si>
    <t>Famille Logiciel de messagerie Exchange 2019</t>
  </si>
  <si>
    <t>Installation du certificat SSL Exchange annuel, incluant l'achat du certificat 1 an</t>
  </si>
  <si>
    <t>Serveurs et baie</t>
  </si>
  <si>
    <t>Switches</t>
  </si>
  <si>
    <t>Installation Wifi pour grand bâtiment (1 contrôleur type Fortigate, 7 bornes Wifi, pose et configuration inclue)</t>
  </si>
  <si>
    <t>Achat et configuration d'une borne Wifi supplémentaire pour système Wifi existant type contrôleur Fortigate</t>
  </si>
  <si>
    <t>Migration vers Windows Serveur 2022 de MRE-FS01, serveur de fichiers et d'impression W2012-R2</t>
  </si>
  <si>
    <t>Achat d'une licence Windows Server 2022 (pour hébergement sur nos ESX en VM)</t>
  </si>
  <si>
    <t>Test complet du bon fonctionnement de nos sauvegardes réalisées avec Veeam</t>
  </si>
  <si>
    <t>Déplacement du PRA sur un nouveau site physique (déplacement PRA, test sauvegardes Veeam)</t>
  </si>
  <si>
    <t xml:space="preserve">Installation d'une nouvelle VM Windows Server dans l'architecture </t>
  </si>
  <si>
    <t>Prise en compte de l'existant (visites autorisées sur site)</t>
  </si>
  <si>
    <t>Accès Hotline pour 1 an</t>
  </si>
  <si>
    <t>Vérifications périodiques de l'infra (préventives) et mises à jour logicielles pour 1 an</t>
  </si>
  <si>
    <t>Quota de 4 jours d'interventions sur l'infra (pannes, changement paramétrage/configuration selon GTI et GTR du CCTP</t>
  </si>
  <si>
    <t>Famille Stockage / Baie Dell PowerStore 500T</t>
  </si>
  <si>
    <t>Famille Serveurs physiques Dell ESX R650 XS / T640 et T440</t>
  </si>
  <si>
    <t>Garantie Matériel type CISCO SG350X (1 an)</t>
  </si>
  <si>
    <t>Maintenance et support Logiciel type CISCO SG350X (1 an)</t>
  </si>
  <si>
    <t>Garantie Matériel type CISCO C9200 L (1 an)</t>
  </si>
  <si>
    <t>Maintenance et support Logiciel type CISCO C9200L (1 an)</t>
  </si>
  <si>
    <t>Prise en compte de l'existant / Suivi et maintien en conditions opérationnelles de l'infrastructure</t>
  </si>
  <si>
    <t>Garantie Matériel de la baie de stockage (+1 an)</t>
  </si>
  <si>
    <t>Maintenance et support Logiciel de la baie de stockage (+1 an)</t>
  </si>
  <si>
    <t>Garantie Matériel de la baie de stockage (+3 ans)</t>
  </si>
  <si>
    <t>Maintenance et support Logiciel de la baie de stockage (+3 ans)</t>
  </si>
  <si>
    <t>1 année de maintenance 1 baie et 2 ESX principaux</t>
  </si>
  <si>
    <t>1 année de maintenance Vsphere et Veeam</t>
  </si>
  <si>
    <t>1 année de maintenance Exchange 2019</t>
  </si>
  <si>
    <t>1 année de maintenance 2 Cisco</t>
  </si>
  <si>
    <t>1 année de maintenance Ucopia</t>
  </si>
  <si>
    <t>1 année d'abonnement Cisco Secure Endpoint Advantage 120 PC</t>
  </si>
  <si>
    <t>Simulation d'intervention 5 jours ingénieur et 2 jours technicien</t>
  </si>
  <si>
    <t>1 année de maintenance 5 Fortigates secondaires (101E + 3 x 61E + 51E)</t>
  </si>
  <si>
    <t>1 année de maintenance 2 Fortigates principaux (2 x 101F)</t>
  </si>
  <si>
    <t>Windows Server</t>
  </si>
  <si>
    <t>Ajout de 20 CAL Exchange 2019</t>
  </si>
  <si>
    <t>Simulation de commande de toutes les évolutions</t>
  </si>
  <si>
    <t>Coût (issu des 2 onglets précédents)</t>
  </si>
  <si>
    <t>Licence annuelle pour logiciel Cisco Secure Endpoint Advantage (+10 PC)</t>
  </si>
  <si>
    <t>Serveur PRA Dell T640 existant: ajout de 2 To utiles (actuellement 12 x 480 Go physiques) instal. Inclue</t>
  </si>
  <si>
    <t>Achat 1 switch 24P + 4 fibre type Cisco C9200L - cœur de réseau + maintenance 3 ans instal. Inclue</t>
  </si>
  <si>
    <t>Achat 1 switch 24P + 4 fibre - pour PC utilisateurs + maintenance 3 ans instal. Inclue</t>
  </si>
  <si>
    <t>Ne pas indiquer les coûts de maintenance pour 3 ans n'est pas éliminatoire</t>
  </si>
  <si>
    <t>Ajout de 30 CAL Exchange 2019</t>
  </si>
  <si>
    <t>Ajout de 40 CAL Exchange 2019</t>
  </si>
  <si>
    <t>CE TOTAL PONDERE N'ENGAGE PAS LA VILLE DE BISCHHEIM A UNE COMMANDE DE CE MONTANT :
IL EST UTILISE UNIQUEMENT POUR COMPARER LES OFFRES</t>
  </si>
  <si>
    <t>Installation Wifi pour bâtiment moyen (1 contrôleur type Fortigate, 3 bornes Wifi, pose et configuration inclue)</t>
  </si>
  <si>
    <t>Mise en œuvre de la réversibilité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</si>
</sst>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#,##0.00\ _€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22"/>
      <color theme="1"/>
      <name val="Arial Narrow"/>
      <family val="2"/>
    </font>
    <font>
      <sz val="11"/>
      <color theme="0" tint="-4.9989318521683403E-2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rgb="FFFF0000"/>
      <name val="Arial Narrow"/>
      <family val="2"/>
    </font>
    <font>
      <sz val="12"/>
      <color theme="1"/>
      <name val="Arial Narrow"/>
      <family val="2"/>
    </font>
    <font>
      <sz val="11"/>
      <name val="Arial Narrow"/>
      <family val="2"/>
    </font>
    <font>
      <b/>
      <sz val="16"/>
      <color rgb="FFFF0000"/>
      <name val="Arial Narrow"/>
      <family val="2"/>
    </font>
    <font>
      <b/>
      <sz val="11"/>
      <color theme="9" tint="-0.24997711111789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 applyProtection="1">
      <alignment horizontal="right"/>
      <protection locked="0"/>
    </xf>
    <xf numFmtId="164" fontId="1" fillId="0" borderId="0" xfId="0" applyNumberFormat="1" applyFont="1"/>
    <xf numFmtId="0" fontId="4" fillId="2" borderId="2" xfId="0" applyFont="1" applyFill="1" applyBorder="1" applyProtection="1">
      <protection locked="0"/>
    </xf>
    <xf numFmtId="0" fontId="4" fillId="2" borderId="2" xfId="0" applyFont="1" applyFill="1" applyBorder="1" applyAlignment="1" applyProtection="1">
      <alignment horizontal="right"/>
      <protection locked="0"/>
    </xf>
    <xf numFmtId="0" fontId="1" fillId="5" borderId="2" xfId="0" applyFont="1" applyFill="1" applyBorder="1" applyProtection="1">
      <protection locked="0"/>
    </xf>
    <xf numFmtId="44" fontId="1" fillId="5" borderId="2" xfId="0" applyNumberFormat="1" applyFont="1" applyFill="1" applyBorder="1" applyAlignment="1" applyProtection="1">
      <alignment horizontal="right"/>
      <protection locked="0"/>
    </xf>
    <xf numFmtId="0" fontId="1" fillId="4" borderId="2" xfId="0" applyFont="1" applyFill="1" applyBorder="1"/>
    <xf numFmtId="0" fontId="2" fillId="4" borderId="2" xfId="0" applyFont="1" applyFill="1" applyBorder="1"/>
    <xf numFmtId="0" fontId="1" fillId="4" borderId="2" xfId="0" applyFont="1" applyFill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164" fontId="1" fillId="3" borderId="0" xfId="0" applyNumberFormat="1" applyFont="1" applyFill="1" applyAlignment="1" applyProtection="1">
      <alignment horizontal="right"/>
      <protection locked="0"/>
    </xf>
    <xf numFmtId="44" fontId="1" fillId="4" borderId="2" xfId="0" applyNumberFormat="1" applyFont="1" applyFill="1" applyBorder="1" applyAlignment="1">
      <alignment horizontal="right"/>
    </xf>
    <xf numFmtId="44" fontId="1" fillId="4" borderId="2" xfId="0" applyNumberFormat="1" applyFont="1" applyFill="1" applyBorder="1" applyAlignment="1" applyProtection="1">
      <alignment horizontal="right"/>
      <protection locked="0"/>
    </xf>
    <xf numFmtId="164" fontId="1" fillId="3" borderId="0" xfId="0" applyNumberFormat="1" applyFont="1" applyFill="1"/>
    <xf numFmtId="0" fontId="4" fillId="2" borderId="2" xfId="0" applyFont="1" applyFill="1" applyBorder="1"/>
    <xf numFmtId="0" fontId="4" fillId="2" borderId="2" xfId="0" applyFont="1" applyFill="1" applyBorder="1" applyAlignment="1">
      <alignment horizontal="right"/>
    </xf>
    <xf numFmtId="4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/>
    <xf numFmtId="0" fontId="1" fillId="4" borderId="3" xfId="0" applyFont="1" applyFill="1" applyBorder="1"/>
    <xf numFmtId="44" fontId="1" fillId="4" borderId="3" xfId="0" applyNumberFormat="1" applyFont="1" applyFill="1" applyBorder="1" applyAlignment="1">
      <alignment horizontal="right"/>
    </xf>
    <xf numFmtId="44" fontId="1" fillId="4" borderId="3" xfId="0" applyNumberFormat="1" applyFont="1" applyFill="1" applyBorder="1" applyAlignment="1" applyProtection="1">
      <alignment horizontal="right"/>
      <protection locked="0"/>
    </xf>
    <xf numFmtId="0" fontId="1" fillId="0" borderId="2" xfId="0" applyFont="1" applyBorder="1" applyAlignment="1">
      <alignment horizontal="left"/>
    </xf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164" fontId="1" fillId="0" borderId="0" xfId="0" applyNumberFormat="1" applyFont="1" applyProtection="1">
      <protection locked="0"/>
    </xf>
    <xf numFmtId="164" fontId="1" fillId="3" borderId="0" xfId="0" applyNumberFormat="1" applyFont="1" applyFill="1" applyProtection="1">
      <protection locked="0"/>
    </xf>
    <xf numFmtId="0" fontId="1" fillId="4" borderId="2" xfId="0" applyFont="1" applyFill="1" applyBorder="1" applyProtection="1">
      <protection locked="0"/>
    </xf>
    <xf numFmtId="0" fontId="1" fillId="4" borderId="2" xfId="0" applyFont="1" applyFill="1" applyBorder="1" applyAlignment="1" applyProtection="1">
      <alignment horizontal="right"/>
      <protection locked="0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right" wrapText="1"/>
    </xf>
    <xf numFmtId="44" fontId="1" fillId="0" borderId="0" xfId="0" applyNumberFormat="1" applyFont="1"/>
    <xf numFmtId="0" fontId="9" fillId="0" borderId="0" xfId="0" applyFont="1"/>
    <xf numFmtId="0" fontId="8" fillId="0" borderId="0" xfId="0" applyFont="1"/>
    <xf numFmtId="44" fontId="1" fillId="3" borderId="0" xfId="0" applyNumberFormat="1" applyFont="1" applyFill="1"/>
    <xf numFmtId="0" fontId="1" fillId="3" borderId="0" xfId="0" applyFont="1" applyFill="1" applyAlignment="1">
      <alignment horizontal="center"/>
    </xf>
    <xf numFmtId="44" fontId="5" fillId="3" borderId="1" xfId="0" applyNumberFormat="1" applyFont="1" applyFill="1" applyBorder="1"/>
    <xf numFmtId="0" fontId="1" fillId="4" borderId="4" xfId="0" applyFont="1" applyFill="1" applyBorder="1" applyProtection="1">
      <protection locked="0"/>
    </xf>
    <xf numFmtId="0" fontId="1" fillId="4" borderId="0" xfId="0" applyFont="1" applyFill="1" applyProtection="1">
      <protection locked="0"/>
    </xf>
    <xf numFmtId="44" fontId="1" fillId="4" borderId="5" xfId="0" applyNumberFormat="1" applyFont="1" applyFill="1" applyBorder="1" applyAlignment="1" applyProtection="1">
      <alignment horizontal="right"/>
      <protection locked="0"/>
    </xf>
    <xf numFmtId="0" fontId="5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11" fillId="0" borderId="0" xfId="0" applyFont="1"/>
    <xf numFmtId="165" fontId="1" fillId="5" borderId="2" xfId="0" applyNumberFormat="1" applyFont="1" applyFill="1" applyBorder="1" applyAlignment="1" applyProtection="1">
      <alignment horizontal="right"/>
      <protection locked="0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79"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none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165" formatCode="#,##0.00\ _€"/>
      <fill>
        <patternFill>
          <bgColor theme="0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theme="4" tint="0.39997558519241921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/>
        <bottom/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theme="4" tint="0.39997558519241921"/>
        </left>
        <right/>
        <top/>
        <bottom/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theme="4" tint="0.79998168889431442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theme="4" tint="0.79998168889431442"/>
          <bgColor theme="0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theme="4" tint="0.79998168889431442"/>
          <bgColor theme="0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4" tint="0.39997558519241921"/>
        </left>
        <right/>
        <top/>
        <bottom/>
      </border>
      <protection locked="0" hidden="0"/>
    </dxf>
    <dxf>
      <border outline="0">
        <bottom style="thin">
          <color rgb="FF9BC2E6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164" formatCode="#,##0.00\ &quot;€&quot;"/>
      <fill>
        <patternFill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164" formatCode="#,##0.00\ &quot;€&quot;"/>
      <fill>
        <patternFill>
          <bgColor theme="0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border diagonalUp="0" diagonalDown="0" outline="0">
        <left style="thin">
          <color theme="4" tint="0.39997558519241921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theme="4" tint="0.79998168889431442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theme="4" tint="0.79998168889431442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  <protection locked="0" hidden="0"/>
    </dxf>
    <dxf>
      <border outline="0">
        <bottom style="thin">
          <color rgb="FF9BC2E6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>
          <bgColor theme="0"/>
        </patternFill>
      </fill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numFmt numFmtId="34" formatCode="_-* #,##0.00\ &quot;€&quot;_-;\-* #,##0.00\ &quot;€&quot;_-;_-* &quot;-&quot;??\ &quot;€&quot;_-;_-@_-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name val="Arial Narrow"/>
        <family val="2"/>
        <scheme val="none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D2DDCC-2543-43EB-B2DA-7C8C71DEA060}" name="Tableau2" displayName="Tableau2" ref="B7:E10" totalsRowShown="0" headerRowDxfId="78" dataDxfId="77">
  <tableColumns count="4">
    <tableColumn id="1" xr3:uid="{74A49C91-0314-4290-BE19-D8DF9DD3658C}" name=" " dataDxfId="76"/>
    <tableColumn id="2" xr3:uid="{48928C76-31B9-41FB-A348-C96BA22051DD}" name="Suivi et maintien en conditions opérationnelles de l'infrastructure" dataDxfId="75"/>
    <tableColumn id="3" xr3:uid="{491EC638-A638-4B5E-86C1-18D817D5992D}" name="PU HT" dataDxfId="74"/>
    <tableColumn id="4" xr3:uid="{0844350D-13F3-4F35-AC01-B85037DA2D0D}" name="PU TTC" dataDxfId="73">
      <calculatedColumnFormula>D8*TVACOEF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FA11C4-93D3-43B0-AAD3-DDA78864B6FB}" name="Tableau5" displayName="Tableau5" ref="B12:E16" totalsRowShown="0" headerRowDxfId="72" dataDxfId="71" tableBorderDxfId="70">
  <tableColumns count="4">
    <tableColumn id="1" xr3:uid="{2F6AD23E-5878-47C0-893C-D9865CCAFAB1}" name=" " dataDxfId="69"/>
    <tableColumn id="2" xr3:uid="{DF852CC3-0BAF-4168-9E98-A6447A5DF09D}" name="Famille Stockage / Baie Dell PowerStore 500T" dataDxfId="68"/>
    <tableColumn id="3" xr3:uid="{53EBEEC6-7941-446B-8761-F4392DA9C319}" name="PU HT" dataDxfId="67"/>
    <tableColumn id="4" xr3:uid="{510DC4D9-9928-4AD4-9A5C-57C85CB61FB1}" name="PU TTC" dataDxfId="66">
      <calculatedColumnFormula>D13*TVACOEF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EC8595-154B-43B0-BB3B-BE1D444A5EF8}" name="Tableau6" displayName="Tableau6" ref="B18:E24" totalsRowShown="0" headerRowDxfId="65" dataDxfId="64" tableBorderDxfId="63">
  <tableColumns count="4">
    <tableColumn id="1" xr3:uid="{71DE50A1-AEBD-4FB1-A707-8CF16595FAC2}" name=" " dataDxfId="62"/>
    <tableColumn id="2" xr3:uid="{DC0D3395-2B45-4674-A7FD-6EA6F6F4B5A1}" name="Famille Serveurs physiques Dell ESX R650 XS / T640 et T440" dataDxfId="61"/>
    <tableColumn id="3" xr3:uid="{094B56CE-9C40-4EC6-9792-0ADA19A19F10}" name="PU HT" dataDxfId="60"/>
    <tableColumn id="4" xr3:uid="{DF1E7DCC-80BE-4442-BEFF-BA925FC44973}" name="PU TTC" dataDxfId="59">
      <calculatedColumnFormula>D19*TVACOEF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AF8F9A-3D9A-47AB-95DB-0D91E4D70B88}" name="Tableau7" displayName="Tableau7" ref="B42:E47" totalsRowShown="0" headerRowDxfId="58" dataDxfId="57" tableBorderDxfId="56">
  <tableColumns count="4">
    <tableColumn id="1" xr3:uid="{F9163419-AA50-40BC-8AAA-AEA595C7AD42}" name=" " dataDxfId="55"/>
    <tableColumn id="2" xr3:uid="{303D63EF-9B19-49ED-B349-6DEDD5D3FD5F}" name="Famille Switch / Commutateurs Cisco " dataDxfId="54"/>
    <tableColumn id="3" xr3:uid="{0614A41A-9AC6-4FDA-A27D-E0EB005F4001}" name="PU HT" dataDxfId="53"/>
    <tableColumn id="4" xr3:uid="{AF4AF28A-4AA4-46A6-81DA-994385BDE495}" name="PU TTC" dataDxfId="52">
      <calculatedColumnFormula>D43*TVACOEF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B97108-D664-4EEF-AEB3-48F8EBFF7003}" name="Tableau8" displayName="Tableau8" ref="B48:E56" totalsRowShown="0" headerRowDxfId="51" dataDxfId="50" tableBorderDxfId="49">
  <tableColumns count="4">
    <tableColumn id="1" xr3:uid="{B355F545-16EE-443B-8CFD-29E7EF0C70CD}" name=" " dataDxfId="48"/>
    <tableColumn id="2" xr3:uid="{AB0C31B6-4FAF-4F7B-94E4-6F528850AF16}" name="Famille Firewall s/ Fortigates" dataDxfId="47"/>
    <tableColumn id="3" xr3:uid="{D2A830FE-7CD1-4697-AC06-8A2850133427}" name="PU HT" dataDxfId="46"/>
    <tableColumn id="4" xr3:uid="{47732F47-05DA-42C2-8D1F-7023F2ABF4F4}" name="PU TTC" dataDxfId="45">
      <calculatedColumnFormula>D49*TVACOEF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79C5A4F-58A2-48F5-A9DB-4360770AF48B}" name="Tableau9" displayName="Tableau9" ref="B58:E60" totalsRowShown="0" headerRowDxfId="44" dataDxfId="43" tableBorderDxfId="42">
  <tableColumns count="4">
    <tableColumn id="1" xr3:uid="{C72B6A42-E7C7-49C0-B99B-DF335657B64A}" name=" " dataDxfId="41"/>
    <tableColumn id="2" xr3:uid="{961E644F-1DC4-4DE6-80E4-908D71116B46}" name="Famille Antivirus" dataDxfId="40"/>
    <tableColumn id="3" xr3:uid="{C5378A92-81F6-4FCE-AE0F-85E5DE141DF9}" name="PU HT" dataDxfId="39"/>
    <tableColumn id="4" xr3:uid="{B08D5AA8-8677-4A96-99A3-2F383C444704}" name="PU TTC" dataDxfId="38">
      <calculatedColumnFormula>D59*TVACOEF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502B6-35D7-45AA-8FC9-67A146CA324E}" name="Tableau1" displayName="Tableau1" ref="B62:E66" totalsRowShown="0" headerRowDxfId="37" dataDxfId="36">
  <tableColumns count="4">
    <tableColumn id="1" xr3:uid="{FB9CB321-96B1-44C7-BF53-7F5C9313C4A2}" name=" " dataDxfId="35"/>
    <tableColumn id="2" xr3:uid="{903A45A4-AFE0-4C7C-BB62-D2088DBAF14F}" name="Famille Assistance Technique Ponctuelle" dataDxfId="34"/>
    <tableColumn id="3" xr3:uid="{06475D81-75FA-4C64-8B9D-76C151A24003}" name="PU HT" dataDxfId="33"/>
    <tableColumn id="4" xr3:uid="{55EC735C-B066-438C-99BB-DFAD8FD7126E}" name="PU TTC" dataDxfId="32">
      <calculatedColumnFormula>D63*TVACOEF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C679D6-42AD-428D-BDCE-20C03D105532}" name="Tableau512" displayName="Tableau512" ref="B4:E5" totalsRowShown="0" headerRowDxfId="31" dataDxfId="30" tableBorderDxfId="29">
  <tableColumns count="4">
    <tableColumn id="1" xr3:uid="{3A7AC535-D80B-426C-9175-B70C8F37C8BF}" name=" " dataDxfId="28"/>
    <tableColumn id="2" xr3:uid="{2E1A812A-3078-4CF6-BC1F-9434FE476721}" name="Serveurs et baie" dataDxfId="27"/>
    <tableColumn id="3" xr3:uid="{97F8B2DF-19D2-4965-8777-B57895E39021}" name="PU HT" dataDxfId="26"/>
    <tableColumn id="4" xr3:uid="{23A7F5EB-7A6D-4F66-97F2-309A03E57A8E}" name="PU TTC" dataDxfId="25">
      <calculatedColumnFormula>Tableau512[[#This Row],[PU HT]]*TVACOEF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72BD4D5-11F7-485F-956A-9417E6EF232D}" name="Tableau714" displayName="Tableau714" ref="B7:E9" totalsRowShown="0" headerRowDxfId="24" dataDxfId="23">
  <tableColumns count="4">
    <tableColumn id="1" xr3:uid="{510B6FBB-C45A-4FAE-890E-89591F7A50BE}" name=" " dataDxfId="22"/>
    <tableColumn id="2" xr3:uid="{E6E6B12A-3A4B-468F-B02E-493AD3A06B36}" name="Switches" dataDxfId="21"/>
    <tableColumn id="3" xr3:uid="{56DF4F3D-34C6-4CCE-833F-63AE107F282C}" name="PU HT" dataDxfId="20"/>
    <tableColumn id="4" xr3:uid="{B87BB2EB-FDCA-4B9A-A872-F4CA9339874D}" name="PU TTC" dataDxfId="19">
      <calculatedColumnFormula>Tableau714[[#This Row],[PU HT]]*TVACOEF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CCF376A-C4EE-46ED-BD43-D2FC0485AF2C}" name="Tableau91618" displayName="Tableau91618" ref="B11:E14" totalsRowShown="0" headerRowDxfId="18" dataDxfId="17" tableBorderDxfId="16">
  <tableColumns count="4">
    <tableColumn id="1" xr3:uid="{E8A6AD49-CF1F-4090-8F45-740826373094}" name=" " dataDxfId="15"/>
    <tableColumn id="2" xr3:uid="{3361F822-627E-489E-8CE5-0C52D203D35D}" name="Couverture Wifi d'un bâtiment" dataDxfId="14"/>
    <tableColumn id="3" xr3:uid="{C0E49A57-358D-4AC8-8C4E-DDE9753131D9}" name="PU HT" dataDxfId="13"/>
    <tableColumn id="4" xr3:uid="{7D98B617-861B-4E69-BD0F-19C595EE3F6A}" name="PU TTC" dataDxfId="12">
      <calculatedColumnFormula>Tableau91618[[#This Row],[PU HT]]*TVACOEF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C5E7EF0-5DEE-4F6D-8E7E-7623A8619EF0}" name="Tableau16" displayName="Tableau16" ref="B16:E18" totalsRowShown="0" headerRowDxfId="11" dataDxfId="10">
  <tableColumns count="4">
    <tableColumn id="1" xr3:uid="{5499E9F7-E81F-4C6D-898C-060C80831430}" name=" " dataDxfId="9"/>
    <tableColumn id="2" xr3:uid="{665BA82C-59B8-4D4F-8812-BCAA1A9C0082}" name="Windows Server" dataDxfId="8"/>
    <tableColumn id="3" xr3:uid="{AAAF2272-0DFB-4696-8D7C-B6DC8469747F}" name="PU HT" dataDxfId="7"/>
    <tableColumn id="4" xr3:uid="{7C6864FF-3516-4CFE-8223-566C9A31D4E2}" name="PU TTC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87ADD9E-F552-46F1-B4D7-5D26736EE747}" name="Tableau10" displayName="Tableau10" ref="B20:E28" totalsRowShown="0" headerRowDxfId="5" dataDxfId="4">
  <tableColumns count="4">
    <tableColumn id="1" xr3:uid="{4CDE5630-56BD-4E1A-BC29-8C6E7A3E3C45}" name=" " dataDxfId="3"/>
    <tableColumn id="2" xr3:uid="{C180CA76-F06E-43AE-9B76-9F953685E83F}" name="Projets spécifiques" dataDxfId="2"/>
    <tableColumn id="3" xr3:uid="{D032313E-A9C0-43E9-9FF2-C5B98605E9F7}" name="PU HT" dataDxfId="1"/>
    <tableColumn id="4" xr3:uid="{1273F270-AB3A-46D0-A0D1-63B8CEBBFD7C}" name="PU TTC" dataDxfId="0">
      <calculatedColumnFormula>Tableau10[[#This Row],[PU HT]]*TVACOEF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3AB30-6DCF-4344-BFA3-30EA46C30729}">
  <sheetPr>
    <pageSetUpPr fitToPage="1"/>
  </sheetPr>
  <dimension ref="C1:D20"/>
  <sheetViews>
    <sheetView workbookViewId="0">
      <selection activeCell="D12" sqref="D12"/>
    </sheetView>
  </sheetViews>
  <sheetFormatPr baseColWidth="10" defaultColWidth="9.109375" defaultRowHeight="13.8" x14ac:dyDescent="0.25"/>
  <cols>
    <col min="1" max="2" width="10.6640625" style="1" customWidth="1"/>
    <col min="3" max="3" width="48.109375" style="1" customWidth="1"/>
    <col min="4" max="4" width="68.109375" style="1" customWidth="1"/>
    <col min="5" max="5" width="22.109375" style="1" customWidth="1"/>
    <col min="6" max="16384" width="9.109375" style="1"/>
  </cols>
  <sheetData>
    <row r="1" spans="3:4" ht="58.2" customHeight="1" x14ac:dyDescent="0.5">
      <c r="C1" s="2" t="s">
        <v>30</v>
      </c>
    </row>
    <row r="2" spans="3:4" x14ac:dyDescent="0.25">
      <c r="C2" s="25" t="s">
        <v>28</v>
      </c>
    </row>
    <row r="4" spans="3:4" x14ac:dyDescent="0.25">
      <c r="C4" s="1" t="s">
        <v>4</v>
      </c>
    </row>
    <row r="5" spans="3:4" x14ac:dyDescent="0.25">
      <c r="C5" s="1" t="s">
        <v>29</v>
      </c>
    </row>
    <row r="6" spans="3:4" x14ac:dyDescent="0.25">
      <c r="C6" s="1" t="s">
        <v>16</v>
      </c>
    </row>
    <row r="8" spans="3:4" x14ac:dyDescent="0.25">
      <c r="C8" s="1" t="s">
        <v>20</v>
      </c>
    </row>
    <row r="11" spans="3:4" ht="14.4" thickBot="1" x14ac:dyDescent="0.3"/>
    <row r="12" spans="3:4" s="2" customFormat="1" ht="28.8" thickBot="1" x14ac:dyDescent="0.55000000000000004">
      <c r="C12" s="2" t="s">
        <v>21</v>
      </c>
      <c r="D12" s="26"/>
    </row>
    <row r="15" spans="3:4" x14ac:dyDescent="0.25">
      <c r="C15" s="27" t="s">
        <v>24</v>
      </c>
      <c r="D15" s="27"/>
    </row>
    <row r="16" spans="3:4" x14ac:dyDescent="0.25">
      <c r="C16" s="27" t="s">
        <v>22</v>
      </c>
      <c r="D16" s="27"/>
    </row>
    <row r="17" spans="3:4" x14ac:dyDescent="0.25">
      <c r="C17" s="27"/>
      <c r="D17" s="27"/>
    </row>
    <row r="18" spans="3:4" x14ac:dyDescent="0.25">
      <c r="C18" s="27" t="s">
        <v>23</v>
      </c>
      <c r="D18" s="27"/>
    </row>
    <row r="20" spans="3:4" x14ac:dyDescent="0.25">
      <c r="C20" s="53" t="s">
        <v>98</v>
      </c>
    </row>
  </sheetData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66"/>
  <sheetViews>
    <sheetView zoomScaleNormal="100" workbookViewId="0">
      <selection activeCell="D5" sqref="D5"/>
    </sheetView>
  </sheetViews>
  <sheetFormatPr baseColWidth="10" defaultColWidth="96.109375" defaultRowHeight="13.8" x14ac:dyDescent="0.25"/>
  <cols>
    <col min="1" max="2" width="10.6640625" style="1" customWidth="1"/>
    <col min="3" max="3" width="96.109375" style="1"/>
    <col min="4" max="5" width="20.6640625" style="3" customWidth="1"/>
    <col min="6" max="6" width="5.6640625" style="1" customWidth="1"/>
    <col min="7" max="7" width="24.6640625" style="5" customWidth="1"/>
    <col min="8" max="16384" width="96.109375" style="1"/>
  </cols>
  <sheetData>
    <row r="1" spans="2:7" ht="58.95" customHeight="1" x14ac:dyDescent="0.5">
      <c r="C1" s="2" t="s">
        <v>53</v>
      </c>
      <c r="E1" s="4">
        <v>1.2</v>
      </c>
    </row>
    <row r="2" spans="2:7" ht="20.100000000000001" customHeight="1" x14ac:dyDescent="0.5">
      <c r="C2" s="2"/>
    </row>
    <row r="3" spans="2:7" ht="19.5" customHeight="1" x14ac:dyDescent="0.5">
      <c r="C3" s="2"/>
      <c r="G3" s="15" t="s">
        <v>18</v>
      </c>
    </row>
    <row r="4" spans="2:7" ht="19.5" customHeight="1" x14ac:dyDescent="0.25">
      <c r="B4" s="6"/>
      <c r="C4" s="6" t="s">
        <v>7</v>
      </c>
      <c r="D4" s="7" t="s">
        <v>0</v>
      </c>
      <c r="E4" s="7" t="s">
        <v>1</v>
      </c>
    </row>
    <row r="5" spans="2:7" ht="19.5" customHeight="1" x14ac:dyDescent="0.25">
      <c r="B5" s="8"/>
      <c r="C5" s="8" t="s">
        <v>66</v>
      </c>
      <c r="D5" s="9"/>
      <c r="E5" s="9">
        <f>D5*TVACOEF</f>
        <v>0</v>
      </c>
      <c r="G5" s="18">
        <f>E5</f>
        <v>0</v>
      </c>
    </row>
    <row r="6" spans="2:7" ht="19.5" customHeight="1" x14ac:dyDescent="0.5">
      <c r="B6" s="10"/>
      <c r="C6" s="11"/>
      <c r="D6" s="12"/>
      <c r="E6" s="9"/>
    </row>
    <row r="7" spans="2:7" x14ac:dyDescent="0.25">
      <c r="B7" s="13" t="s">
        <v>54</v>
      </c>
      <c r="C7" s="13" t="s">
        <v>52</v>
      </c>
      <c r="D7" s="14" t="s">
        <v>0</v>
      </c>
      <c r="E7" s="7" t="s">
        <v>1</v>
      </c>
    </row>
    <row r="8" spans="2:7" x14ac:dyDescent="0.25">
      <c r="B8" s="10"/>
      <c r="C8" s="10" t="s">
        <v>67</v>
      </c>
      <c r="D8" s="16"/>
      <c r="E8" s="17">
        <f>D8*TVACOEF</f>
        <v>0</v>
      </c>
    </row>
    <row r="9" spans="2:7" x14ac:dyDescent="0.25">
      <c r="B9" s="10"/>
      <c r="C9" s="10" t="s">
        <v>68</v>
      </c>
      <c r="D9" s="16"/>
      <c r="E9" s="17">
        <f>D9*TVACOEF</f>
        <v>0</v>
      </c>
    </row>
    <row r="10" spans="2:7" x14ac:dyDescent="0.25">
      <c r="B10" s="10"/>
      <c r="C10" s="10" t="s">
        <v>69</v>
      </c>
      <c r="D10" s="16"/>
      <c r="E10" s="17">
        <f>D10*TVACOEF</f>
        <v>0</v>
      </c>
      <c r="G10" s="18">
        <f>SUM(Tableau2[PU TTC])</f>
        <v>0</v>
      </c>
    </row>
    <row r="11" spans="2:7" x14ac:dyDescent="0.25">
      <c r="B11" s="13"/>
      <c r="C11" s="13"/>
      <c r="D11" s="14"/>
      <c r="E11" s="9"/>
    </row>
    <row r="12" spans="2:7" x14ac:dyDescent="0.25">
      <c r="B12" s="13" t="s">
        <v>54</v>
      </c>
      <c r="C12" s="13" t="s">
        <v>70</v>
      </c>
      <c r="D12" s="14" t="s">
        <v>0</v>
      </c>
      <c r="E12" s="7" t="s">
        <v>1</v>
      </c>
    </row>
    <row r="13" spans="2:7" x14ac:dyDescent="0.25">
      <c r="B13" s="10"/>
      <c r="C13" s="10" t="s">
        <v>77</v>
      </c>
      <c r="D13" s="16"/>
      <c r="E13" s="17">
        <f>D13*TVACOEF</f>
        <v>0</v>
      </c>
    </row>
    <row r="14" spans="2:7" x14ac:dyDescent="0.25">
      <c r="B14" s="10"/>
      <c r="C14" s="10" t="s">
        <v>78</v>
      </c>
      <c r="D14" s="16"/>
      <c r="E14" s="17">
        <f>D14*TVACOEF</f>
        <v>0</v>
      </c>
    </row>
    <row r="15" spans="2:7" x14ac:dyDescent="0.25">
      <c r="B15" s="10"/>
      <c r="C15" s="10" t="s">
        <v>79</v>
      </c>
      <c r="D15" s="16"/>
      <c r="E15" s="17">
        <f>D15*TVACOEF</f>
        <v>0</v>
      </c>
    </row>
    <row r="16" spans="2:7" x14ac:dyDescent="0.25">
      <c r="B16" s="10"/>
      <c r="C16" s="10" t="s">
        <v>80</v>
      </c>
      <c r="D16" s="16"/>
      <c r="E16" s="17">
        <f>D16*TVACOEF</f>
        <v>0</v>
      </c>
      <c r="G16" s="18">
        <f>SUM(Tableau5[PU TTC])</f>
        <v>0</v>
      </c>
    </row>
    <row r="17" spans="2:7" x14ac:dyDescent="0.25">
      <c r="B17" s="10"/>
      <c r="C17" s="10"/>
      <c r="D17" s="12"/>
      <c r="E17" s="17"/>
    </row>
    <row r="18" spans="2:7" x14ac:dyDescent="0.25">
      <c r="B18" s="13" t="s">
        <v>54</v>
      </c>
      <c r="C18" s="13" t="s">
        <v>71</v>
      </c>
      <c r="D18" s="14" t="s">
        <v>0</v>
      </c>
      <c r="E18" s="7" t="s">
        <v>1</v>
      </c>
    </row>
    <row r="19" spans="2:7" x14ac:dyDescent="0.25">
      <c r="B19" s="10"/>
      <c r="C19" s="10" t="s">
        <v>47</v>
      </c>
      <c r="D19" s="16"/>
      <c r="E19" s="17">
        <f t="shared" ref="E19:E24" si="0">D19*TVACOEF</f>
        <v>0</v>
      </c>
    </row>
    <row r="20" spans="2:7" x14ac:dyDescent="0.25">
      <c r="B20" s="10"/>
      <c r="C20" s="10" t="s">
        <v>48</v>
      </c>
      <c r="D20" s="16"/>
      <c r="E20" s="17">
        <f t="shared" si="0"/>
        <v>0</v>
      </c>
    </row>
    <row r="21" spans="2:7" x14ac:dyDescent="0.25">
      <c r="B21" s="10"/>
      <c r="C21" s="10" t="s">
        <v>44</v>
      </c>
      <c r="D21" s="16"/>
      <c r="E21" s="17">
        <f t="shared" si="0"/>
        <v>0</v>
      </c>
    </row>
    <row r="22" spans="2:7" x14ac:dyDescent="0.25">
      <c r="B22" s="10"/>
      <c r="C22" s="10" t="s">
        <v>45</v>
      </c>
      <c r="D22" s="16"/>
      <c r="E22" s="17">
        <f t="shared" si="0"/>
        <v>0</v>
      </c>
    </row>
    <row r="23" spans="2:7" x14ac:dyDescent="0.25">
      <c r="B23" s="10"/>
      <c r="C23" s="10" t="s">
        <v>46</v>
      </c>
      <c r="D23" s="16"/>
      <c r="E23" s="17">
        <f t="shared" si="0"/>
        <v>0</v>
      </c>
    </row>
    <row r="24" spans="2:7" x14ac:dyDescent="0.25">
      <c r="B24" s="10"/>
      <c r="C24" s="10" t="s">
        <v>46</v>
      </c>
      <c r="D24" s="16"/>
      <c r="E24" s="17">
        <f t="shared" si="0"/>
        <v>0</v>
      </c>
      <c r="G24" s="18">
        <f>SUM(Tableau6[PU TTC])</f>
        <v>0</v>
      </c>
    </row>
    <row r="25" spans="2:7" x14ac:dyDescent="0.25">
      <c r="B25" s="10"/>
      <c r="C25" s="10"/>
      <c r="D25" s="16"/>
      <c r="E25" s="17"/>
    </row>
    <row r="26" spans="2:7" x14ac:dyDescent="0.25">
      <c r="B26" s="19" t="s">
        <v>54</v>
      </c>
      <c r="C26" s="19" t="s">
        <v>32</v>
      </c>
      <c r="D26" s="20" t="s">
        <v>0</v>
      </c>
      <c r="E26" s="7" t="s">
        <v>1</v>
      </c>
    </row>
    <row r="27" spans="2:7" x14ac:dyDescent="0.25">
      <c r="B27" s="13"/>
      <c r="C27" s="13" t="s">
        <v>42</v>
      </c>
      <c r="D27" s="21"/>
      <c r="E27" s="9">
        <f>D27*TVACOEF</f>
        <v>0</v>
      </c>
    </row>
    <row r="28" spans="2:7" x14ac:dyDescent="0.25">
      <c r="B28" s="13"/>
      <c r="C28" s="13" t="s">
        <v>43</v>
      </c>
      <c r="D28" s="21"/>
      <c r="E28" s="9">
        <f>D28*TVACOEF</f>
        <v>0</v>
      </c>
      <c r="G28" s="18">
        <f>SUM(E27:E28)</f>
        <v>0</v>
      </c>
    </row>
    <row r="29" spans="2:7" x14ac:dyDescent="0.25">
      <c r="B29" s="13"/>
      <c r="C29" s="13"/>
      <c r="D29" s="21"/>
      <c r="E29" s="9"/>
    </row>
    <row r="30" spans="2:7" x14ac:dyDescent="0.25">
      <c r="B30" s="19" t="s">
        <v>54</v>
      </c>
      <c r="C30" s="19" t="s">
        <v>31</v>
      </c>
      <c r="D30" s="20" t="s">
        <v>0</v>
      </c>
      <c r="E30" s="7" t="s">
        <v>1</v>
      </c>
    </row>
    <row r="31" spans="2:7" x14ac:dyDescent="0.25">
      <c r="B31" s="13"/>
      <c r="C31" s="13" t="s">
        <v>3</v>
      </c>
      <c r="D31" s="21"/>
      <c r="E31" s="9">
        <f>D31*TVACOEF</f>
        <v>0</v>
      </c>
    </row>
    <row r="32" spans="2:7" x14ac:dyDescent="0.25">
      <c r="B32" s="13"/>
      <c r="C32" s="13" t="s">
        <v>17</v>
      </c>
      <c r="D32" s="21"/>
      <c r="E32" s="9">
        <f>D32*TVACOEF</f>
        <v>0</v>
      </c>
      <c r="G32" s="18">
        <f>SUM(E31:E32)</f>
        <v>0</v>
      </c>
    </row>
    <row r="33" spans="2:7" x14ac:dyDescent="0.25">
      <c r="B33" s="13"/>
      <c r="C33" s="13"/>
      <c r="D33" s="21"/>
      <c r="E33" s="9"/>
    </row>
    <row r="34" spans="2:7" x14ac:dyDescent="0.25">
      <c r="B34" s="19" t="s">
        <v>54</v>
      </c>
      <c r="C34" s="19" t="s">
        <v>55</v>
      </c>
      <c r="D34" s="20" t="s">
        <v>0</v>
      </c>
      <c r="E34" s="7" t="s">
        <v>1</v>
      </c>
    </row>
    <row r="35" spans="2:7" x14ac:dyDescent="0.25">
      <c r="B35" s="13"/>
      <c r="C35" s="13" t="s">
        <v>13</v>
      </c>
      <c r="D35" s="21"/>
      <c r="E35" s="9">
        <f>D35*TVACOEF</f>
        <v>0</v>
      </c>
    </row>
    <row r="36" spans="2:7" x14ac:dyDescent="0.25">
      <c r="B36" s="13"/>
      <c r="C36" s="13" t="s">
        <v>56</v>
      </c>
      <c r="D36" s="21"/>
      <c r="E36" s="9">
        <f>D36*TVACOEF</f>
        <v>0</v>
      </c>
      <c r="G36" s="18">
        <f>SUM(E35:E36)</f>
        <v>0</v>
      </c>
    </row>
    <row r="37" spans="2:7" x14ac:dyDescent="0.25">
      <c r="B37" s="13"/>
      <c r="C37" s="13"/>
      <c r="D37" s="21"/>
      <c r="E37" s="9"/>
    </row>
    <row r="38" spans="2:7" x14ac:dyDescent="0.25">
      <c r="B38" s="19" t="s">
        <v>54</v>
      </c>
      <c r="C38" s="19" t="s">
        <v>33</v>
      </c>
      <c r="D38" s="20" t="s">
        <v>0</v>
      </c>
      <c r="E38" s="7" t="s">
        <v>1</v>
      </c>
    </row>
    <row r="39" spans="2:7" x14ac:dyDescent="0.25">
      <c r="B39" s="13"/>
      <c r="C39" s="13" t="s">
        <v>3</v>
      </c>
      <c r="D39" s="21"/>
      <c r="E39" s="9">
        <f>D39*TVACOEF</f>
        <v>0</v>
      </c>
    </row>
    <row r="40" spans="2:7" x14ac:dyDescent="0.25">
      <c r="B40" s="13"/>
      <c r="C40" s="13" t="s">
        <v>17</v>
      </c>
      <c r="D40" s="21"/>
      <c r="E40" s="9">
        <f>D40*TVACOEF</f>
        <v>0</v>
      </c>
      <c r="G40" s="18">
        <f>SUM(E39:E40)</f>
        <v>0</v>
      </c>
    </row>
    <row r="41" spans="2:7" x14ac:dyDescent="0.25">
      <c r="B41" s="13"/>
      <c r="C41" s="13"/>
      <c r="D41" s="14"/>
      <c r="E41" s="9"/>
    </row>
    <row r="42" spans="2:7" s="23" customFormat="1" x14ac:dyDescent="0.25">
      <c r="B42" s="22" t="s">
        <v>54</v>
      </c>
      <c r="C42" s="31" t="s">
        <v>35</v>
      </c>
      <c r="D42" s="20" t="s">
        <v>0</v>
      </c>
      <c r="E42" s="7" t="s">
        <v>1</v>
      </c>
      <c r="G42" s="24"/>
    </row>
    <row r="43" spans="2:7" x14ac:dyDescent="0.25">
      <c r="B43" s="10"/>
      <c r="C43" s="10" t="s">
        <v>72</v>
      </c>
      <c r="D43" s="16"/>
      <c r="E43" s="17">
        <f>D43*TVACOEF</f>
        <v>0</v>
      </c>
    </row>
    <row r="44" spans="2:7" x14ac:dyDescent="0.25">
      <c r="B44" s="10"/>
      <c r="C44" s="10" t="s">
        <v>73</v>
      </c>
      <c r="D44" s="16"/>
      <c r="E44" s="17">
        <f>D44*TVACOEF</f>
        <v>0</v>
      </c>
    </row>
    <row r="45" spans="2:7" x14ac:dyDescent="0.25">
      <c r="B45" s="28"/>
      <c r="C45" s="28" t="s">
        <v>74</v>
      </c>
      <c r="D45" s="16"/>
      <c r="E45" s="30">
        <f>D45*TVACOEF</f>
        <v>0</v>
      </c>
    </row>
    <row r="46" spans="2:7" x14ac:dyDescent="0.25">
      <c r="B46" s="28"/>
      <c r="C46" s="10" t="s">
        <v>75</v>
      </c>
      <c r="D46" s="16"/>
      <c r="E46" s="30">
        <f>D46*TVACOEF</f>
        <v>0</v>
      </c>
      <c r="G46" s="18">
        <f>SUM(E43:E46)</f>
        <v>0</v>
      </c>
    </row>
    <row r="47" spans="2:7" x14ac:dyDescent="0.25">
      <c r="B47" s="28"/>
      <c r="C47" s="28"/>
      <c r="D47" s="29"/>
      <c r="E47" s="30"/>
    </row>
    <row r="48" spans="2:7" x14ac:dyDescent="0.25">
      <c r="B48" s="13" t="s">
        <v>54</v>
      </c>
      <c r="C48" s="13" t="s">
        <v>34</v>
      </c>
      <c r="D48" s="14" t="s">
        <v>0</v>
      </c>
      <c r="E48" s="7" t="s">
        <v>1</v>
      </c>
    </row>
    <row r="49" spans="2:7" x14ac:dyDescent="0.25">
      <c r="B49" s="10"/>
      <c r="C49" s="10" t="s">
        <v>50</v>
      </c>
      <c r="D49" s="16"/>
      <c r="E49" s="17">
        <f t="shared" ref="E49:E56" si="1">D49*TVACOEF</f>
        <v>0</v>
      </c>
    </row>
    <row r="50" spans="2:7" x14ac:dyDescent="0.25">
      <c r="B50" s="10"/>
      <c r="C50" s="10" t="s">
        <v>51</v>
      </c>
      <c r="D50" s="16"/>
      <c r="E50" s="17">
        <f t="shared" si="1"/>
        <v>0</v>
      </c>
    </row>
    <row r="51" spans="2:7" x14ac:dyDescent="0.25">
      <c r="B51" s="10"/>
      <c r="C51" s="10" t="s">
        <v>36</v>
      </c>
      <c r="D51" s="16"/>
      <c r="E51" s="17">
        <f t="shared" si="1"/>
        <v>0</v>
      </c>
    </row>
    <row r="52" spans="2:7" x14ac:dyDescent="0.25">
      <c r="B52" s="10"/>
      <c r="C52" s="10" t="s">
        <v>37</v>
      </c>
      <c r="D52" s="16"/>
      <c r="E52" s="17">
        <f t="shared" si="1"/>
        <v>0</v>
      </c>
    </row>
    <row r="53" spans="2:7" x14ac:dyDescent="0.25">
      <c r="B53" s="10"/>
      <c r="C53" s="10" t="s">
        <v>38</v>
      </c>
      <c r="D53" s="16"/>
      <c r="E53" s="17">
        <f t="shared" si="1"/>
        <v>0</v>
      </c>
    </row>
    <row r="54" spans="2:7" x14ac:dyDescent="0.25">
      <c r="B54" s="10"/>
      <c r="C54" s="10" t="s">
        <v>39</v>
      </c>
      <c r="D54" s="16"/>
      <c r="E54" s="17">
        <f t="shared" si="1"/>
        <v>0</v>
      </c>
    </row>
    <row r="55" spans="2:7" x14ac:dyDescent="0.25">
      <c r="B55" s="10"/>
      <c r="C55" s="10" t="s">
        <v>40</v>
      </c>
      <c r="D55" s="16"/>
      <c r="E55" s="17">
        <f t="shared" si="1"/>
        <v>0</v>
      </c>
    </row>
    <row r="56" spans="2:7" x14ac:dyDescent="0.25">
      <c r="B56" s="10"/>
      <c r="C56" s="10" t="s">
        <v>41</v>
      </c>
      <c r="D56" s="16"/>
      <c r="E56" s="17">
        <f t="shared" si="1"/>
        <v>0</v>
      </c>
      <c r="G56" s="18">
        <f>SUM(Tableau8[PU TTC])</f>
        <v>0</v>
      </c>
    </row>
    <row r="57" spans="2:7" x14ac:dyDescent="0.25">
      <c r="B57" s="10"/>
      <c r="C57" s="10"/>
      <c r="D57" s="16"/>
      <c r="E57" s="17"/>
    </row>
    <row r="58" spans="2:7" x14ac:dyDescent="0.25">
      <c r="B58" s="13" t="s">
        <v>54</v>
      </c>
      <c r="C58" s="13" t="s">
        <v>2</v>
      </c>
      <c r="D58" s="14" t="s">
        <v>0</v>
      </c>
      <c r="E58" s="7" t="s">
        <v>1</v>
      </c>
    </row>
    <row r="59" spans="2:7" x14ac:dyDescent="0.25">
      <c r="B59" s="10"/>
      <c r="C59" s="10" t="s">
        <v>49</v>
      </c>
      <c r="D59" s="16"/>
      <c r="E59" s="17">
        <f>D59*TVACOEF</f>
        <v>0</v>
      </c>
    </row>
    <row r="60" spans="2:7" x14ac:dyDescent="0.25">
      <c r="B60" s="10"/>
      <c r="C60" s="10" t="s">
        <v>94</v>
      </c>
      <c r="D60" s="16"/>
      <c r="E60" s="17">
        <f>D60*TVACOEF</f>
        <v>0</v>
      </c>
      <c r="G60" s="18">
        <f>SUM(Tableau9[PU TTC])</f>
        <v>0</v>
      </c>
    </row>
    <row r="61" spans="2:7" x14ac:dyDescent="0.25">
      <c r="B61" s="10"/>
      <c r="C61" s="10"/>
      <c r="D61" s="12"/>
      <c r="E61" s="17"/>
    </row>
    <row r="62" spans="2:7" x14ac:dyDescent="0.25">
      <c r="B62" s="13" t="s">
        <v>54</v>
      </c>
      <c r="C62" s="13" t="s">
        <v>5</v>
      </c>
      <c r="D62" s="14" t="s">
        <v>0</v>
      </c>
      <c r="E62" s="7" t="s">
        <v>1</v>
      </c>
    </row>
    <row r="63" spans="2:7" x14ac:dyDescent="0.25">
      <c r="B63" s="10"/>
      <c r="C63" s="10" t="s">
        <v>8</v>
      </c>
      <c r="D63" s="16"/>
      <c r="E63" s="17">
        <f>D63*TVACOEF</f>
        <v>0</v>
      </c>
    </row>
    <row r="64" spans="2:7" x14ac:dyDescent="0.25">
      <c r="B64" s="10"/>
      <c r="C64" s="10" t="s">
        <v>9</v>
      </c>
      <c r="D64" s="16"/>
      <c r="E64" s="17">
        <f>D64*TVACOEF</f>
        <v>0</v>
      </c>
    </row>
    <row r="65" spans="2:7" x14ac:dyDescent="0.25">
      <c r="B65" s="10"/>
      <c r="C65" s="10" t="s">
        <v>10</v>
      </c>
      <c r="D65" s="16"/>
      <c r="E65" s="17">
        <f>D65*TVACOEF</f>
        <v>0</v>
      </c>
    </row>
    <row r="66" spans="2:7" x14ac:dyDescent="0.25">
      <c r="B66" s="10"/>
      <c r="C66" s="10" t="s">
        <v>11</v>
      </c>
      <c r="D66" s="16"/>
      <c r="E66" s="17">
        <f>D66*TVACOEF</f>
        <v>0</v>
      </c>
      <c r="G66" s="18">
        <f>SUM(Tableau1[PU TTC])</f>
        <v>0</v>
      </c>
    </row>
  </sheetData>
  <pageMargins left="0.7" right="0.7" top="0.75" bottom="0.75" header="0.3" footer="0.3"/>
  <pageSetup paperSize="9" scale="43" orientation="landscape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D13C-D65D-4DD0-B4C1-A50D04BFF913}">
  <sheetPr>
    <pageSetUpPr fitToPage="1"/>
  </sheetPr>
  <dimension ref="B1:G28"/>
  <sheetViews>
    <sheetView tabSelected="1" workbookViewId="0">
      <selection activeCell="C29" sqref="C29"/>
    </sheetView>
  </sheetViews>
  <sheetFormatPr baseColWidth="10" defaultColWidth="9.109375" defaultRowHeight="13.8" x14ac:dyDescent="0.25"/>
  <cols>
    <col min="1" max="2" width="10.6640625" style="32" customWidth="1"/>
    <col min="3" max="3" width="91.109375" style="32" customWidth="1"/>
    <col min="4" max="5" width="20.6640625" style="34" customWidth="1"/>
    <col min="6" max="6" width="5.6640625" style="32" customWidth="1"/>
    <col min="7" max="7" width="25.109375" style="35" customWidth="1"/>
    <col min="8" max="8" width="11.5546875" style="32" customWidth="1"/>
    <col min="9" max="16384" width="9.109375" style="32"/>
  </cols>
  <sheetData>
    <row r="1" spans="2:7" ht="58.2" customHeight="1" x14ac:dyDescent="0.5">
      <c r="C1" s="33" t="s">
        <v>6</v>
      </c>
      <c r="E1" s="4">
        <v>1.2</v>
      </c>
    </row>
    <row r="2" spans="2:7" ht="20.100000000000001" customHeight="1" x14ac:dyDescent="0.5">
      <c r="C2" s="33"/>
    </row>
    <row r="3" spans="2:7" x14ac:dyDescent="0.25">
      <c r="G3" s="15" t="s">
        <v>18</v>
      </c>
    </row>
    <row r="4" spans="2:7" x14ac:dyDescent="0.25">
      <c r="B4" s="32" t="s">
        <v>54</v>
      </c>
      <c r="C4" s="32" t="s">
        <v>57</v>
      </c>
      <c r="D4" s="34" t="s">
        <v>0</v>
      </c>
      <c r="E4" s="34" t="s">
        <v>1</v>
      </c>
    </row>
    <row r="5" spans="2:7" x14ac:dyDescent="0.25">
      <c r="B5" s="8"/>
      <c r="C5" s="8" t="s">
        <v>95</v>
      </c>
      <c r="D5" s="9"/>
      <c r="E5" s="9">
        <f>Tableau512[[#This Row],[PU HT]]*TVACOEF</f>
        <v>0</v>
      </c>
      <c r="G5" s="36">
        <f>SUM(Tableau512[PU TTC])</f>
        <v>0</v>
      </c>
    </row>
    <row r="6" spans="2:7" x14ac:dyDescent="0.25">
      <c r="B6" s="37"/>
      <c r="C6" s="37"/>
      <c r="D6" s="38"/>
      <c r="E6" s="38"/>
    </row>
    <row r="7" spans="2:7" x14ac:dyDescent="0.25">
      <c r="B7" s="32" t="s">
        <v>54</v>
      </c>
      <c r="C7" s="32" t="s">
        <v>58</v>
      </c>
      <c r="D7" s="34" t="s">
        <v>0</v>
      </c>
      <c r="E7" s="34" t="s">
        <v>1</v>
      </c>
    </row>
    <row r="8" spans="2:7" x14ac:dyDescent="0.25">
      <c r="B8" s="37"/>
      <c r="C8" s="37" t="s">
        <v>96</v>
      </c>
      <c r="D8" s="9"/>
      <c r="E8" s="9">
        <f>Tableau714[[#This Row],[PU HT]]*TVACOEF</f>
        <v>0</v>
      </c>
    </row>
    <row r="9" spans="2:7" x14ac:dyDescent="0.25">
      <c r="B9" s="37"/>
      <c r="C9" s="37" t="s">
        <v>97</v>
      </c>
      <c r="D9" s="9"/>
      <c r="E9" s="17">
        <f>Tableau714[[#This Row],[PU HT]]*TVACOEF</f>
        <v>0</v>
      </c>
      <c r="G9" s="36">
        <f>SUM(Tableau714[PU TTC])</f>
        <v>0</v>
      </c>
    </row>
    <row r="10" spans="2:7" x14ac:dyDescent="0.25">
      <c r="B10" s="37"/>
      <c r="C10" s="37"/>
      <c r="D10" s="17"/>
      <c r="E10" s="17"/>
    </row>
    <row r="11" spans="2:7" x14ac:dyDescent="0.25">
      <c r="B11" s="32" t="s">
        <v>54</v>
      </c>
      <c r="C11" s="32" t="s">
        <v>12</v>
      </c>
      <c r="D11" s="34" t="s">
        <v>0</v>
      </c>
      <c r="E11" s="34" t="s">
        <v>1</v>
      </c>
    </row>
    <row r="12" spans="2:7" x14ac:dyDescent="0.25">
      <c r="B12" s="8"/>
      <c r="C12" s="8" t="s">
        <v>59</v>
      </c>
      <c r="D12" s="9"/>
      <c r="E12" s="9">
        <f>Tableau91618[[#This Row],[PU HT]]*TVACOEF</f>
        <v>0</v>
      </c>
    </row>
    <row r="13" spans="2:7" x14ac:dyDescent="0.25">
      <c r="B13" s="37"/>
      <c r="C13" s="8" t="s">
        <v>102</v>
      </c>
      <c r="D13" s="17"/>
      <c r="E13" s="17">
        <f>Tableau91618[[#This Row],[PU HT]]*TVACOEF</f>
        <v>0</v>
      </c>
    </row>
    <row r="14" spans="2:7" x14ac:dyDescent="0.25">
      <c r="B14" s="8"/>
      <c r="C14" s="8" t="s">
        <v>60</v>
      </c>
      <c r="D14" s="9"/>
      <c r="E14" s="9">
        <f>Tableau91618[[#This Row],[PU HT]]*TVACOEF</f>
        <v>0</v>
      </c>
      <c r="G14" s="36">
        <f>SUM(Tableau91618[PU TTC])</f>
        <v>0</v>
      </c>
    </row>
    <row r="15" spans="2:7" x14ac:dyDescent="0.25">
      <c r="B15" s="37"/>
      <c r="C15" s="37"/>
      <c r="D15" s="17"/>
      <c r="E15" s="17"/>
    </row>
    <row r="16" spans="2:7" x14ac:dyDescent="0.25">
      <c r="B16" s="32" t="s">
        <v>54</v>
      </c>
      <c r="C16" s="32" t="s">
        <v>90</v>
      </c>
      <c r="D16" s="34" t="s">
        <v>0</v>
      </c>
      <c r="E16" s="34" t="s">
        <v>1</v>
      </c>
    </row>
    <row r="17" spans="2:7" x14ac:dyDescent="0.25">
      <c r="B17" s="37"/>
      <c r="C17" s="37" t="s">
        <v>61</v>
      </c>
      <c r="D17" s="17"/>
      <c r="E17" s="17">
        <f>Tableau16[[#This Row],[PU HT]]*TVACOEF</f>
        <v>0</v>
      </c>
    </row>
    <row r="18" spans="2:7" x14ac:dyDescent="0.25">
      <c r="B18" s="37"/>
      <c r="C18" s="37" t="s">
        <v>62</v>
      </c>
      <c r="D18" s="17"/>
      <c r="E18" s="17">
        <f>Tableau16[[#This Row],[PU HT]]*TVACOEF</f>
        <v>0</v>
      </c>
      <c r="G18" s="36">
        <f>SUM(Tableau16[PU TTC])</f>
        <v>0</v>
      </c>
    </row>
    <row r="19" spans="2:7" x14ac:dyDescent="0.25">
      <c r="B19" s="37"/>
      <c r="C19" s="37"/>
      <c r="D19" s="38"/>
      <c r="E19" s="38"/>
    </row>
    <row r="20" spans="2:7" x14ac:dyDescent="0.25">
      <c r="B20" s="32" t="s">
        <v>54</v>
      </c>
      <c r="C20" s="32" t="s">
        <v>14</v>
      </c>
      <c r="D20" s="34" t="s">
        <v>0</v>
      </c>
      <c r="E20" s="34" t="s">
        <v>1</v>
      </c>
    </row>
    <row r="21" spans="2:7" x14ac:dyDescent="0.25">
      <c r="B21" s="48"/>
      <c r="C21" s="49" t="s">
        <v>91</v>
      </c>
      <c r="D21" s="9"/>
      <c r="E21" s="50">
        <f>Tableau10[[#This Row],[PU HT]]*TVACOEF</f>
        <v>0</v>
      </c>
    </row>
    <row r="22" spans="2:7" x14ac:dyDescent="0.25">
      <c r="B22" s="48"/>
      <c r="C22" s="49" t="s">
        <v>99</v>
      </c>
      <c r="D22" s="54"/>
      <c r="E22" s="50">
        <f>Tableau10[[#This Row],[PU HT]]*TVACOEF</f>
        <v>0</v>
      </c>
    </row>
    <row r="23" spans="2:7" x14ac:dyDescent="0.25">
      <c r="B23" s="48"/>
      <c r="C23" s="49" t="s">
        <v>100</v>
      </c>
      <c r="D23" s="54"/>
      <c r="E23" s="50">
        <f>Tableau10[[#This Row],[PU HT]]*TVACOEF</f>
        <v>0</v>
      </c>
    </row>
    <row r="24" spans="2:7" x14ac:dyDescent="0.25">
      <c r="B24" s="37"/>
      <c r="C24" s="37" t="s">
        <v>15</v>
      </c>
      <c r="D24" s="9"/>
      <c r="E24" s="50">
        <f>Tableau10[[#This Row],[PU HT]]*TVACOEF</f>
        <v>0</v>
      </c>
    </row>
    <row r="25" spans="2:7" x14ac:dyDescent="0.25">
      <c r="B25" s="37"/>
      <c r="C25" s="37" t="s">
        <v>63</v>
      </c>
      <c r="D25" s="9"/>
      <c r="E25" s="50">
        <f>Tableau10[[#This Row],[PU HT]]*TVACOEF</f>
        <v>0</v>
      </c>
    </row>
    <row r="26" spans="2:7" x14ac:dyDescent="0.25">
      <c r="B26" s="37"/>
      <c r="C26" s="37" t="s">
        <v>64</v>
      </c>
      <c r="D26" s="9"/>
      <c r="E26" s="50">
        <f>Tableau10[[#This Row],[PU HT]]*TVACOEF</f>
        <v>0</v>
      </c>
    </row>
    <row r="27" spans="2:7" x14ac:dyDescent="0.25">
      <c r="B27" s="48"/>
      <c r="C27" s="37" t="s">
        <v>65</v>
      </c>
      <c r="D27" s="9"/>
      <c r="E27" s="50">
        <f>Tableau10[[#This Row],[PU HT]]*TVACOEF</f>
        <v>0</v>
      </c>
    </row>
    <row r="28" spans="2:7" x14ac:dyDescent="0.25">
      <c r="B28" s="37"/>
      <c r="C28" s="37" t="s">
        <v>103</v>
      </c>
      <c r="D28" s="9"/>
      <c r="E28" s="50">
        <f>Tableau10[[#This Row],[PU HT]]*TVACOEF</f>
        <v>0</v>
      </c>
      <c r="G28" s="36">
        <f>SUM(Tableau10[PU TTC])</f>
        <v>0</v>
      </c>
    </row>
  </sheetData>
  <pageMargins left="0.7" right="0.7" top="0.75" bottom="0.75" header="0.3" footer="0.3"/>
  <pageSetup paperSize="9" scale="70" orientation="landscape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F19E-EC3E-4566-804A-210F1A84726D}">
  <sheetPr>
    <pageSetUpPr fitToPage="1"/>
  </sheetPr>
  <dimension ref="C1:F51"/>
  <sheetViews>
    <sheetView workbookViewId="0">
      <selection activeCell="C21" sqref="C21:F21"/>
    </sheetView>
  </sheetViews>
  <sheetFormatPr baseColWidth="10" defaultColWidth="9.109375" defaultRowHeight="13.8" x14ac:dyDescent="0.25"/>
  <cols>
    <col min="1" max="1" width="4.6640625" style="1" customWidth="1"/>
    <col min="2" max="2" width="4.109375" style="1" customWidth="1"/>
    <col min="3" max="3" width="72.33203125" style="1" customWidth="1"/>
    <col min="4" max="4" width="23" style="1" customWidth="1"/>
    <col min="5" max="5" width="16" style="23" customWidth="1"/>
    <col min="6" max="6" width="16.88671875" style="1" customWidth="1"/>
    <col min="7" max="16384" width="9.109375" style="1"/>
  </cols>
  <sheetData>
    <row r="1" spans="3:6" ht="58.95" customHeight="1" x14ac:dyDescent="0.5">
      <c r="C1" s="55" t="s">
        <v>25</v>
      </c>
      <c r="D1" s="55"/>
      <c r="E1" s="55"/>
      <c r="F1" s="55"/>
    </row>
    <row r="2" spans="3:6" s="39" customFormat="1" ht="59.25" customHeight="1" x14ac:dyDescent="0.25">
      <c r="D2" s="41" t="s">
        <v>93</v>
      </c>
      <c r="E2" s="40" t="s">
        <v>26</v>
      </c>
      <c r="F2" s="41" t="s">
        <v>19</v>
      </c>
    </row>
    <row r="3" spans="3:6" ht="23.25" customHeight="1" x14ac:dyDescent="0.25"/>
    <row r="4" spans="3:6" ht="23.25" customHeight="1" x14ac:dyDescent="0.25">
      <c r="C4" s="43" t="s">
        <v>76</v>
      </c>
      <c r="D4" s="42">
        <f>'Presta suivi'!G5+'Presta suivi'!G10</f>
        <v>0</v>
      </c>
      <c r="E4" s="23">
        <v>2</v>
      </c>
      <c r="F4" s="42">
        <f>D4*E4</f>
        <v>0</v>
      </c>
    </row>
    <row r="5" spans="3:6" ht="23.25" customHeight="1" x14ac:dyDescent="0.25">
      <c r="C5" s="43" t="s">
        <v>81</v>
      </c>
      <c r="D5" s="42">
        <f>'Presta suivi'!E13+'Presta suivi'!E14+(2*'Presta suivi'!E19)</f>
        <v>0</v>
      </c>
      <c r="E5" s="23">
        <v>2</v>
      </c>
      <c r="F5" s="42">
        <f t="shared" ref="F5:F14" si="0">D5*E5</f>
        <v>0</v>
      </c>
    </row>
    <row r="6" spans="3:6" ht="23.25" customHeight="1" x14ac:dyDescent="0.25">
      <c r="C6" s="43" t="s">
        <v>82</v>
      </c>
      <c r="D6" s="42">
        <f>'Presta suivi'!E27+'Presta suivi'!E31</f>
        <v>0</v>
      </c>
      <c r="E6" s="23">
        <v>2</v>
      </c>
      <c r="F6" s="42">
        <f t="shared" si="0"/>
        <v>0</v>
      </c>
    </row>
    <row r="7" spans="3:6" ht="23.25" customHeight="1" x14ac:dyDescent="0.25">
      <c r="C7" s="43" t="s">
        <v>83</v>
      </c>
      <c r="D7" s="42">
        <f>'Presta suivi'!G36</f>
        <v>0</v>
      </c>
      <c r="E7" s="23">
        <v>1</v>
      </c>
      <c r="F7" s="42">
        <f t="shared" si="0"/>
        <v>0</v>
      </c>
    </row>
    <row r="8" spans="3:6" ht="23.25" customHeight="1" x14ac:dyDescent="0.25">
      <c r="C8" s="43" t="s">
        <v>89</v>
      </c>
      <c r="D8" s="42">
        <f>'Presta suivi'!E49*2</f>
        <v>0</v>
      </c>
      <c r="E8" s="23">
        <v>2</v>
      </c>
      <c r="F8" s="42">
        <f t="shared" si="0"/>
        <v>0</v>
      </c>
    </row>
    <row r="9" spans="3:6" ht="23.1" customHeight="1" x14ac:dyDescent="0.25">
      <c r="C9" s="43" t="s">
        <v>88</v>
      </c>
      <c r="D9" s="5">
        <f>3*'Presta suivi'!E53+'Presta suivi'!E51+'Presta suivi'!E55</f>
        <v>0</v>
      </c>
      <c r="E9" s="23">
        <v>1</v>
      </c>
      <c r="F9" s="42">
        <f t="shared" si="0"/>
        <v>0</v>
      </c>
    </row>
    <row r="10" spans="3:6" ht="23.1" customHeight="1" x14ac:dyDescent="0.25">
      <c r="C10" s="43" t="s">
        <v>84</v>
      </c>
      <c r="D10" s="5">
        <f>'Presta suivi'!E43+'Presta suivi'!E45</f>
        <v>0</v>
      </c>
      <c r="E10" s="23">
        <v>0.75</v>
      </c>
      <c r="F10" s="42">
        <f t="shared" si="0"/>
        <v>0</v>
      </c>
    </row>
    <row r="11" spans="3:6" ht="23.1" customHeight="1" x14ac:dyDescent="0.25">
      <c r="C11" s="43" t="s">
        <v>85</v>
      </c>
      <c r="D11" s="5">
        <f>'Presta suivi'!E39</f>
        <v>0</v>
      </c>
      <c r="E11" s="23">
        <v>1</v>
      </c>
      <c r="F11" s="42">
        <f t="shared" si="0"/>
        <v>0</v>
      </c>
    </row>
    <row r="12" spans="3:6" ht="23.1" customHeight="1" x14ac:dyDescent="0.25">
      <c r="C12" s="43" t="s">
        <v>86</v>
      </c>
      <c r="D12" s="5">
        <f>'Presta suivi'!E59</f>
        <v>0</v>
      </c>
      <c r="E12" s="23">
        <v>2</v>
      </c>
      <c r="F12" s="42">
        <f t="shared" si="0"/>
        <v>0</v>
      </c>
    </row>
    <row r="13" spans="3:6" ht="23.1" customHeight="1" x14ac:dyDescent="0.25">
      <c r="C13" s="43" t="s">
        <v>87</v>
      </c>
      <c r="D13" s="5">
        <f>('Presta suivi'!E64*5)+('Presta suivi'!E66*2)</f>
        <v>0</v>
      </c>
      <c r="E13" s="23">
        <v>1</v>
      </c>
      <c r="F13" s="42">
        <f t="shared" si="0"/>
        <v>0</v>
      </c>
    </row>
    <row r="14" spans="3:6" ht="23.1" customHeight="1" x14ac:dyDescent="0.25">
      <c r="C14" s="43" t="s">
        <v>92</v>
      </c>
      <c r="D14" s="5">
        <f>'Presta évolution'!G5+'Presta évolution'!G9+'Presta évolution'!G14+'Presta évolution'!G18+'Presta évolution'!G28</f>
        <v>0</v>
      </c>
      <c r="E14" s="23">
        <v>0.5</v>
      </c>
      <c r="F14" s="42">
        <f t="shared" si="0"/>
        <v>0</v>
      </c>
    </row>
    <row r="15" spans="3:6" ht="23.1" customHeight="1" x14ac:dyDescent="0.25">
      <c r="C15" s="43"/>
      <c r="D15" s="5"/>
      <c r="F15" s="42"/>
    </row>
    <row r="16" spans="3:6" ht="14.4" thickBot="1" x14ac:dyDescent="0.3">
      <c r="D16" s="42"/>
    </row>
    <row r="17" spans="3:6" ht="14.4" thickBot="1" x14ac:dyDescent="0.3">
      <c r="C17" s="51" t="s">
        <v>27</v>
      </c>
      <c r="D17" s="45">
        <f>SUM(D4:D15)</f>
        <v>0</v>
      </c>
      <c r="E17" s="46">
        <f>SUM(E4:E15)</f>
        <v>15.25</v>
      </c>
      <c r="F17" s="47">
        <f>SUM(F4:F15)</f>
        <v>0</v>
      </c>
    </row>
    <row r="18" spans="3:6" x14ac:dyDescent="0.25">
      <c r="C18" s="52"/>
      <c r="F18" s="42"/>
    </row>
    <row r="19" spans="3:6" ht="15.6" x14ac:dyDescent="0.3">
      <c r="C19" s="44"/>
      <c r="D19" s="42"/>
    </row>
    <row r="20" spans="3:6" ht="15.6" x14ac:dyDescent="0.3">
      <c r="C20" s="44"/>
    </row>
    <row r="21" spans="3:6" ht="41.25" customHeight="1" x14ac:dyDescent="0.35">
      <c r="C21" s="56" t="s">
        <v>101</v>
      </c>
      <c r="D21" s="57"/>
      <c r="E21" s="57"/>
      <c r="F21" s="57"/>
    </row>
    <row r="22" spans="3:6" ht="15.6" x14ac:dyDescent="0.3">
      <c r="C22" s="44"/>
      <c r="D22" s="42"/>
    </row>
    <row r="23" spans="3:6" ht="15.6" x14ac:dyDescent="0.3">
      <c r="C23" s="44"/>
      <c r="D23" s="42"/>
    </row>
    <row r="24" spans="3:6" ht="15.6" x14ac:dyDescent="0.3">
      <c r="C24" s="44"/>
      <c r="D24" s="42"/>
    </row>
    <row r="25" spans="3:6" ht="15.6" x14ac:dyDescent="0.3">
      <c r="C25" s="44"/>
    </row>
    <row r="26" spans="3:6" ht="15.6" x14ac:dyDescent="0.3">
      <c r="C26" s="44"/>
    </row>
    <row r="27" spans="3:6" ht="15.6" x14ac:dyDescent="0.3">
      <c r="C27" s="44"/>
      <c r="D27" s="42"/>
    </row>
    <row r="28" spans="3:6" ht="15.6" x14ac:dyDescent="0.3">
      <c r="C28" s="44"/>
      <c r="D28" s="42"/>
    </row>
    <row r="29" spans="3:6" ht="15.6" x14ac:dyDescent="0.3">
      <c r="C29" s="44"/>
      <c r="D29" s="42"/>
    </row>
    <row r="30" spans="3:6" ht="15.6" x14ac:dyDescent="0.3">
      <c r="C30" s="44"/>
      <c r="D30" s="42"/>
    </row>
    <row r="31" spans="3:6" ht="15.6" x14ac:dyDescent="0.3">
      <c r="C31" s="44"/>
      <c r="D31" s="42"/>
    </row>
    <row r="32" spans="3:6" ht="15.6" x14ac:dyDescent="0.3">
      <c r="C32" s="44"/>
      <c r="D32" s="42"/>
    </row>
    <row r="33" spans="3:4" ht="15.6" x14ac:dyDescent="0.3">
      <c r="C33" s="44"/>
      <c r="D33" s="42"/>
    </row>
    <row r="34" spans="3:4" ht="15.6" x14ac:dyDescent="0.3">
      <c r="C34" s="44"/>
      <c r="D34" s="42"/>
    </row>
    <row r="35" spans="3:4" ht="15.6" x14ac:dyDescent="0.3">
      <c r="C35" s="44"/>
      <c r="D35" s="42"/>
    </row>
    <row r="36" spans="3:4" ht="15.6" x14ac:dyDescent="0.3">
      <c r="C36" s="44"/>
      <c r="D36" s="42"/>
    </row>
    <row r="37" spans="3:4" ht="15.6" x14ac:dyDescent="0.3">
      <c r="C37" s="44"/>
    </row>
    <row r="38" spans="3:4" ht="15.6" x14ac:dyDescent="0.3">
      <c r="C38" s="44"/>
    </row>
    <row r="39" spans="3:4" ht="15.6" x14ac:dyDescent="0.3">
      <c r="C39" s="44"/>
      <c r="D39" s="42"/>
    </row>
    <row r="40" spans="3:4" ht="15.6" x14ac:dyDescent="0.3">
      <c r="C40" s="44"/>
      <c r="D40" s="42"/>
    </row>
    <row r="41" spans="3:4" ht="15.6" x14ac:dyDescent="0.3">
      <c r="C41" s="44"/>
      <c r="D41" s="42"/>
    </row>
    <row r="42" spans="3:4" ht="15.6" x14ac:dyDescent="0.3">
      <c r="C42" s="44"/>
    </row>
    <row r="43" spans="3:4" ht="15.6" x14ac:dyDescent="0.3">
      <c r="C43" s="44"/>
      <c r="D43" s="42"/>
    </row>
    <row r="44" spans="3:4" ht="15.6" x14ac:dyDescent="0.3">
      <c r="C44" s="44"/>
      <c r="D44" s="42"/>
    </row>
    <row r="45" spans="3:4" ht="15.6" x14ac:dyDescent="0.3">
      <c r="C45" s="44"/>
      <c r="D45" s="42"/>
    </row>
    <row r="46" spans="3:4" ht="15.6" x14ac:dyDescent="0.3">
      <c r="C46" s="44"/>
    </row>
    <row r="47" spans="3:4" ht="15.6" x14ac:dyDescent="0.3">
      <c r="C47" s="44"/>
    </row>
    <row r="48" spans="3:4" ht="15.6" x14ac:dyDescent="0.3">
      <c r="C48" s="44"/>
      <c r="D48" s="42"/>
    </row>
    <row r="49" spans="3:4" ht="15.6" x14ac:dyDescent="0.3">
      <c r="C49" s="44"/>
      <c r="D49" s="42"/>
    </row>
    <row r="50" spans="3:4" x14ac:dyDescent="0.25">
      <c r="D50" s="42"/>
    </row>
    <row r="51" spans="3:4" x14ac:dyDescent="0.25">
      <c r="D51" s="42"/>
    </row>
  </sheetData>
  <mergeCells count="2">
    <mergeCell ref="C1:F1"/>
    <mergeCell ref="C21:F21"/>
  </mergeCells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Intro</vt:lpstr>
      <vt:lpstr>Presta suivi</vt:lpstr>
      <vt:lpstr>Presta évolution</vt:lpstr>
      <vt:lpstr>DQE</vt:lpstr>
      <vt:lpstr>TVACOEF</vt:lpstr>
      <vt:lpstr>TVACOEFFONC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2024-09-16T13:42:57Z</dcterms:modified>
</cp:coreProperties>
</file>