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ccounting_Automation_System\resources\reports\"/>
    </mc:Choice>
  </mc:AlternateContent>
  <bookViews>
    <workbookView xWindow="-120" yWindow="-120" windowWidth="29040" windowHeight="15840" tabRatio="854"/>
  </bookViews>
  <sheets>
    <sheet name="Cotizacion" sheetId="41" r:id="rId1"/>
    <sheet name="Hoja1" sheetId="88" r:id="rId2"/>
    <sheet name="Semana completa MAT" sheetId="42" r:id="rId3"/>
    <sheet name="Semana completa M0" sheetId="43" r:id="rId4"/>
    <sheet name="MAT (1)" sheetId="86" r:id="rId5"/>
    <sheet name="M0 (1)" sheetId="87" r:id="rId6"/>
    <sheet name="MAT (2)" sheetId="44" r:id="rId7"/>
    <sheet name="M0 (2)" sheetId="45" r:id="rId8"/>
    <sheet name="MAT (3)" sheetId="47" r:id="rId9"/>
    <sheet name="M0  (3)" sheetId="46" r:id="rId10"/>
    <sheet name="MAT (4)" sheetId="48" r:id="rId11"/>
    <sheet name="M0  (4)" sheetId="49" r:id="rId12"/>
    <sheet name="MAT (5)" sheetId="50" r:id="rId13"/>
    <sheet name="M0  (5)" sheetId="51" r:id="rId14"/>
    <sheet name="MAT (6)" sheetId="52" r:id="rId15"/>
    <sheet name="M0  (6)" sheetId="53" r:id="rId16"/>
    <sheet name="MAT (7)" sheetId="54" r:id="rId17"/>
    <sheet name="M0  (7)" sheetId="55" r:id="rId18"/>
    <sheet name="MAT (8)" sheetId="56" r:id="rId19"/>
    <sheet name="M0  (8)" sheetId="57" r:id="rId20"/>
    <sheet name="MAT (9)" sheetId="58" r:id="rId21"/>
    <sheet name="M0  (9)" sheetId="59" r:id="rId22"/>
    <sheet name="MAT (10)" sheetId="60" r:id="rId23"/>
    <sheet name="M0  (10)" sheetId="61" r:id="rId24"/>
    <sheet name="MAT (11)" sheetId="62" r:id="rId25"/>
    <sheet name="M0  (11)" sheetId="63" r:id="rId26"/>
    <sheet name="MAT (12)" sheetId="64" r:id="rId27"/>
    <sheet name="M0  (12)" sheetId="65" r:id="rId28"/>
    <sheet name="MAT (13)" sheetId="66" r:id="rId29"/>
    <sheet name="M0  (13)" sheetId="67" r:id="rId30"/>
    <sheet name="MAT (14)" sheetId="68" r:id="rId31"/>
    <sheet name="M0  (14)" sheetId="69" r:id="rId32"/>
    <sheet name="MAT (15)" sheetId="70" r:id="rId33"/>
    <sheet name="M0  (15)" sheetId="71" r:id="rId34"/>
    <sheet name="MAT (16)" sheetId="72" r:id="rId35"/>
    <sheet name="M0  (16)" sheetId="73" r:id="rId36"/>
    <sheet name="MAT (17)" sheetId="74" r:id="rId37"/>
    <sheet name="M0  (17)" sheetId="75" r:id="rId38"/>
    <sheet name="MAT (18)" sheetId="76" r:id="rId39"/>
    <sheet name="M0  (18)" sheetId="77" r:id="rId40"/>
    <sheet name="MAT (19)" sheetId="78" r:id="rId41"/>
    <sheet name="M0  (19)" sheetId="79" r:id="rId42"/>
    <sheet name="MAT (20)" sheetId="80" r:id="rId43"/>
    <sheet name="M0  (20)" sheetId="81" r:id="rId44"/>
    <sheet name="MAT (21)" sheetId="82" r:id="rId45"/>
    <sheet name="M0  (21)" sheetId="83" r:id="rId46"/>
    <sheet name="MAT (22)" sheetId="84" r:id="rId47"/>
    <sheet name="M0  (22)" sheetId="85" r:id="rId48"/>
  </sheets>
  <definedNames>
    <definedName name="_xlnm.Print_Area" localSheetId="0">Cotizacion!$A$1:$F$65</definedName>
    <definedName name="_xlnm.Print_Area" localSheetId="23">'M0  (10)'!$A$1:$X$99</definedName>
    <definedName name="_xlnm.Print_Area" localSheetId="25">'M0  (11)'!$A$1:$X$99</definedName>
    <definedName name="_xlnm.Print_Area" localSheetId="27">'M0  (12)'!$A$1:$X$99</definedName>
    <definedName name="_xlnm.Print_Area" localSheetId="29">'M0  (13)'!$A$1:$X$99</definedName>
    <definedName name="_xlnm.Print_Area" localSheetId="31">'M0  (14)'!$A$1:$X$99</definedName>
    <definedName name="_xlnm.Print_Area" localSheetId="33">'M0  (15)'!$A$1:$X$99</definedName>
    <definedName name="_xlnm.Print_Area" localSheetId="35">'M0  (16)'!$A$1:$X$99</definedName>
    <definedName name="_xlnm.Print_Area" localSheetId="37">'M0  (17)'!$A$1:$X$99</definedName>
    <definedName name="_xlnm.Print_Area" localSheetId="39">'M0  (18)'!$A$1:$X$99</definedName>
    <definedName name="_xlnm.Print_Area" localSheetId="41">'M0  (19)'!$A$1:$X$99</definedName>
    <definedName name="_xlnm.Print_Area" localSheetId="43">'M0  (20)'!$A$1:$X$99</definedName>
    <definedName name="_xlnm.Print_Area" localSheetId="45">'M0  (21)'!$A$1:$X$99</definedName>
    <definedName name="_xlnm.Print_Area" localSheetId="47">'M0  (22)'!$A$1:$X$99</definedName>
    <definedName name="_xlnm.Print_Area" localSheetId="9">'M0  (3)'!$A$1:$X$99</definedName>
    <definedName name="_xlnm.Print_Area" localSheetId="11">'M0  (4)'!$A$1:$X$99</definedName>
    <definedName name="_xlnm.Print_Area" localSheetId="13">'M0  (5)'!$A$1:$X$99</definedName>
    <definedName name="_xlnm.Print_Area" localSheetId="15">'M0  (6)'!$A$1:$X$99</definedName>
    <definedName name="_xlnm.Print_Area" localSheetId="17">'M0  (7)'!$A$1:$X$99</definedName>
    <definedName name="_xlnm.Print_Area" localSheetId="19">'M0  (8)'!$A$1:$X$99</definedName>
    <definedName name="_xlnm.Print_Area" localSheetId="21">'M0  (9)'!$A$1:$X$99</definedName>
    <definedName name="_xlnm.Print_Area" localSheetId="5">'M0 (1)'!$A$1:$X$99</definedName>
    <definedName name="_xlnm.Print_Area" localSheetId="7">'M0 (2)'!$A$1:$X$99</definedName>
    <definedName name="_xlnm.Print_Area" localSheetId="4">'MAT (1)'!$A$1:$X$124</definedName>
    <definedName name="_xlnm.Print_Area" localSheetId="22">'MAT (10)'!$A$1:$X$127</definedName>
    <definedName name="_xlnm.Print_Area" localSheetId="24">'MAT (11)'!$A$1:$X$127</definedName>
    <definedName name="_xlnm.Print_Area" localSheetId="26">'MAT (12)'!$A$1:$X$127</definedName>
    <definedName name="_xlnm.Print_Area" localSheetId="28">'MAT (13)'!$A$1:$X$127</definedName>
    <definedName name="_xlnm.Print_Area" localSheetId="30">'MAT (14)'!$A$1:$X$127</definedName>
    <definedName name="_xlnm.Print_Area" localSheetId="32">'MAT (15)'!$A$1:$X$127</definedName>
    <definedName name="_xlnm.Print_Area" localSheetId="34">'MAT (16)'!$A$1:$X$127</definedName>
    <definedName name="_xlnm.Print_Area" localSheetId="36">'MAT (17)'!$A$1:$X$127</definedName>
    <definedName name="_xlnm.Print_Area" localSheetId="38">'MAT (18)'!$A$1:$X$127</definedName>
    <definedName name="_xlnm.Print_Area" localSheetId="40">'MAT (19)'!$A$1:$X$127</definedName>
    <definedName name="_xlnm.Print_Area" localSheetId="6">'MAT (2)'!$A$1:$X$124</definedName>
    <definedName name="_xlnm.Print_Area" localSheetId="42">'MAT (20)'!$A$1:$X$127</definedName>
    <definedName name="_xlnm.Print_Area" localSheetId="44">'MAT (21)'!$A$1:$X$127</definedName>
    <definedName name="_xlnm.Print_Area" localSheetId="46">'MAT (22)'!$A$1:$X$127</definedName>
    <definedName name="_xlnm.Print_Area" localSheetId="8">'MAT (3)'!$A$1:$X$127</definedName>
    <definedName name="_xlnm.Print_Area" localSheetId="10">'MAT (4)'!$A$1:$X$127</definedName>
    <definedName name="_xlnm.Print_Area" localSheetId="12">'MAT (5)'!$A$1:$X$127</definedName>
    <definedName name="_xlnm.Print_Area" localSheetId="14">'MAT (6)'!$A$1:$X$127</definedName>
    <definedName name="_xlnm.Print_Area" localSheetId="16">'MAT (7)'!$A$1:$X$127</definedName>
    <definedName name="_xlnm.Print_Area" localSheetId="18">'MAT (8)'!$A$1:$X$127</definedName>
    <definedName name="_xlnm.Print_Area" localSheetId="20">'MAT (9)'!$A$1:$X$127</definedName>
    <definedName name="_xlnm.Print_Area" localSheetId="3">'Semana completa M0'!$A$1:$X$99</definedName>
    <definedName name="_xlnm.Print_Area" localSheetId="2">'Semana completa MAT'!$A$1:$X$127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4" i="62" l="1"/>
  <c r="E45" i="41" l="1"/>
  <c r="E43" i="41"/>
  <c r="F43" i="41" l="1"/>
  <c r="G22" i="58"/>
  <c r="M22" i="58"/>
  <c r="E32" i="41"/>
  <c r="E31" i="41"/>
  <c r="E30" i="41"/>
  <c r="H98" i="57"/>
  <c r="E27" i="41"/>
  <c r="H98" i="53"/>
  <c r="H25" i="44"/>
  <c r="H26" i="86"/>
  <c r="I26" i="86" s="1"/>
  <c r="H26" i="44"/>
  <c r="H96" i="85"/>
  <c r="D99" i="87"/>
  <c r="H88" i="87"/>
  <c r="H85" i="87"/>
  <c r="H84" i="87"/>
  <c r="H83" i="87"/>
  <c r="H82" i="87"/>
  <c r="H81" i="87"/>
  <c r="H80" i="87"/>
  <c r="H79" i="87"/>
  <c r="H78" i="87"/>
  <c r="H77" i="87"/>
  <c r="H76" i="87"/>
  <c r="H75" i="87"/>
  <c r="H74" i="87"/>
  <c r="H73" i="87"/>
  <c r="H72" i="87"/>
  <c r="H71" i="87"/>
  <c r="H70" i="87"/>
  <c r="H69" i="87"/>
  <c r="H68" i="87"/>
  <c r="H67" i="87"/>
  <c r="H66" i="87"/>
  <c r="H65" i="87"/>
  <c r="H64" i="87"/>
  <c r="H63" i="87"/>
  <c r="H62" i="87"/>
  <c r="H86" i="87" s="1"/>
  <c r="H58" i="87"/>
  <c r="M57" i="87"/>
  <c r="H57" i="87"/>
  <c r="M56" i="87"/>
  <c r="H56" i="87"/>
  <c r="M55" i="87"/>
  <c r="H55" i="87"/>
  <c r="M54" i="87"/>
  <c r="H54" i="87"/>
  <c r="M53" i="87"/>
  <c r="H53" i="87"/>
  <c r="M52" i="87"/>
  <c r="H52" i="87"/>
  <c r="M51" i="87"/>
  <c r="H51" i="87"/>
  <c r="F44" i="87"/>
  <c r="V43" i="87"/>
  <c r="M43" i="87"/>
  <c r="N43" i="87" s="1"/>
  <c r="J43" i="87"/>
  <c r="K43" i="87" s="1"/>
  <c r="H43" i="87"/>
  <c r="V42" i="87"/>
  <c r="N42" i="87"/>
  <c r="J42" i="87"/>
  <c r="K42" i="87" s="1"/>
  <c r="H42" i="87"/>
  <c r="V41" i="87"/>
  <c r="N41" i="87"/>
  <c r="K41" i="87"/>
  <c r="H41" i="87"/>
  <c r="V40" i="87"/>
  <c r="N40" i="87"/>
  <c r="K40" i="87"/>
  <c r="H40" i="87"/>
  <c r="V39" i="87"/>
  <c r="N39" i="87"/>
  <c r="K39" i="87"/>
  <c r="H39" i="87"/>
  <c r="V38" i="87"/>
  <c r="N38" i="87"/>
  <c r="K38" i="87"/>
  <c r="H38" i="87"/>
  <c r="N37" i="87"/>
  <c r="K37" i="87"/>
  <c r="H37" i="87"/>
  <c r="V36" i="87"/>
  <c r="N36" i="87"/>
  <c r="K36" i="87"/>
  <c r="H36" i="87"/>
  <c r="V35" i="87"/>
  <c r="N35" i="87"/>
  <c r="K35" i="87"/>
  <c r="H35" i="87"/>
  <c r="V34" i="87"/>
  <c r="N34" i="87"/>
  <c r="K34" i="87"/>
  <c r="H34" i="87"/>
  <c r="V33" i="87"/>
  <c r="N33" i="87"/>
  <c r="K33" i="87"/>
  <c r="H33" i="87"/>
  <c r="V32" i="87"/>
  <c r="N32" i="87"/>
  <c r="K32" i="87"/>
  <c r="H32" i="87"/>
  <c r="V31" i="87"/>
  <c r="N31" i="87"/>
  <c r="K31" i="87"/>
  <c r="H31" i="87"/>
  <c r="V30" i="87"/>
  <c r="N30" i="87"/>
  <c r="K30" i="87"/>
  <c r="H30" i="87"/>
  <c r="V29" i="87"/>
  <c r="N29" i="87"/>
  <c r="K29" i="87"/>
  <c r="H29" i="87"/>
  <c r="V28" i="87"/>
  <c r="N28" i="87"/>
  <c r="K28" i="87"/>
  <c r="H28" i="87"/>
  <c r="V27" i="87"/>
  <c r="N27" i="87"/>
  <c r="K27" i="87"/>
  <c r="H27" i="87"/>
  <c r="V26" i="87"/>
  <c r="N26" i="87"/>
  <c r="K26" i="87"/>
  <c r="H26" i="87"/>
  <c r="V25" i="87"/>
  <c r="N25" i="87"/>
  <c r="K25" i="87"/>
  <c r="H25" i="87"/>
  <c r="V24" i="87"/>
  <c r="N24" i="87"/>
  <c r="K24" i="87"/>
  <c r="H24" i="87"/>
  <c r="V23" i="87"/>
  <c r="N23" i="87"/>
  <c r="K23" i="87"/>
  <c r="H23" i="87"/>
  <c r="V22" i="87"/>
  <c r="N22" i="87"/>
  <c r="K22" i="87"/>
  <c r="H22" i="87"/>
  <c r="V21" i="87"/>
  <c r="N21" i="87"/>
  <c r="K21" i="87"/>
  <c r="H21" i="87"/>
  <c r="I16" i="87"/>
  <c r="H16" i="87"/>
  <c r="H15" i="87"/>
  <c r="H14" i="87"/>
  <c r="H13" i="87"/>
  <c r="H12" i="87"/>
  <c r="H11" i="87"/>
  <c r="H10" i="87"/>
  <c r="H17" i="87" s="1"/>
  <c r="K93" i="87" s="1"/>
  <c r="H9" i="87"/>
  <c r="D123" i="86"/>
  <c r="B114" i="86"/>
  <c r="H112" i="86"/>
  <c r="H109" i="86"/>
  <c r="H108" i="86"/>
  <c r="H107" i="86"/>
  <c r="H106" i="86"/>
  <c r="H105" i="86"/>
  <c r="H104" i="86"/>
  <c r="H103" i="86"/>
  <c r="H102" i="86"/>
  <c r="H101" i="86"/>
  <c r="H100" i="86"/>
  <c r="H99" i="86"/>
  <c r="H98" i="86"/>
  <c r="H97" i="86"/>
  <c r="H96" i="86"/>
  <c r="H95" i="86"/>
  <c r="H94" i="86"/>
  <c r="H93" i="86"/>
  <c r="H92" i="86"/>
  <c r="H91" i="86"/>
  <c r="H110" i="86" s="1"/>
  <c r="H90" i="86"/>
  <c r="H85" i="86"/>
  <c r="H86" i="86" s="1"/>
  <c r="H81" i="86"/>
  <c r="H82" i="86" s="1"/>
  <c r="H76" i="86"/>
  <c r="H75" i="86"/>
  <c r="M71" i="86"/>
  <c r="H71" i="86"/>
  <c r="M70" i="86"/>
  <c r="H70" i="86"/>
  <c r="H72" i="86" s="1"/>
  <c r="M66" i="86"/>
  <c r="H66" i="86"/>
  <c r="M65" i="86"/>
  <c r="H65" i="86"/>
  <c r="M64" i="86"/>
  <c r="H64" i="86"/>
  <c r="M63" i="86"/>
  <c r="H63" i="86"/>
  <c r="M62" i="86"/>
  <c r="H62" i="86"/>
  <c r="M61" i="86"/>
  <c r="H61" i="86"/>
  <c r="H67" i="86" s="1"/>
  <c r="M60" i="86"/>
  <c r="H60" i="86"/>
  <c r="F54" i="86"/>
  <c r="V53" i="86"/>
  <c r="N53" i="86"/>
  <c r="M53" i="86"/>
  <c r="J53" i="86"/>
  <c r="K53" i="86" s="1"/>
  <c r="H53" i="86"/>
  <c r="V52" i="86"/>
  <c r="N52" i="86"/>
  <c r="K52" i="86"/>
  <c r="H52" i="86"/>
  <c r="V51" i="86"/>
  <c r="N51" i="86"/>
  <c r="K51" i="86"/>
  <c r="H51" i="86"/>
  <c r="V50" i="86"/>
  <c r="N50" i="86"/>
  <c r="K50" i="86"/>
  <c r="H50" i="86"/>
  <c r="V49" i="86"/>
  <c r="N49" i="86"/>
  <c r="K49" i="86"/>
  <c r="H49" i="86"/>
  <c r="V48" i="86"/>
  <c r="N48" i="86"/>
  <c r="K48" i="86"/>
  <c r="H48" i="86"/>
  <c r="N47" i="86"/>
  <c r="K47" i="86"/>
  <c r="H47" i="86"/>
  <c r="V46" i="86"/>
  <c r="N46" i="86"/>
  <c r="K46" i="86"/>
  <c r="H46" i="86"/>
  <c r="V45" i="86"/>
  <c r="N45" i="86"/>
  <c r="K45" i="86"/>
  <c r="H45" i="86"/>
  <c r="V44" i="86"/>
  <c r="N44" i="86"/>
  <c r="K44" i="86"/>
  <c r="H44" i="86"/>
  <c r="V43" i="86"/>
  <c r="N43" i="86"/>
  <c r="K43" i="86"/>
  <c r="H43" i="86"/>
  <c r="V42" i="86"/>
  <c r="N42" i="86"/>
  <c r="K42" i="86"/>
  <c r="H42" i="86"/>
  <c r="V41" i="86"/>
  <c r="N41" i="86"/>
  <c r="K41" i="86"/>
  <c r="H41" i="86"/>
  <c r="V40" i="86"/>
  <c r="N40" i="86"/>
  <c r="K40" i="86"/>
  <c r="H40" i="86"/>
  <c r="V39" i="86"/>
  <c r="N39" i="86"/>
  <c r="K39" i="86"/>
  <c r="H39" i="86"/>
  <c r="V38" i="86"/>
  <c r="N38" i="86"/>
  <c r="K38" i="86"/>
  <c r="H38" i="86"/>
  <c r="V37" i="86"/>
  <c r="N37" i="86"/>
  <c r="K37" i="86"/>
  <c r="H37" i="86"/>
  <c r="V36" i="86"/>
  <c r="N36" i="86"/>
  <c r="K36" i="86"/>
  <c r="H36" i="86"/>
  <c r="V35" i="86"/>
  <c r="N35" i="86"/>
  <c r="K35" i="86"/>
  <c r="H35" i="86"/>
  <c r="V34" i="86"/>
  <c r="N34" i="86"/>
  <c r="K34" i="86"/>
  <c r="H34" i="86"/>
  <c r="V33" i="86"/>
  <c r="N33" i="86"/>
  <c r="K33" i="86"/>
  <c r="H33" i="86"/>
  <c r="V32" i="86"/>
  <c r="N32" i="86"/>
  <c r="K32" i="86"/>
  <c r="H32" i="86"/>
  <c r="V31" i="86"/>
  <c r="N31" i="86"/>
  <c r="N54" i="86" s="1"/>
  <c r="K31" i="86"/>
  <c r="K54" i="86" s="1"/>
  <c r="H31" i="86"/>
  <c r="H54" i="86" s="1"/>
  <c r="H55" i="86" s="1"/>
  <c r="H25" i="86"/>
  <c r="H24" i="86"/>
  <c r="H23" i="86"/>
  <c r="H22" i="86"/>
  <c r="H21" i="86"/>
  <c r="H20" i="86"/>
  <c r="H19" i="86"/>
  <c r="H18" i="86"/>
  <c r="H17" i="86"/>
  <c r="H16" i="86"/>
  <c r="H15" i="86"/>
  <c r="H14" i="86"/>
  <c r="H13" i="86"/>
  <c r="H12" i="86"/>
  <c r="H11" i="86"/>
  <c r="H10" i="86"/>
  <c r="H9" i="86"/>
  <c r="H27" i="86" s="1"/>
  <c r="K117" i="86" s="1"/>
  <c r="D99" i="85"/>
  <c r="H88" i="85"/>
  <c r="H85" i="85"/>
  <c r="H84" i="85"/>
  <c r="H83" i="85"/>
  <c r="H82" i="85"/>
  <c r="H81" i="85"/>
  <c r="H80" i="85"/>
  <c r="H79" i="85"/>
  <c r="H78" i="85"/>
  <c r="H77" i="85"/>
  <c r="H76" i="85"/>
  <c r="H75" i="85"/>
  <c r="H74" i="85"/>
  <c r="H73" i="85"/>
  <c r="H72" i="85"/>
  <c r="H71" i="85"/>
  <c r="H70" i="85"/>
  <c r="H69" i="85"/>
  <c r="H68" i="85"/>
  <c r="H67" i="85"/>
  <c r="H66" i="85"/>
  <c r="H65" i="85"/>
  <c r="H64" i="85"/>
  <c r="H63" i="85"/>
  <c r="H62" i="85"/>
  <c r="H86" i="85" s="1"/>
  <c r="M57" i="85"/>
  <c r="H57" i="85"/>
  <c r="M56" i="85"/>
  <c r="H56" i="85"/>
  <c r="M55" i="85"/>
  <c r="H55" i="85"/>
  <c r="M54" i="85"/>
  <c r="H54" i="85"/>
  <c r="M53" i="85"/>
  <c r="H53" i="85"/>
  <c r="M52" i="85"/>
  <c r="H52" i="85"/>
  <c r="H58" i="85" s="1"/>
  <c r="M51" i="85"/>
  <c r="H51" i="85"/>
  <c r="F44" i="85"/>
  <c r="V43" i="85"/>
  <c r="M43" i="85"/>
  <c r="N43" i="85" s="1"/>
  <c r="J43" i="85"/>
  <c r="K43" i="85" s="1"/>
  <c r="H43" i="85"/>
  <c r="V42" i="85"/>
  <c r="N42" i="85"/>
  <c r="J42" i="85"/>
  <c r="K42" i="85" s="1"/>
  <c r="H42" i="85"/>
  <c r="V41" i="85"/>
  <c r="N41" i="85"/>
  <c r="K41" i="85"/>
  <c r="H41" i="85"/>
  <c r="V40" i="85"/>
  <c r="N40" i="85"/>
  <c r="K40" i="85"/>
  <c r="H40" i="85"/>
  <c r="V39" i="85"/>
  <c r="N39" i="85"/>
  <c r="K39" i="85"/>
  <c r="H39" i="85"/>
  <c r="V38" i="85"/>
  <c r="N38" i="85"/>
  <c r="K38" i="85"/>
  <c r="H38" i="85"/>
  <c r="N37" i="85"/>
  <c r="K37" i="85"/>
  <c r="H37" i="85"/>
  <c r="V36" i="85"/>
  <c r="N36" i="85"/>
  <c r="K36" i="85"/>
  <c r="H36" i="85"/>
  <c r="V35" i="85"/>
  <c r="N35" i="85"/>
  <c r="K35" i="85"/>
  <c r="H35" i="85"/>
  <c r="V34" i="85"/>
  <c r="N34" i="85"/>
  <c r="K34" i="85"/>
  <c r="H34" i="85"/>
  <c r="V33" i="85"/>
  <c r="N33" i="85"/>
  <c r="K33" i="85"/>
  <c r="H33" i="85"/>
  <c r="V32" i="85"/>
  <c r="N32" i="85"/>
  <c r="K32" i="85"/>
  <c r="H32" i="85"/>
  <c r="V31" i="85"/>
  <c r="N31" i="85"/>
  <c r="K31" i="85"/>
  <c r="F31" i="85"/>
  <c r="H31" i="85" s="1"/>
  <c r="V30" i="85"/>
  <c r="N30" i="85"/>
  <c r="K30" i="85"/>
  <c r="H30" i="85"/>
  <c r="V29" i="85"/>
  <c r="N29" i="85"/>
  <c r="K29" i="85"/>
  <c r="F29" i="85"/>
  <c r="H29" i="85" s="1"/>
  <c r="V28" i="85"/>
  <c r="N28" i="85"/>
  <c r="K28" i="85"/>
  <c r="H28" i="85"/>
  <c r="V27" i="85"/>
  <c r="N27" i="85"/>
  <c r="K27" i="85"/>
  <c r="H27" i="85"/>
  <c r="V26" i="85"/>
  <c r="N26" i="85"/>
  <c r="K26" i="85"/>
  <c r="H26" i="85"/>
  <c r="F26" i="85"/>
  <c r="V25" i="85"/>
  <c r="N25" i="85"/>
  <c r="K25" i="85"/>
  <c r="H25" i="85"/>
  <c r="V24" i="85"/>
  <c r="N24" i="85"/>
  <c r="K24" i="85"/>
  <c r="H24" i="85"/>
  <c r="V23" i="85"/>
  <c r="N23" i="85"/>
  <c r="K23" i="85"/>
  <c r="H23" i="85"/>
  <c r="F23" i="85"/>
  <c r="V22" i="85"/>
  <c r="N22" i="85"/>
  <c r="K22" i="85"/>
  <c r="H22" i="85"/>
  <c r="V21" i="85"/>
  <c r="N21" i="85"/>
  <c r="K21" i="85"/>
  <c r="H21" i="85"/>
  <c r="I16" i="85"/>
  <c r="H16" i="85"/>
  <c r="H15" i="85"/>
  <c r="H14" i="85"/>
  <c r="H13" i="85"/>
  <c r="H12" i="85"/>
  <c r="H11" i="85"/>
  <c r="H10" i="85"/>
  <c r="H9" i="85"/>
  <c r="H17" i="85" s="1"/>
  <c r="K93" i="85" s="1"/>
  <c r="D126" i="84"/>
  <c r="B117" i="84"/>
  <c r="H115" i="84"/>
  <c r="H112" i="84"/>
  <c r="H111" i="84"/>
  <c r="H110" i="84"/>
  <c r="H109" i="84"/>
  <c r="H108" i="84"/>
  <c r="H107" i="84"/>
  <c r="H106" i="84"/>
  <c r="H105" i="84"/>
  <c r="H104" i="84"/>
  <c r="H103" i="84"/>
  <c r="H102" i="84"/>
  <c r="H101" i="84"/>
  <c r="H100" i="84"/>
  <c r="H99" i="84"/>
  <c r="H98" i="84"/>
  <c r="H113" i="84" s="1"/>
  <c r="H97" i="84"/>
  <c r="H96" i="84"/>
  <c r="H95" i="84"/>
  <c r="H94" i="84"/>
  <c r="H93" i="84"/>
  <c r="H88" i="84"/>
  <c r="H89" i="84" s="1"/>
  <c r="H85" i="84"/>
  <c r="H84" i="84"/>
  <c r="H79" i="84"/>
  <c r="H80" i="84" s="1"/>
  <c r="H78" i="84"/>
  <c r="M74" i="84"/>
  <c r="H74" i="84"/>
  <c r="M73" i="84"/>
  <c r="H73" i="84"/>
  <c r="H75" i="84" s="1"/>
  <c r="M69" i="84"/>
  <c r="H69" i="84"/>
  <c r="M68" i="84"/>
  <c r="H68" i="84"/>
  <c r="M67" i="84"/>
  <c r="H67" i="84"/>
  <c r="M66" i="84"/>
  <c r="H66" i="84"/>
  <c r="M65" i="84"/>
  <c r="H65" i="84"/>
  <c r="M64" i="84"/>
  <c r="H64" i="84"/>
  <c r="M63" i="84"/>
  <c r="H63" i="84"/>
  <c r="H70" i="84" s="1"/>
  <c r="F57" i="84"/>
  <c r="V56" i="84"/>
  <c r="M56" i="84"/>
  <c r="N56" i="84" s="1"/>
  <c r="J56" i="84"/>
  <c r="K56" i="84" s="1"/>
  <c r="H56" i="84"/>
  <c r="V55" i="84"/>
  <c r="N55" i="84"/>
  <c r="K55" i="84"/>
  <c r="H55" i="84"/>
  <c r="V54" i="84"/>
  <c r="N54" i="84"/>
  <c r="K54" i="84"/>
  <c r="H54" i="84"/>
  <c r="V53" i="84"/>
  <c r="N53" i="84"/>
  <c r="K53" i="84"/>
  <c r="H53" i="84"/>
  <c r="V52" i="84"/>
  <c r="N52" i="84"/>
  <c r="K52" i="84"/>
  <c r="H52" i="84"/>
  <c r="V51" i="84"/>
  <c r="N51" i="84"/>
  <c r="K51" i="84"/>
  <c r="H51" i="84"/>
  <c r="N50" i="84"/>
  <c r="K50" i="84"/>
  <c r="H50" i="84"/>
  <c r="V49" i="84"/>
  <c r="N49" i="84"/>
  <c r="K49" i="84"/>
  <c r="H49" i="84"/>
  <c r="V48" i="84"/>
  <c r="N48" i="84"/>
  <c r="K48" i="84"/>
  <c r="H48" i="84"/>
  <c r="V47" i="84"/>
  <c r="N47" i="84"/>
  <c r="K47" i="84"/>
  <c r="H47" i="84"/>
  <c r="V46" i="84"/>
  <c r="N46" i="84"/>
  <c r="K46" i="84"/>
  <c r="H46" i="84"/>
  <c r="V45" i="84"/>
  <c r="N45" i="84"/>
  <c r="K45" i="84"/>
  <c r="H45" i="84"/>
  <c r="V44" i="84"/>
  <c r="N44" i="84"/>
  <c r="K44" i="84"/>
  <c r="H44" i="84"/>
  <c r="V43" i="84"/>
  <c r="N43" i="84"/>
  <c r="K43" i="84"/>
  <c r="H43" i="84"/>
  <c r="V42" i="84"/>
  <c r="N42" i="84"/>
  <c r="K42" i="84"/>
  <c r="H42" i="84"/>
  <c r="V41" i="84"/>
  <c r="N41" i="84"/>
  <c r="K41" i="84"/>
  <c r="H41" i="84"/>
  <c r="V40" i="84"/>
  <c r="N40" i="84"/>
  <c r="K40" i="84"/>
  <c r="H40" i="84"/>
  <c r="V39" i="84"/>
  <c r="N39" i="84"/>
  <c r="K39" i="84"/>
  <c r="H39" i="84"/>
  <c r="V38" i="84"/>
  <c r="N38" i="84"/>
  <c r="K38" i="84"/>
  <c r="H38" i="84"/>
  <c r="V37" i="84"/>
  <c r="N37" i="84"/>
  <c r="K37" i="84"/>
  <c r="H37" i="84"/>
  <c r="V36" i="84"/>
  <c r="N36" i="84"/>
  <c r="K36" i="84"/>
  <c r="H36" i="84"/>
  <c r="V35" i="84"/>
  <c r="N35" i="84"/>
  <c r="K35" i="84"/>
  <c r="H35" i="84"/>
  <c r="V34" i="84"/>
  <c r="N34" i="84"/>
  <c r="N57" i="84" s="1"/>
  <c r="K34" i="84"/>
  <c r="K57" i="84" s="1"/>
  <c r="H34" i="84"/>
  <c r="H57" i="84" s="1"/>
  <c r="H58" i="84" s="1"/>
  <c r="I29" i="84"/>
  <c r="H29" i="84"/>
  <c r="H28" i="84"/>
  <c r="H27" i="84"/>
  <c r="H26" i="84"/>
  <c r="H25" i="84"/>
  <c r="H24" i="84"/>
  <c r="H23" i="84"/>
  <c r="H22" i="84"/>
  <c r="H21" i="84"/>
  <c r="H20" i="84"/>
  <c r="H19" i="84"/>
  <c r="H18" i="84"/>
  <c r="H17" i="84"/>
  <c r="H16" i="84"/>
  <c r="H15" i="84"/>
  <c r="H14" i="84"/>
  <c r="H13" i="84"/>
  <c r="H12" i="84"/>
  <c r="H11" i="84"/>
  <c r="H10" i="84"/>
  <c r="H9" i="84"/>
  <c r="H30" i="84" s="1"/>
  <c r="K120" i="84" s="1"/>
  <c r="D99" i="83"/>
  <c r="H88" i="83"/>
  <c r="H85" i="83"/>
  <c r="H84" i="83"/>
  <c r="H83" i="83"/>
  <c r="H82" i="83"/>
  <c r="H81" i="83"/>
  <c r="H80" i="83"/>
  <c r="H79" i="83"/>
  <c r="H78" i="83"/>
  <c r="H77" i="83"/>
  <c r="H76" i="83"/>
  <c r="H75" i="83"/>
  <c r="H74" i="83"/>
  <c r="H73" i="83"/>
  <c r="H72" i="83"/>
  <c r="H71" i="83"/>
  <c r="H70" i="83"/>
  <c r="H69" i="83"/>
  <c r="H68" i="83"/>
  <c r="H67" i="83"/>
  <c r="H66" i="83"/>
  <c r="H65" i="83"/>
  <c r="H64" i="83"/>
  <c r="H63" i="83"/>
  <c r="H62" i="83"/>
  <c r="H86" i="83" s="1"/>
  <c r="M57" i="83"/>
  <c r="H57" i="83"/>
  <c r="M56" i="83"/>
  <c r="H56" i="83"/>
  <c r="M55" i="83"/>
  <c r="H55" i="83"/>
  <c r="M54" i="83"/>
  <c r="H54" i="83"/>
  <c r="M53" i="83"/>
  <c r="H53" i="83"/>
  <c r="M52" i="83"/>
  <c r="H52" i="83"/>
  <c r="H58" i="83" s="1"/>
  <c r="M51" i="83"/>
  <c r="H51" i="83"/>
  <c r="F44" i="83"/>
  <c r="V43" i="83"/>
  <c r="M43" i="83"/>
  <c r="N43" i="83" s="1"/>
  <c r="J43" i="83"/>
  <c r="K43" i="83" s="1"/>
  <c r="H43" i="83"/>
  <c r="V42" i="83"/>
  <c r="N42" i="83"/>
  <c r="J42" i="83"/>
  <c r="K42" i="83" s="1"/>
  <c r="H42" i="83"/>
  <c r="V41" i="83"/>
  <c r="N41" i="83"/>
  <c r="K41" i="83"/>
  <c r="H41" i="83"/>
  <c r="V40" i="83"/>
  <c r="N40" i="83"/>
  <c r="K40" i="83"/>
  <c r="H40" i="83"/>
  <c r="V39" i="83"/>
  <c r="N39" i="83"/>
  <c r="K39" i="83"/>
  <c r="H39" i="83"/>
  <c r="V38" i="83"/>
  <c r="N38" i="83"/>
  <c r="K38" i="83"/>
  <c r="H38" i="83"/>
  <c r="N37" i="83"/>
  <c r="K37" i="83"/>
  <c r="H37" i="83"/>
  <c r="V36" i="83"/>
  <c r="N36" i="83"/>
  <c r="K36" i="83"/>
  <c r="H36" i="83"/>
  <c r="V35" i="83"/>
  <c r="N35" i="83"/>
  <c r="K35" i="83"/>
  <c r="H35" i="83"/>
  <c r="V34" i="83"/>
  <c r="N34" i="83"/>
  <c r="K34" i="83"/>
  <c r="H34" i="83"/>
  <c r="V33" i="83"/>
  <c r="N33" i="83"/>
  <c r="K33" i="83"/>
  <c r="H33" i="83"/>
  <c r="V32" i="83"/>
  <c r="N32" i="83"/>
  <c r="K32" i="83"/>
  <c r="H32" i="83"/>
  <c r="V31" i="83"/>
  <c r="N31" i="83"/>
  <c r="K31" i="83"/>
  <c r="F31" i="83"/>
  <c r="H31" i="83" s="1"/>
  <c r="V30" i="83"/>
  <c r="N30" i="83"/>
  <c r="K30" i="83"/>
  <c r="H30" i="83"/>
  <c r="V29" i="83"/>
  <c r="N29" i="83"/>
  <c r="K29" i="83"/>
  <c r="F29" i="83"/>
  <c r="H29" i="83" s="1"/>
  <c r="V28" i="83"/>
  <c r="N28" i="83"/>
  <c r="K28" i="83"/>
  <c r="H28" i="83"/>
  <c r="V27" i="83"/>
  <c r="N27" i="83"/>
  <c r="K27" i="83"/>
  <c r="H27" i="83"/>
  <c r="V26" i="83"/>
  <c r="N26" i="83"/>
  <c r="K26" i="83"/>
  <c r="H26" i="83"/>
  <c r="F26" i="83"/>
  <c r="V25" i="83"/>
  <c r="N25" i="83"/>
  <c r="K25" i="83"/>
  <c r="H25" i="83"/>
  <c r="V24" i="83"/>
  <c r="N24" i="83"/>
  <c r="K24" i="83"/>
  <c r="H24" i="83"/>
  <c r="V23" i="83"/>
  <c r="N23" i="83"/>
  <c r="K23" i="83"/>
  <c r="H23" i="83"/>
  <c r="F23" i="83"/>
  <c r="V22" i="83"/>
  <c r="N22" i="83"/>
  <c r="K22" i="83"/>
  <c r="H22" i="83"/>
  <c r="V21" i="83"/>
  <c r="N21" i="83"/>
  <c r="K21" i="83"/>
  <c r="H21" i="83"/>
  <c r="H17" i="83"/>
  <c r="K93" i="83" s="1"/>
  <c r="I16" i="83"/>
  <c r="H16" i="83"/>
  <c r="H15" i="83"/>
  <c r="H14" i="83"/>
  <c r="H13" i="83"/>
  <c r="H12" i="83"/>
  <c r="H11" i="83"/>
  <c r="H10" i="83"/>
  <c r="H9" i="83"/>
  <c r="D126" i="82"/>
  <c r="B117" i="82"/>
  <c r="H115" i="82"/>
  <c r="H112" i="82"/>
  <c r="H111" i="82"/>
  <c r="H110" i="82"/>
  <c r="H109" i="82"/>
  <c r="H108" i="82"/>
  <c r="H107" i="82"/>
  <c r="H106" i="82"/>
  <c r="H105" i="82"/>
  <c r="H104" i="82"/>
  <c r="H103" i="82"/>
  <c r="H102" i="82"/>
  <c r="H101" i="82"/>
  <c r="H100" i="82"/>
  <c r="H99" i="82"/>
  <c r="H98" i="82"/>
  <c r="H113" i="82" s="1"/>
  <c r="H97" i="82"/>
  <c r="H96" i="82"/>
  <c r="H95" i="82"/>
  <c r="H94" i="82"/>
  <c r="H93" i="82"/>
  <c r="H88" i="82"/>
  <c r="H89" i="82" s="1"/>
  <c r="H84" i="82"/>
  <c r="H85" i="82" s="1"/>
  <c r="H80" i="82"/>
  <c r="H79" i="82"/>
  <c r="H78" i="82"/>
  <c r="M74" i="82"/>
  <c r="H74" i="82"/>
  <c r="M73" i="82"/>
  <c r="H73" i="82"/>
  <c r="H75" i="82" s="1"/>
  <c r="M69" i="82"/>
  <c r="H69" i="82"/>
  <c r="M68" i="82"/>
  <c r="H68" i="82"/>
  <c r="M67" i="82"/>
  <c r="H67" i="82"/>
  <c r="M66" i="82"/>
  <c r="H66" i="82"/>
  <c r="M65" i="82"/>
  <c r="H65" i="82"/>
  <c r="M64" i="82"/>
  <c r="H64" i="82"/>
  <c r="H70" i="82" s="1"/>
  <c r="M63" i="82"/>
  <c r="H63" i="82"/>
  <c r="F57" i="82"/>
  <c r="V56" i="82"/>
  <c r="M56" i="82"/>
  <c r="N56" i="82" s="1"/>
  <c r="J56" i="82"/>
  <c r="K56" i="82" s="1"/>
  <c r="H56" i="82"/>
  <c r="V55" i="82"/>
  <c r="N55" i="82"/>
  <c r="K55" i="82"/>
  <c r="H55" i="82"/>
  <c r="V54" i="82"/>
  <c r="N54" i="82"/>
  <c r="K54" i="82"/>
  <c r="H54" i="82"/>
  <c r="V53" i="82"/>
  <c r="N53" i="82"/>
  <c r="K53" i="82"/>
  <c r="H53" i="82"/>
  <c r="V52" i="82"/>
  <c r="N52" i="82"/>
  <c r="K52" i="82"/>
  <c r="H52" i="82"/>
  <c r="V51" i="82"/>
  <c r="N51" i="82"/>
  <c r="K51" i="82"/>
  <c r="H51" i="82"/>
  <c r="N50" i="82"/>
  <c r="K50" i="82"/>
  <c r="H50" i="82"/>
  <c r="V49" i="82"/>
  <c r="N49" i="82"/>
  <c r="K49" i="82"/>
  <c r="H49" i="82"/>
  <c r="V48" i="82"/>
  <c r="N48" i="82"/>
  <c r="K48" i="82"/>
  <c r="H48" i="82"/>
  <c r="V47" i="82"/>
  <c r="N47" i="82"/>
  <c r="K47" i="82"/>
  <c r="H47" i="82"/>
  <c r="V46" i="82"/>
  <c r="N46" i="82"/>
  <c r="K46" i="82"/>
  <c r="H46" i="82"/>
  <c r="V45" i="82"/>
  <c r="N45" i="82"/>
  <c r="K45" i="82"/>
  <c r="H45" i="82"/>
  <c r="V44" i="82"/>
  <c r="N44" i="82"/>
  <c r="K44" i="82"/>
  <c r="H44" i="82"/>
  <c r="V43" i="82"/>
  <c r="N43" i="82"/>
  <c r="K43" i="82"/>
  <c r="H43" i="82"/>
  <c r="V42" i="82"/>
  <c r="N42" i="82"/>
  <c r="K42" i="82"/>
  <c r="H42" i="82"/>
  <c r="V41" i="82"/>
  <c r="N41" i="82"/>
  <c r="K41" i="82"/>
  <c r="H41" i="82"/>
  <c r="V40" i="82"/>
  <c r="N40" i="82"/>
  <c r="K40" i="82"/>
  <c r="H40" i="82"/>
  <c r="V39" i="82"/>
  <c r="N39" i="82"/>
  <c r="K39" i="82"/>
  <c r="H39" i="82"/>
  <c r="V38" i="82"/>
  <c r="N38" i="82"/>
  <c r="K38" i="82"/>
  <c r="H38" i="82"/>
  <c r="V37" i="82"/>
  <c r="N37" i="82"/>
  <c r="K37" i="82"/>
  <c r="H37" i="82"/>
  <c r="V36" i="82"/>
  <c r="N36" i="82"/>
  <c r="K36" i="82"/>
  <c r="H36" i="82"/>
  <c r="V35" i="82"/>
  <c r="N35" i="82"/>
  <c r="K35" i="82"/>
  <c r="H35" i="82"/>
  <c r="V34" i="82"/>
  <c r="N34" i="82"/>
  <c r="N57" i="82" s="1"/>
  <c r="K34" i="82"/>
  <c r="K57" i="82" s="1"/>
  <c r="H34" i="82"/>
  <c r="H57" i="82" s="1"/>
  <c r="H58" i="82" s="1"/>
  <c r="I29" i="82"/>
  <c r="H29" i="82"/>
  <c r="H28" i="82"/>
  <c r="H27" i="82"/>
  <c r="H26" i="82"/>
  <c r="H25" i="82"/>
  <c r="H24" i="82"/>
  <c r="H23" i="82"/>
  <c r="H22" i="82"/>
  <c r="H21" i="82"/>
  <c r="H20" i="82"/>
  <c r="H19" i="82"/>
  <c r="H18" i="82"/>
  <c r="H17" i="82"/>
  <c r="H16" i="82"/>
  <c r="H15" i="82"/>
  <c r="H14" i="82"/>
  <c r="H13" i="82"/>
  <c r="H12" i="82"/>
  <c r="H11" i="82"/>
  <c r="H10" i="82"/>
  <c r="H30" i="82" s="1"/>
  <c r="K120" i="82" s="1"/>
  <c r="H9" i="82"/>
  <c r="D99" i="81"/>
  <c r="H88" i="81"/>
  <c r="H85" i="81"/>
  <c r="H84" i="81"/>
  <c r="H83" i="81"/>
  <c r="H82" i="81"/>
  <c r="H81" i="81"/>
  <c r="H80" i="81"/>
  <c r="H79" i="81"/>
  <c r="H78" i="81"/>
  <c r="H77" i="81"/>
  <c r="H76" i="81"/>
  <c r="H75" i="81"/>
  <c r="H74" i="81"/>
  <c r="H73" i="81"/>
  <c r="H72" i="81"/>
  <c r="H71" i="81"/>
  <c r="H70" i="81"/>
  <c r="H69" i="81"/>
  <c r="H68" i="81"/>
  <c r="H67" i="81"/>
  <c r="H66" i="81"/>
  <c r="H65" i="81"/>
  <c r="H64" i="81"/>
  <c r="H63" i="81"/>
  <c r="H62" i="81"/>
  <c r="H86" i="81" s="1"/>
  <c r="H58" i="81"/>
  <c r="M57" i="81"/>
  <c r="H57" i="81"/>
  <c r="M56" i="81"/>
  <c r="H56" i="81"/>
  <c r="M55" i="81"/>
  <c r="H55" i="81"/>
  <c r="M54" i="81"/>
  <c r="H54" i="81"/>
  <c r="M53" i="81"/>
  <c r="H53" i="81"/>
  <c r="M52" i="81"/>
  <c r="H52" i="81"/>
  <c r="M51" i="81"/>
  <c r="H51" i="81"/>
  <c r="F44" i="81"/>
  <c r="V43" i="81"/>
  <c r="M43" i="81"/>
  <c r="N43" i="81" s="1"/>
  <c r="J43" i="81"/>
  <c r="K43" i="81" s="1"/>
  <c r="H43" i="81"/>
  <c r="V42" i="81"/>
  <c r="N42" i="81"/>
  <c r="J42" i="81"/>
  <c r="K42" i="81" s="1"/>
  <c r="H42" i="81"/>
  <c r="V41" i="81"/>
  <c r="N41" i="81"/>
  <c r="K41" i="81"/>
  <c r="H41" i="81"/>
  <c r="V40" i="81"/>
  <c r="N40" i="81"/>
  <c r="K40" i="81"/>
  <c r="H40" i="81"/>
  <c r="V39" i="81"/>
  <c r="N39" i="81"/>
  <c r="K39" i="81"/>
  <c r="H39" i="81"/>
  <c r="V38" i="81"/>
  <c r="N38" i="81"/>
  <c r="K38" i="81"/>
  <c r="H38" i="81"/>
  <c r="N37" i="81"/>
  <c r="K37" i="81"/>
  <c r="H37" i="81"/>
  <c r="V36" i="81"/>
  <c r="N36" i="81"/>
  <c r="K36" i="81"/>
  <c r="H36" i="81"/>
  <c r="V35" i="81"/>
  <c r="N35" i="81"/>
  <c r="K35" i="81"/>
  <c r="H35" i="81"/>
  <c r="V34" i="81"/>
  <c r="N34" i="81"/>
  <c r="K34" i="81"/>
  <c r="H34" i="81"/>
  <c r="V33" i="81"/>
  <c r="N33" i="81"/>
  <c r="K33" i="81"/>
  <c r="H33" i="81"/>
  <c r="V32" i="81"/>
  <c r="N32" i="81"/>
  <c r="K32" i="81"/>
  <c r="H32" i="81"/>
  <c r="V31" i="81"/>
  <c r="N31" i="81"/>
  <c r="K31" i="81"/>
  <c r="F31" i="81"/>
  <c r="H31" i="81" s="1"/>
  <c r="V30" i="81"/>
  <c r="N30" i="81"/>
  <c r="K30" i="81"/>
  <c r="H30" i="81"/>
  <c r="V29" i="81"/>
  <c r="N29" i="81"/>
  <c r="K29" i="81"/>
  <c r="F29" i="81"/>
  <c r="H29" i="81" s="1"/>
  <c r="V28" i="81"/>
  <c r="N28" i="81"/>
  <c r="K28" i="81"/>
  <c r="H28" i="81"/>
  <c r="V27" i="81"/>
  <c r="N27" i="81"/>
  <c r="K27" i="81"/>
  <c r="H27" i="81"/>
  <c r="V26" i="81"/>
  <c r="N26" i="81"/>
  <c r="K26" i="81"/>
  <c r="H26" i="81"/>
  <c r="F26" i="81"/>
  <c r="V25" i="81"/>
  <c r="N25" i="81"/>
  <c r="K25" i="81"/>
  <c r="H25" i="81"/>
  <c r="V24" i="81"/>
  <c r="N24" i="81"/>
  <c r="K24" i="81"/>
  <c r="H24" i="81"/>
  <c r="V23" i="81"/>
  <c r="N23" i="81"/>
  <c r="K23" i="81"/>
  <c r="H23" i="81"/>
  <c r="F23" i="81"/>
  <c r="V22" i="81"/>
  <c r="N22" i="81"/>
  <c r="K22" i="81"/>
  <c r="H22" i="81"/>
  <c r="V21" i="81"/>
  <c r="N21" i="81"/>
  <c r="K21" i="81"/>
  <c r="H21" i="81"/>
  <c r="H17" i="81"/>
  <c r="K93" i="81" s="1"/>
  <c r="I16" i="81"/>
  <c r="H16" i="81"/>
  <c r="H15" i="81"/>
  <c r="H14" i="81"/>
  <c r="H13" i="81"/>
  <c r="H12" i="81"/>
  <c r="H11" i="81"/>
  <c r="H10" i="81"/>
  <c r="H9" i="81"/>
  <c r="D126" i="80"/>
  <c r="B117" i="80"/>
  <c r="H115" i="80"/>
  <c r="H112" i="80"/>
  <c r="H111" i="80"/>
  <c r="H110" i="80"/>
  <c r="H109" i="80"/>
  <c r="H108" i="80"/>
  <c r="H107" i="80"/>
  <c r="H106" i="80"/>
  <c r="H105" i="80"/>
  <c r="H104" i="80"/>
  <c r="H103" i="80"/>
  <c r="H102" i="80"/>
  <c r="H101" i="80"/>
  <c r="H100" i="80"/>
  <c r="H99" i="80"/>
  <c r="H98" i="80"/>
  <c r="H97" i="80"/>
  <c r="H96" i="80"/>
  <c r="H95" i="80"/>
  <c r="H94" i="80"/>
  <c r="H93" i="80"/>
  <c r="H113" i="80" s="1"/>
  <c r="H88" i="80"/>
  <c r="H89" i="80" s="1"/>
  <c r="H84" i="80"/>
  <c r="H85" i="80" s="1"/>
  <c r="H80" i="80"/>
  <c r="H79" i="80"/>
  <c r="H78" i="80"/>
  <c r="M74" i="80"/>
  <c r="H74" i="80"/>
  <c r="H75" i="80" s="1"/>
  <c r="M73" i="80"/>
  <c r="H73" i="80"/>
  <c r="M69" i="80"/>
  <c r="H69" i="80"/>
  <c r="M68" i="80"/>
  <c r="H68" i="80"/>
  <c r="M67" i="80"/>
  <c r="H67" i="80"/>
  <c r="M66" i="80"/>
  <c r="H66" i="80"/>
  <c r="M65" i="80"/>
  <c r="H65" i="80"/>
  <c r="M64" i="80"/>
  <c r="H64" i="80"/>
  <c r="M63" i="80"/>
  <c r="H63" i="80"/>
  <c r="H70" i="80" s="1"/>
  <c r="F57" i="80"/>
  <c r="V56" i="80"/>
  <c r="M56" i="80"/>
  <c r="N56" i="80" s="1"/>
  <c r="J56" i="80"/>
  <c r="K56" i="80" s="1"/>
  <c r="H56" i="80"/>
  <c r="V55" i="80"/>
  <c r="N55" i="80"/>
  <c r="K55" i="80"/>
  <c r="H55" i="80"/>
  <c r="V54" i="80"/>
  <c r="N54" i="80"/>
  <c r="K54" i="80"/>
  <c r="H54" i="80"/>
  <c r="V53" i="80"/>
  <c r="N53" i="80"/>
  <c r="K53" i="80"/>
  <c r="H53" i="80"/>
  <c r="V52" i="80"/>
  <c r="N52" i="80"/>
  <c r="K52" i="80"/>
  <c r="H52" i="80"/>
  <c r="V51" i="80"/>
  <c r="N51" i="80"/>
  <c r="K51" i="80"/>
  <c r="H51" i="80"/>
  <c r="N50" i="80"/>
  <c r="K50" i="80"/>
  <c r="H50" i="80"/>
  <c r="V49" i="80"/>
  <c r="N49" i="80"/>
  <c r="K49" i="80"/>
  <c r="H49" i="80"/>
  <c r="V48" i="80"/>
  <c r="N48" i="80"/>
  <c r="K48" i="80"/>
  <c r="H48" i="80"/>
  <c r="V47" i="80"/>
  <c r="N47" i="80"/>
  <c r="K47" i="80"/>
  <c r="H47" i="80"/>
  <c r="V46" i="80"/>
  <c r="N46" i="80"/>
  <c r="K46" i="80"/>
  <c r="H46" i="80"/>
  <c r="V45" i="80"/>
  <c r="N45" i="80"/>
  <c r="K45" i="80"/>
  <c r="H45" i="80"/>
  <c r="V44" i="80"/>
  <c r="N44" i="80"/>
  <c r="K44" i="80"/>
  <c r="H44" i="80"/>
  <c r="V43" i="80"/>
  <c r="N43" i="80"/>
  <c r="K43" i="80"/>
  <c r="H43" i="80"/>
  <c r="V42" i="80"/>
  <c r="N42" i="80"/>
  <c r="K42" i="80"/>
  <c r="H42" i="80"/>
  <c r="V41" i="80"/>
  <c r="N41" i="80"/>
  <c r="K41" i="80"/>
  <c r="H41" i="80"/>
  <c r="V40" i="80"/>
  <c r="N40" i="80"/>
  <c r="K40" i="80"/>
  <c r="H40" i="80"/>
  <c r="V39" i="80"/>
  <c r="N39" i="80"/>
  <c r="K39" i="80"/>
  <c r="H39" i="80"/>
  <c r="V38" i="80"/>
  <c r="N38" i="80"/>
  <c r="K38" i="80"/>
  <c r="H38" i="80"/>
  <c r="V37" i="80"/>
  <c r="N37" i="80"/>
  <c r="K37" i="80"/>
  <c r="H37" i="80"/>
  <c r="V36" i="80"/>
  <c r="N36" i="80"/>
  <c r="K36" i="80"/>
  <c r="H36" i="80"/>
  <c r="V35" i="80"/>
  <c r="N35" i="80"/>
  <c r="K35" i="80"/>
  <c r="H35" i="80"/>
  <c r="V34" i="80"/>
  <c r="N34" i="80"/>
  <c r="N57" i="80" s="1"/>
  <c r="K34" i="80"/>
  <c r="K57" i="80" s="1"/>
  <c r="H34" i="80"/>
  <c r="H57" i="80" s="1"/>
  <c r="H58" i="80" s="1"/>
  <c r="I29" i="80"/>
  <c r="H29" i="80"/>
  <c r="H28" i="80"/>
  <c r="H27" i="80"/>
  <c r="H26" i="80"/>
  <c r="H25" i="80"/>
  <c r="H24" i="80"/>
  <c r="H23" i="80"/>
  <c r="H22" i="80"/>
  <c r="H21" i="80"/>
  <c r="H20" i="80"/>
  <c r="H19" i="80"/>
  <c r="H18" i="80"/>
  <c r="H17" i="80"/>
  <c r="H16" i="80"/>
  <c r="H15" i="80"/>
  <c r="H14" i="80"/>
  <c r="H13" i="80"/>
  <c r="H12" i="80"/>
  <c r="H11" i="80"/>
  <c r="H10" i="80"/>
  <c r="H30" i="80" s="1"/>
  <c r="K120" i="80" s="1"/>
  <c r="H9" i="80"/>
  <c r="D99" i="79"/>
  <c r="H88" i="79"/>
  <c r="H85" i="79"/>
  <c r="H84" i="79"/>
  <c r="H83" i="79"/>
  <c r="H82" i="79"/>
  <c r="H81" i="79"/>
  <c r="H80" i="79"/>
  <c r="H79" i="79"/>
  <c r="H78" i="79"/>
  <c r="H77" i="79"/>
  <c r="H76" i="79"/>
  <c r="H75" i="79"/>
  <c r="H74" i="79"/>
  <c r="H73" i="79"/>
  <c r="H72" i="79"/>
  <c r="H71" i="79"/>
  <c r="H70" i="79"/>
  <c r="H69" i="79"/>
  <c r="H68" i="79"/>
  <c r="H67" i="79"/>
  <c r="H66" i="79"/>
  <c r="H65" i="79"/>
  <c r="H64" i="79"/>
  <c r="H63" i="79"/>
  <c r="H62" i="79"/>
  <c r="H86" i="79" s="1"/>
  <c r="M57" i="79"/>
  <c r="H57" i="79"/>
  <c r="M56" i="79"/>
  <c r="H56" i="79"/>
  <c r="M55" i="79"/>
  <c r="H55" i="79"/>
  <c r="M54" i="79"/>
  <c r="H54" i="79"/>
  <c r="M53" i="79"/>
  <c r="H53" i="79"/>
  <c r="M52" i="79"/>
  <c r="H52" i="79"/>
  <c r="H58" i="79" s="1"/>
  <c r="M51" i="79"/>
  <c r="H51" i="79"/>
  <c r="F44" i="79"/>
  <c r="V43" i="79"/>
  <c r="M43" i="79"/>
  <c r="N43" i="79" s="1"/>
  <c r="J43" i="79"/>
  <c r="K43" i="79" s="1"/>
  <c r="H43" i="79"/>
  <c r="V42" i="79"/>
  <c r="N42" i="79"/>
  <c r="J42" i="79"/>
  <c r="K42" i="79" s="1"/>
  <c r="H42" i="79"/>
  <c r="V41" i="79"/>
  <c r="N41" i="79"/>
  <c r="K41" i="79"/>
  <c r="H41" i="79"/>
  <c r="V40" i="79"/>
  <c r="N40" i="79"/>
  <c r="K40" i="79"/>
  <c r="H40" i="79"/>
  <c r="V39" i="79"/>
  <c r="N39" i="79"/>
  <c r="K39" i="79"/>
  <c r="H39" i="79"/>
  <c r="V38" i="79"/>
  <c r="N38" i="79"/>
  <c r="K38" i="79"/>
  <c r="H38" i="79"/>
  <c r="N37" i="79"/>
  <c r="K37" i="79"/>
  <c r="H37" i="79"/>
  <c r="V36" i="79"/>
  <c r="N36" i="79"/>
  <c r="K36" i="79"/>
  <c r="H36" i="79"/>
  <c r="V35" i="79"/>
  <c r="N35" i="79"/>
  <c r="K35" i="79"/>
  <c r="H35" i="79"/>
  <c r="V34" i="79"/>
  <c r="N34" i="79"/>
  <c r="K34" i="79"/>
  <c r="H34" i="79"/>
  <c r="V33" i="79"/>
  <c r="N33" i="79"/>
  <c r="K33" i="79"/>
  <c r="H33" i="79"/>
  <c r="V32" i="79"/>
  <c r="N32" i="79"/>
  <c r="K32" i="79"/>
  <c r="H32" i="79"/>
  <c r="V31" i="79"/>
  <c r="N31" i="79"/>
  <c r="K31" i="79"/>
  <c r="F31" i="79"/>
  <c r="H31" i="79" s="1"/>
  <c r="V30" i="79"/>
  <c r="N30" i="79"/>
  <c r="K30" i="79"/>
  <c r="H30" i="79"/>
  <c r="V29" i="79"/>
  <c r="N29" i="79"/>
  <c r="K29" i="79"/>
  <c r="F29" i="79"/>
  <c r="H29" i="79" s="1"/>
  <c r="V28" i="79"/>
  <c r="N28" i="79"/>
  <c r="K28" i="79"/>
  <c r="H28" i="79"/>
  <c r="V27" i="79"/>
  <c r="N27" i="79"/>
  <c r="K27" i="79"/>
  <c r="H27" i="79"/>
  <c r="V26" i="79"/>
  <c r="N26" i="79"/>
  <c r="K26" i="79"/>
  <c r="H26" i="79"/>
  <c r="F26" i="79"/>
  <c r="V25" i="79"/>
  <c r="N25" i="79"/>
  <c r="K25" i="79"/>
  <c r="H25" i="79"/>
  <c r="V24" i="79"/>
  <c r="N24" i="79"/>
  <c r="K24" i="79"/>
  <c r="H24" i="79"/>
  <c r="V23" i="79"/>
  <c r="N23" i="79"/>
  <c r="K23" i="79"/>
  <c r="H23" i="79"/>
  <c r="F23" i="79"/>
  <c r="V22" i="79"/>
  <c r="N22" i="79"/>
  <c r="K22" i="79"/>
  <c r="H22" i="79"/>
  <c r="V21" i="79"/>
  <c r="N21" i="79"/>
  <c r="K21" i="79"/>
  <c r="H21" i="79"/>
  <c r="I16" i="79"/>
  <c r="H16" i="79"/>
  <c r="H15" i="79"/>
  <c r="H14" i="79"/>
  <c r="H13" i="79"/>
  <c r="H12" i="79"/>
  <c r="H11" i="79"/>
  <c r="H10" i="79"/>
  <c r="H9" i="79"/>
  <c r="H17" i="79" s="1"/>
  <c r="K93" i="79" s="1"/>
  <c r="D126" i="78"/>
  <c r="B117" i="78"/>
  <c r="H115" i="78"/>
  <c r="H112" i="78"/>
  <c r="H111" i="78"/>
  <c r="H110" i="78"/>
  <c r="H109" i="78"/>
  <c r="H108" i="78"/>
  <c r="H107" i="78"/>
  <c r="H106" i="78"/>
  <c r="H105" i="78"/>
  <c r="H104" i="78"/>
  <c r="H103" i="78"/>
  <c r="H102" i="78"/>
  <c r="H101" i="78"/>
  <c r="H100" i="78"/>
  <c r="H99" i="78"/>
  <c r="H113" i="78" s="1"/>
  <c r="H98" i="78"/>
  <c r="H97" i="78"/>
  <c r="H96" i="78"/>
  <c r="H95" i="78"/>
  <c r="H94" i="78"/>
  <c r="H93" i="78"/>
  <c r="H89" i="78"/>
  <c r="H88" i="78"/>
  <c r="H85" i="78"/>
  <c r="H84" i="78"/>
  <c r="H80" i="78"/>
  <c r="H79" i="78"/>
  <c r="H78" i="78"/>
  <c r="M74" i="78"/>
  <c r="H74" i="78"/>
  <c r="M73" i="78"/>
  <c r="H73" i="78"/>
  <c r="H75" i="78" s="1"/>
  <c r="M69" i="78"/>
  <c r="H69" i="78"/>
  <c r="M68" i="78"/>
  <c r="H68" i="78"/>
  <c r="M67" i="78"/>
  <c r="H67" i="78"/>
  <c r="M66" i="78"/>
  <c r="H66" i="78"/>
  <c r="M65" i="78"/>
  <c r="H65" i="78"/>
  <c r="M64" i="78"/>
  <c r="H64" i="78"/>
  <c r="M63" i="78"/>
  <c r="H63" i="78"/>
  <c r="H70" i="78" s="1"/>
  <c r="F57" i="78"/>
  <c r="V56" i="78"/>
  <c r="M56" i="78"/>
  <c r="N56" i="78" s="1"/>
  <c r="J56" i="78"/>
  <c r="K56" i="78" s="1"/>
  <c r="H56" i="78"/>
  <c r="V55" i="78"/>
  <c r="N55" i="78"/>
  <c r="K55" i="78"/>
  <c r="H55" i="78"/>
  <c r="V54" i="78"/>
  <c r="N54" i="78"/>
  <c r="K54" i="78"/>
  <c r="H54" i="78"/>
  <c r="V53" i="78"/>
  <c r="N53" i="78"/>
  <c r="K53" i="78"/>
  <c r="H53" i="78"/>
  <c r="V52" i="78"/>
  <c r="N52" i="78"/>
  <c r="K52" i="78"/>
  <c r="H52" i="78"/>
  <c r="V51" i="78"/>
  <c r="N51" i="78"/>
  <c r="K51" i="78"/>
  <c r="H51" i="78"/>
  <c r="N50" i="78"/>
  <c r="K50" i="78"/>
  <c r="H50" i="78"/>
  <c r="V49" i="78"/>
  <c r="N49" i="78"/>
  <c r="K49" i="78"/>
  <c r="H49" i="78"/>
  <c r="V48" i="78"/>
  <c r="N48" i="78"/>
  <c r="K48" i="78"/>
  <c r="H48" i="78"/>
  <c r="V47" i="78"/>
  <c r="N47" i="78"/>
  <c r="K47" i="78"/>
  <c r="H47" i="78"/>
  <c r="V46" i="78"/>
  <c r="N46" i="78"/>
  <c r="K46" i="78"/>
  <c r="H46" i="78"/>
  <c r="V45" i="78"/>
  <c r="N45" i="78"/>
  <c r="K45" i="78"/>
  <c r="H45" i="78"/>
  <c r="V44" i="78"/>
  <c r="N44" i="78"/>
  <c r="K44" i="78"/>
  <c r="H44" i="78"/>
  <c r="V43" i="78"/>
  <c r="N43" i="78"/>
  <c r="K43" i="78"/>
  <c r="H43" i="78"/>
  <c r="V42" i="78"/>
  <c r="N42" i="78"/>
  <c r="K42" i="78"/>
  <c r="H42" i="78"/>
  <c r="V41" i="78"/>
  <c r="N41" i="78"/>
  <c r="K41" i="78"/>
  <c r="H41" i="78"/>
  <c r="V40" i="78"/>
  <c r="N40" i="78"/>
  <c r="K40" i="78"/>
  <c r="H40" i="78"/>
  <c r="V39" i="78"/>
  <c r="N39" i="78"/>
  <c r="K39" i="78"/>
  <c r="H39" i="78"/>
  <c r="V38" i="78"/>
  <c r="N38" i="78"/>
  <c r="K38" i="78"/>
  <c r="H38" i="78"/>
  <c r="V37" i="78"/>
  <c r="N37" i="78"/>
  <c r="K37" i="78"/>
  <c r="H37" i="78"/>
  <c r="V36" i="78"/>
  <c r="N36" i="78"/>
  <c r="K36" i="78"/>
  <c r="H36" i="78"/>
  <c r="V35" i="78"/>
  <c r="N35" i="78"/>
  <c r="K35" i="78"/>
  <c r="H35" i="78"/>
  <c r="V34" i="78"/>
  <c r="N34" i="78"/>
  <c r="N57" i="78" s="1"/>
  <c r="K34" i="78"/>
  <c r="K57" i="78" s="1"/>
  <c r="H34" i="78"/>
  <c r="H57" i="78" s="1"/>
  <c r="H58" i="78" s="1"/>
  <c r="I29" i="78"/>
  <c r="H29" i="78"/>
  <c r="H28" i="78"/>
  <c r="H27" i="78"/>
  <c r="H26" i="78"/>
  <c r="H25" i="78"/>
  <c r="H24" i="78"/>
  <c r="H23" i="78"/>
  <c r="H22" i="78"/>
  <c r="H21" i="78"/>
  <c r="H20" i="78"/>
  <c r="H19" i="78"/>
  <c r="H18" i="78"/>
  <c r="H17" i="78"/>
  <c r="H16" i="78"/>
  <c r="H15" i="78"/>
  <c r="H14" i="78"/>
  <c r="H13" i="78"/>
  <c r="H12" i="78"/>
  <c r="H11" i="78"/>
  <c r="H10" i="78"/>
  <c r="H30" i="78" s="1"/>
  <c r="K120" i="78" s="1"/>
  <c r="H9" i="78"/>
  <c r="D99" i="77"/>
  <c r="H88" i="77"/>
  <c r="H85" i="77"/>
  <c r="H84" i="77"/>
  <c r="H83" i="77"/>
  <c r="H82" i="77"/>
  <c r="H81" i="77"/>
  <c r="H80" i="77"/>
  <c r="H79" i="77"/>
  <c r="H78" i="77"/>
  <c r="H77" i="77"/>
  <c r="H76" i="77"/>
  <c r="H75" i="77"/>
  <c r="H74" i="77"/>
  <c r="H73" i="77"/>
  <c r="H72" i="77"/>
  <c r="H71" i="77"/>
  <c r="H70" i="77"/>
  <c r="H69" i="77"/>
  <c r="H68" i="77"/>
  <c r="H67" i="77"/>
  <c r="H66" i="77"/>
  <c r="H65" i="77"/>
  <c r="H64" i="77"/>
  <c r="H63" i="77"/>
  <c r="H62" i="77"/>
  <c r="H86" i="77" s="1"/>
  <c r="M57" i="77"/>
  <c r="H57" i="77"/>
  <c r="M56" i="77"/>
  <c r="H56" i="77"/>
  <c r="M55" i="77"/>
  <c r="H55" i="77"/>
  <c r="M54" i="77"/>
  <c r="H54" i="77"/>
  <c r="M53" i="77"/>
  <c r="H53" i="77"/>
  <c r="M52" i="77"/>
  <c r="H52" i="77"/>
  <c r="H58" i="77" s="1"/>
  <c r="M51" i="77"/>
  <c r="H51" i="77"/>
  <c r="F44" i="77"/>
  <c r="V43" i="77"/>
  <c r="M43" i="77"/>
  <c r="N43" i="77" s="1"/>
  <c r="J43" i="77"/>
  <c r="K43" i="77" s="1"/>
  <c r="H43" i="77"/>
  <c r="V42" i="77"/>
  <c r="N42" i="77"/>
  <c r="J42" i="77"/>
  <c r="K42" i="77" s="1"/>
  <c r="H42" i="77"/>
  <c r="V41" i="77"/>
  <c r="N41" i="77"/>
  <c r="K41" i="77"/>
  <c r="H41" i="77"/>
  <c r="V40" i="77"/>
  <c r="N40" i="77"/>
  <c r="K40" i="77"/>
  <c r="H40" i="77"/>
  <c r="V39" i="77"/>
  <c r="N39" i="77"/>
  <c r="K39" i="77"/>
  <c r="H39" i="77"/>
  <c r="V38" i="77"/>
  <c r="N38" i="77"/>
  <c r="K38" i="77"/>
  <c r="H38" i="77"/>
  <c r="N37" i="77"/>
  <c r="K37" i="77"/>
  <c r="H37" i="77"/>
  <c r="V36" i="77"/>
  <c r="N36" i="77"/>
  <c r="K36" i="77"/>
  <c r="H36" i="77"/>
  <c r="V35" i="77"/>
  <c r="N35" i="77"/>
  <c r="K35" i="77"/>
  <c r="H35" i="77"/>
  <c r="V34" i="77"/>
  <c r="N34" i="77"/>
  <c r="K34" i="77"/>
  <c r="H34" i="77"/>
  <c r="V33" i="77"/>
  <c r="N33" i="77"/>
  <c r="K33" i="77"/>
  <c r="H33" i="77"/>
  <c r="V32" i="77"/>
  <c r="N32" i="77"/>
  <c r="K32" i="77"/>
  <c r="H32" i="77"/>
  <c r="V31" i="77"/>
  <c r="N31" i="77"/>
  <c r="K31" i="77"/>
  <c r="F31" i="77"/>
  <c r="H31" i="77" s="1"/>
  <c r="V30" i="77"/>
  <c r="N30" i="77"/>
  <c r="K30" i="77"/>
  <c r="H30" i="77"/>
  <c r="V29" i="77"/>
  <c r="N29" i="77"/>
  <c r="K29" i="77"/>
  <c r="F29" i="77"/>
  <c r="H29" i="77" s="1"/>
  <c r="V28" i="77"/>
  <c r="N28" i="77"/>
  <c r="K28" i="77"/>
  <c r="H28" i="77"/>
  <c r="V27" i="77"/>
  <c r="N27" i="77"/>
  <c r="K27" i="77"/>
  <c r="H27" i="77"/>
  <c r="V26" i="77"/>
  <c r="N26" i="77"/>
  <c r="K26" i="77"/>
  <c r="F26" i="77"/>
  <c r="H26" i="77" s="1"/>
  <c r="V25" i="77"/>
  <c r="N25" i="77"/>
  <c r="K25" i="77"/>
  <c r="H25" i="77"/>
  <c r="V24" i="77"/>
  <c r="N24" i="77"/>
  <c r="K24" i="77"/>
  <c r="H24" i="77"/>
  <c r="V23" i="77"/>
  <c r="N23" i="77"/>
  <c r="K23" i="77"/>
  <c r="H23" i="77"/>
  <c r="F23" i="77"/>
  <c r="V22" i="77"/>
  <c r="N22" i="77"/>
  <c r="K22" i="77"/>
  <c r="H22" i="77"/>
  <c r="V21" i="77"/>
  <c r="N21" i="77"/>
  <c r="K21" i="77"/>
  <c r="H21" i="77"/>
  <c r="H16" i="77"/>
  <c r="I16" i="77" s="1"/>
  <c r="H15" i="77"/>
  <c r="H14" i="77"/>
  <c r="H13" i="77"/>
  <c r="H12" i="77"/>
  <c r="H11" i="77"/>
  <c r="H10" i="77"/>
  <c r="H9" i="77"/>
  <c r="H17" i="77" s="1"/>
  <c r="K93" i="77" s="1"/>
  <c r="D126" i="76"/>
  <c r="B117" i="76"/>
  <c r="H115" i="76"/>
  <c r="H112" i="76"/>
  <c r="H111" i="76"/>
  <c r="H110" i="76"/>
  <c r="H109" i="76"/>
  <c r="H108" i="76"/>
  <c r="H107" i="76"/>
  <c r="H106" i="76"/>
  <c r="H105" i="76"/>
  <c r="H104" i="76"/>
  <c r="H103" i="76"/>
  <c r="H102" i="76"/>
  <c r="H101" i="76"/>
  <c r="H100" i="76"/>
  <c r="H99" i="76"/>
  <c r="H98" i="76"/>
  <c r="H97" i="76"/>
  <c r="H96" i="76"/>
  <c r="H95" i="76"/>
  <c r="H94" i="76"/>
  <c r="H93" i="76"/>
  <c r="H113" i="76" s="1"/>
  <c r="H88" i="76"/>
  <c r="H89" i="76" s="1"/>
  <c r="H84" i="76"/>
  <c r="H85" i="76" s="1"/>
  <c r="H79" i="76"/>
  <c r="H80" i="76" s="1"/>
  <c r="H78" i="76"/>
  <c r="M74" i="76"/>
  <c r="H74" i="76"/>
  <c r="M73" i="76"/>
  <c r="H73" i="76"/>
  <c r="H75" i="76" s="1"/>
  <c r="M69" i="76"/>
  <c r="H69" i="76"/>
  <c r="M68" i="76"/>
  <c r="H68" i="76"/>
  <c r="M67" i="76"/>
  <c r="H67" i="76"/>
  <c r="M66" i="76"/>
  <c r="H66" i="76"/>
  <c r="M65" i="76"/>
  <c r="H65" i="76"/>
  <c r="M64" i="76"/>
  <c r="H64" i="76"/>
  <c r="M63" i="76"/>
  <c r="H63" i="76"/>
  <c r="H70" i="76" s="1"/>
  <c r="F57" i="76"/>
  <c r="V56" i="76"/>
  <c r="M56" i="76"/>
  <c r="N56" i="76" s="1"/>
  <c r="K56" i="76"/>
  <c r="J56" i="76"/>
  <c r="H56" i="76"/>
  <c r="V55" i="76"/>
  <c r="N55" i="76"/>
  <c r="K55" i="76"/>
  <c r="H55" i="76"/>
  <c r="V54" i="76"/>
  <c r="N54" i="76"/>
  <c r="K54" i="76"/>
  <c r="H54" i="76"/>
  <c r="V53" i="76"/>
  <c r="N53" i="76"/>
  <c r="K53" i="76"/>
  <c r="H53" i="76"/>
  <c r="V52" i="76"/>
  <c r="N52" i="76"/>
  <c r="K52" i="76"/>
  <c r="H52" i="76"/>
  <c r="V51" i="76"/>
  <c r="N51" i="76"/>
  <c r="K51" i="76"/>
  <c r="H51" i="76"/>
  <c r="N50" i="76"/>
  <c r="K50" i="76"/>
  <c r="H50" i="76"/>
  <c r="V49" i="76"/>
  <c r="N49" i="76"/>
  <c r="K49" i="76"/>
  <c r="H49" i="76"/>
  <c r="V48" i="76"/>
  <c r="N48" i="76"/>
  <c r="K48" i="76"/>
  <c r="H48" i="76"/>
  <c r="V47" i="76"/>
  <c r="N47" i="76"/>
  <c r="K47" i="76"/>
  <c r="H47" i="76"/>
  <c r="V46" i="76"/>
  <c r="N46" i="76"/>
  <c r="K46" i="76"/>
  <c r="H46" i="76"/>
  <c r="V45" i="76"/>
  <c r="N45" i="76"/>
  <c r="K45" i="76"/>
  <c r="H45" i="76"/>
  <c r="V44" i="76"/>
  <c r="N44" i="76"/>
  <c r="K44" i="76"/>
  <c r="H44" i="76"/>
  <c r="V43" i="76"/>
  <c r="N43" i="76"/>
  <c r="K43" i="76"/>
  <c r="H43" i="76"/>
  <c r="V42" i="76"/>
  <c r="N42" i="76"/>
  <c r="K42" i="76"/>
  <c r="H42" i="76"/>
  <c r="V41" i="76"/>
  <c r="N41" i="76"/>
  <c r="K41" i="76"/>
  <c r="H41" i="76"/>
  <c r="V40" i="76"/>
  <c r="N40" i="76"/>
  <c r="K40" i="76"/>
  <c r="H40" i="76"/>
  <c r="V39" i="76"/>
  <c r="N39" i="76"/>
  <c r="K39" i="76"/>
  <c r="H39" i="76"/>
  <c r="V38" i="76"/>
  <c r="N38" i="76"/>
  <c r="K38" i="76"/>
  <c r="H38" i="76"/>
  <c r="V37" i="76"/>
  <c r="N37" i="76"/>
  <c r="K37" i="76"/>
  <c r="H37" i="76"/>
  <c r="V36" i="76"/>
  <c r="N36" i="76"/>
  <c r="K36" i="76"/>
  <c r="H36" i="76"/>
  <c r="V35" i="76"/>
  <c r="N35" i="76"/>
  <c r="K35" i="76"/>
  <c r="H35" i="76"/>
  <c r="V34" i="76"/>
  <c r="N34" i="76"/>
  <c r="K34" i="76"/>
  <c r="K57" i="76" s="1"/>
  <c r="H34" i="76"/>
  <c r="H57" i="76" s="1"/>
  <c r="I29" i="76"/>
  <c r="H29" i="76"/>
  <c r="H28" i="76"/>
  <c r="H27" i="76"/>
  <c r="H26" i="76"/>
  <c r="H25" i="76"/>
  <c r="H24" i="76"/>
  <c r="H23" i="76"/>
  <c r="H22" i="76"/>
  <c r="H21" i="76"/>
  <c r="H20" i="76"/>
  <c r="H19" i="76"/>
  <c r="H18" i="76"/>
  <c r="H17" i="76"/>
  <c r="H16" i="76"/>
  <c r="H15" i="76"/>
  <c r="H14" i="76"/>
  <c r="H13" i="76"/>
  <c r="H12" i="76"/>
  <c r="H11" i="76"/>
  <c r="H10" i="76"/>
  <c r="H9" i="76"/>
  <c r="H30" i="76" s="1"/>
  <c r="K120" i="76" s="1"/>
  <c r="D99" i="75"/>
  <c r="H88" i="75"/>
  <c r="H85" i="75"/>
  <c r="H84" i="75"/>
  <c r="H83" i="75"/>
  <c r="H82" i="75"/>
  <c r="H81" i="75"/>
  <c r="H80" i="75"/>
  <c r="H79" i="75"/>
  <c r="H78" i="75"/>
  <c r="H77" i="75"/>
  <c r="H76" i="75"/>
  <c r="H75" i="75"/>
  <c r="H74" i="75"/>
  <c r="H73" i="75"/>
  <c r="H72" i="75"/>
  <c r="H71" i="75"/>
  <c r="H70" i="75"/>
  <c r="H69" i="75"/>
  <c r="H68" i="75"/>
  <c r="H67" i="75"/>
  <c r="H66" i="75"/>
  <c r="H65" i="75"/>
  <c r="H64" i="75"/>
  <c r="H63" i="75"/>
  <c r="H62" i="75"/>
  <c r="H86" i="75" s="1"/>
  <c r="M57" i="75"/>
  <c r="H57" i="75"/>
  <c r="M56" i="75"/>
  <c r="H56" i="75"/>
  <c r="M55" i="75"/>
  <c r="H55" i="75"/>
  <c r="M54" i="75"/>
  <c r="H54" i="75"/>
  <c r="M53" i="75"/>
  <c r="H53" i="75"/>
  <c r="M52" i="75"/>
  <c r="H52" i="75"/>
  <c r="H58" i="75" s="1"/>
  <c r="M51" i="75"/>
  <c r="H51" i="75"/>
  <c r="F44" i="75"/>
  <c r="V43" i="75"/>
  <c r="M43" i="75"/>
  <c r="N43" i="75" s="1"/>
  <c r="J43" i="75"/>
  <c r="K43" i="75" s="1"/>
  <c r="H43" i="75"/>
  <c r="V42" i="75"/>
  <c r="N42" i="75"/>
  <c r="J42" i="75"/>
  <c r="K42" i="75" s="1"/>
  <c r="H42" i="75"/>
  <c r="V41" i="75"/>
  <c r="N41" i="75"/>
  <c r="K41" i="75"/>
  <c r="H41" i="75"/>
  <c r="V40" i="75"/>
  <c r="N40" i="75"/>
  <c r="K40" i="75"/>
  <c r="H40" i="75"/>
  <c r="V39" i="75"/>
  <c r="N39" i="75"/>
  <c r="K39" i="75"/>
  <c r="H39" i="75"/>
  <c r="V38" i="75"/>
  <c r="N38" i="75"/>
  <c r="K38" i="75"/>
  <c r="H38" i="75"/>
  <c r="N37" i="75"/>
  <c r="K37" i="75"/>
  <c r="H37" i="75"/>
  <c r="V36" i="75"/>
  <c r="N36" i="75"/>
  <c r="K36" i="75"/>
  <c r="H36" i="75"/>
  <c r="V35" i="75"/>
  <c r="N35" i="75"/>
  <c r="K35" i="75"/>
  <c r="H35" i="75"/>
  <c r="V34" i="75"/>
  <c r="N34" i="75"/>
  <c r="K34" i="75"/>
  <c r="H34" i="75"/>
  <c r="V33" i="75"/>
  <c r="N33" i="75"/>
  <c r="K33" i="75"/>
  <c r="H33" i="75"/>
  <c r="V32" i="75"/>
  <c r="N32" i="75"/>
  <c r="K32" i="75"/>
  <c r="H32" i="75"/>
  <c r="V31" i="75"/>
  <c r="N31" i="75"/>
  <c r="K31" i="75"/>
  <c r="F31" i="75"/>
  <c r="H31" i="75" s="1"/>
  <c r="V30" i="75"/>
  <c r="N30" i="75"/>
  <c r="K30" i="75"/>
  <c r="H30" i="75"/>
  <c r="V29" i="75"/>
  <c r="N29" i="75"/>
  <c r="K29" i="75"/>
  <c r="F29" i="75"/>
  <c r="H29" i="75" s="1"/>
  <c r="V28" i="75"/>
  <c r="N28" i="75"/>
  <c r="K28" i="75"/>
  <c r="H28" i="75"/>
  <c r="V27" i="75"/>
  <c r="N27" i="75"/>
  <c r="K27" i="75"/>
  <c r="H27" i="75"/>
  <c r="V26" i="75"/>
  <c r="N26" i="75"/>
  <c r="K26" i="75"/>
  <c r="F26" i="75"/>
  <c r="H26" i="75" s="1"/>
  <c r="V25" i="75"/>
  <c r="N25" i="75"/>
  <c r="K25" i="75"/>
  <c r="H25" i="75"/>
  <c r="V24" i="75"/>
  <c r="N24" i="75"/>
  <c r="K24" i="75"/>
  <c r="H24" i="75"/>
  <c r="V23" i="75"/>
  <c r="N23" i="75"/>
  <c r="K23" i="75"/>
  <c r="H23" i="75"/>
  <c r="F23" i="75"/>
  <c r="V22" i="75"/>
  <c r="N22" i="75"/>
  <c r="K22" i="75"/>
  <c r="H22" i="75"/>
  <c r="V21" i="75"/>
  <c r="N21" i="75"/>
  <c r="K21" i="75"/>
  <c r="H21" i="75"/>
  <c r="H16" i="75"/>
  <c r="H17" i="75" s="1"/>
  <c r="K93" i="75" s="1"/>
  <c r="H15" i="75"/>
  <c r="H14" i="75"/>
  <c r="H13" i="75"/>
  <c r="H12" i="75"/>
  <c r="H11" i="75"/>
  <c r="H10" i="75"/>
  <c r="H9" i="75"/>
  <c r="D126" i="74"/>
  <c r="B117" i="74"/>
  <c r="H115" i="74"/>
  <c r="H112" i="74"/>
  <c r="H111" i="74"/>
  <c r="H110" i="74"/>
  <c r="H109" i="74"/>
  <c r="H108" i="74"/>
  <c r="H107" i="74"/>
  <c r="H106" i="74"/>
  <c r="H105" i="74"/>
  <c r="H104" i="74"/>
  <c r="H103" i="74"/>
  <c r="H102" i="74"/>
  <c r="H101" i="74"/>
  <c r="H100" i="74"/>
  <c r="H99" i="74"/>
  <c r="H98" i="74"/>
  <c r="H113" i="74" s="1"/>
  <c r="H97" i="74"/>
  <c r="H96" i="74"/>
  <c r="H95" i="74"/>
  <c r="H94" i="74"/>
  <c r="H93" i="74"/>
  <c r="H88" i="74"/>
  <c r="H89" i="74" s="1"/>
  <c r="H85" i="74"/>
  <c r="H84" i="74"/>
  <c r="H80" i="74"/>
  <c r="H79" i="74"/>
  <c r="H78" i="74"/>
  <c r="M74" i="74"/>
  <c r="H74" i="74"/>
  <c r="M73" i="74"/>
  <c r="H73" i="74"/>
  <c r="H75" i="74" s="1"/>
  <c r="M69" i="74"/>
  <c r="H69" i="74"/>
  <c r="M68" i="74"/>
  <c r="H68" i="74"/>
  <c r="M67" i="74"/>
  <c r="H67" i="74"/>
  <c r="M66" i="74"/>
  <c r="H66" i="74"/>
  <c r="M65" i="74"/>
  <c r="H65" i="74"/>
  <c r="M64" i="74"/>
  <c r="H64" i="74"/>
  <c r="M63" i="74"/>
  <c r="H63" i="74"/>
  <c r="H70" i="74" s="1"/>
  <c r="F57" i="74"/>
  <c r="V56" i="74"/>
  <c r="N56" i="74"/>
  <c r="M56" i="74"/>
  <c r="J56" i="74"/>
  <c r="K56" i="74" s="1"/>
  <c r="H56" i="74"/>
  <c r="V55" i="74"/>
  <c r="N55" i="74"/>
  <c r="K55" i="74"/>
  <c r="H55" i="74"/>
  <c r="V54" i="74"/>
  <c r="N54" i="74"/>
  <c r="K54" i="74"/>
  <c r="H54" i="74"/>
  <c r="V53" i="74"/>
  <c r="N53" i="74"/>
  <c r="K53" i="74"/>
  <c r="H53" i="74"/>
  <c r="V52" i="74"/>
  <c r="N52" i="74"/>
  <c r="K52" i="74"/>
  <c r="H52" i="74"/>
  <c r="V51" i="74"/>
  <c r="N51" i="74"/>
  <c r="K51" i="74"/>
  <c r="H51" i="74"/>
  <c r="N50" i="74"/>
  <c r="K50" i="74"/>
  <c r="H50" i="74"/>
  <c r="V49" i="74"/>
  <c r="N49" i="74"/>
  <c r="K49" i="74"/>
  <c r="H49" i="74"/>
  <c r="V48" i="74"/>
  <c r="N48" i="74"/>
  <c r="K48" i="74"/>
  <c r="H48" i="74"/>
  <c r="V47" i="74"/>
  <c r="N47" i="74"/>
  <c r="K47" i="74"/>
  <c r="H47" i="74"/>
  <c r="V46" i="74"/>
  <c r="N46" i="74"/>
  <c r="K46" i="74"/>
  <c r="H46" i="74"/>
  <c r="V45" i="74"/>
  <c r="N45" i="74"/>
  <c r="K45" i="74"/>
  <c r="H45" i="74"/>
  <c r="V44" i="74"/>
  <c r="N44" i="74"/>
  <c r="K44" i="74"/>
  <c r="H44" i="74"/>
  <c r="V43" i="74"/>
  <c r="N43" i="74"/>
  <c r="K43" i="74"/>
  <c r="H43" i="74"/>
  <c r="V42" i="74"/>
  <c r="N42" i="74"/>
  <c r="K42" i="74"/>
  <c r="H42" i="74"/>
  <c r="V41" i="74"/>
  <c r="N41" i="74"/>
  <c r="K41" i="74"/>
  <c r="H41" i="74"/>
  <c r="V40" i="74"/>
  <c r="N40" i="74"/>
  <c r="K40" i="74"/>
  <c r="H40" i="74"/>
  <c r="V39" i="74"/>
  <c r="N39" i="74"/>
  <c r="K39" i="74"/>
  <c r="H39" i="74"/>
  <c r="V38" i="74"/>
  <c r="N38" i="74"/>
  <c r="K38" i="74"/>
  <c r="H38" i="74"/>
  <c r="V37" i="74"/>
  <c r="N37" i="74"/>
  <c r="K37" i="74"/>
  <c r="H37" i="74"/>
  <c r="V36" i="74"/>
  <c r="N36" i="74"/>
  <c r="K36" i="74"/>
  <c r="H36" i="74"/>
  <c r="V35" i="74"/>
  <c r="N35" i="74"/>
  <c r="K35" i="74"/>
  <c r="H35" i="74"/>
  <c r="V34" i="74"/>
  <c r="N34" i="74"/>
  <c r="N57" i="74" s="1"/>
  <c r="K34" i="74"/>
  <c r="K57" i="74" s="1"/>
  <c r="H34" i="74"/>
  <c r="H57" i="74" s="1"/>
  <c r="I29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H30" i="74" s="1"/>
  <c r="K120" i="74" s="1"/>
  <c r="H9" i="74"/>
  <c r="D99" i="73"/>
  <c r="H88" i="73"/>
  <c r="H85" i="73"/>
  <c r="H84" i="73"/>
  <c r="H83" i="73"/>
  <c r="H82" i="73"/>
  <c r="H81" i="73"/>
  <c r="H80" i="73"/>
  <c r="H79" i="73"/>
  <c r="H78" i="73"/>
  <c r="H77" i="73"/>
  <c r="H76" i="73"/>
  <c r="H75" i="73"/>
  <c r="H74" i="73"/>
  <c r="H73" i="73"/>
  <c r="H72" i="73"/>
  <c r="H71" i="73"/>
  <c r="H70" i="73"/>
  <c r="H69" i="73"/>
  <c r="H68" i="73"/>
  <c r="H67" i="73"/>
  <c r="H66" i="73"/>
  <c r="H65" i="73"/>
  <c r="H64" i="73"/>
  <c r="H63" i="73"/>
  <c r="H62" i="73"/>
  <c r="H86" i="73" s="1"/>
  <c r="M57" i="73"/>
  <c r="H57" i="73"/>
  <c r="M56" i="73"/>
  <c r="H56" i="73"/>
  <c r="M55" i="73"/>
  <c r="H55" i="73"/>
  <c r="M54" i="73"/>
  <c r="H54" i="73"/>
  <c r="M53" i="73"/>
  <c r="H53" i="73"/>
  <c r="M52" i="73"/>
  <c r="H52" i="73"/>
  <c r="H58" i="73" s="1"/>
  <c r="M51" i="73"/>
  <c r="H51" i="73"/>
  <c r="F44" i="73"/>
  <c r="V43" i="73"/>
  <c r="M43" i="73"/>
  <c r="N43" i="73" s="1"/>
  <c r="J43" i="73"/>
  <c r="K43" i="73" s="1"/>
  <c r="H43" i="73"/>
  <c r="V42" i="73"/>
  <c r="N42" i="73"/>
  <c r="J42" i="73"/>
  <c r="K42" i="73" s="1"/>
  <c r="H42" i="73"/>
  <c r="V41" i="73"/>
  <c r="N41" i="73"/>
  <c r="K41" i="73"/>
  <c r="H41" i="73"/>
  <c r="V40" i="73"/>
  <c r="N40" i="73"/>
  <c r="K40" i="73"/>
  <c r="H40" i="73"/>
  <c r="V39" i="73"/>
  <c r="N39" i="73"/>
  <c r="K39" i="73"/>
  <c r="H39" i="73"/>
  <c r="V38" i="73"/>
  <c r="N38" i="73"/>
  <c r="K38" i="73"/>
  <c r="H38" i="73"/>
  <c r="N37" i="73"/>
  <c r="K37" i="73"/>
  <c r="H37" i="73"/>
  <c r="V36" i="73"/>
  <c r="N36" i="73"/>
  <c r="K36" i="73"/>
  <c r="H36" i="73"/>
  <c r="V35" i="73"/>
  <c r="N35" i="73"/>
  <c r="K35" i="73"/>
  <c r="H35" i="73"/>
  <c r="V34" i="73"/>
  <c r="N34" i="73"/>
  <c r="K34" i="73"/>
  <c r="H34" i="73"/>
  <c r="V33" i="73"/>
  <c r="N33" i="73"/>
  <c r="K33" i="73"/>
  <c r="H33" i="73"/>
  <c r="V32" i="73"/>
  <c r="N32" i="73"/>
  <c r="K32" i="73"/>
  <c r="H32" i="73"/>
  <c r="V31" i="73"/>
  <c r="N31" i="73"/>
  <c r="K31" i="73"/>
  <c r="F31" i="73"/>
  <c r="H31" i="73" s="1"/>
  <c r="V30" i="73"/>
  <c r="N30" i="73"/>
  <c r="K30" i="73"/>
  <c r="H30" i="73"/>
  <c r="V29" i="73"/>
  <c r="N29" i="73"/>
  <c r="K29" i="73"/>
  <c r="F29" i="73"/>
  <c r="H29" i="73" s="1"/>
  <c r="V28" i="73"/>
  <c r="N28" i="73"/>
  <c r="K28" i="73"/>
  <c r="H28" i="73"/>
  <c r="V27" i="73"/>
  <c r="N27" i="73"/>
  <c r="K27" i="73"/>
  <c r="H27" i="73"/>
  <c r="V26" i="73"/>
  <c r="N26" i="73"/>
  <c r="K26" i="73"/>
  <c r="H26" i="73"/>
  <c r="F26" i="73"/>
  <c r="V25" i="73"/>
  <c r="N25" i="73"/>
  <c r="K25" i="73"/>
  <c r="H25" i="73"/>
  <c r="V24" i="73"/>
  <c r="N24" i="73"/>
  <c r="K24" i="73"/>
  <c r="H24" i="73"/>
  <c r="V23" i="73"/>
  <c r="N23" i="73"/>
  <c r="K23" i="73"/>
  <c r="H23" i="73"/>
  <c r="F23" i="73"/>
  <c r="V22" i="73"/>
  <c r="N22" i="73"/>
  <c r="K22" i="73"/>
  <c r="H22" i="73"/>
  <c r="V21" i="73"/>
  <c r="N21" i="73"/>
  <c r="K21" i="73"/>
  <c r="H21" i="73"/>
  <c r="H17" i="73"/>
  <c r="K93" i="73" s="1"/>
  <c r="I16" i="73"/>
  <c r="H16" i="73"/>
  <c r="H15" i="73"/>
  <c r="H14" i="73"/>
  <c r="H13" i="73"/>
  <c r="H12" i="73"/>
  <c r="H11" i="73"/>
  <c r="H10" i="73"/>
  <c r="H9" i="73"/>
  <c r="D126" i="72"/>
  <c r="B117" i="72"/>
  <c r="H115" i="72"/>
  <c r="H112" i="72"/>
  <c r="H111" i="72"/>
  <c r="H110" i="72"/>
  <c r="H109" i="72"/>
  <c r="H108" i="72"/>
  <c r="H107" i="72"/>
  <c r="H106" i="72"/>
  <c r="H105" i="72"/>
  <c r="H104" i="72"/>
  <c r="H103" i="72"/>
  <c r="H102" i="72"/>
  <c r="H101" i="72"/>
  <c r="H100" i="72"/>
  <c r="H99" i="72"/>
  <c r="H98" i="72"/>
  <c r="H97" i="72"/>
  <c r="H96" i="72"/>
  <c r="H95" i="72"/>
  <c r="H94" i="72"/>
  <c r="H93" i="72"/>
  <c r="H113" i="72" s="1"/>
  <c r="H88" i="72"/>
  <c r="H89" i="72" s="1"/>
  <c r="H84" i="72"/>
  <c r="H85" i="72" s="1"/>
  <c r="H80" i="72"/>
  <c r="H79" i="72"/>
  <c r="H78" i="72"/>
  <c r="M74" i="72"/>
  <c r="H74" i="72"/>
  <c r="M73" i="72"/>
  <c r="H73" i="72"/>
  <c r="H75" i="72" s="1"/>
  <c r="M69" i="72"/>
  <c r="H69" i="72"/>
  <c r="M68" i="72"/>
  <c r="H68" i="72"/>
  <c r="M67" i="72"/>
  <c r="H67" i="72"/>
  <c r="M66" i="72"/>
  <c r="H66" i="72"/>
  <c r="M65" i="72"/>
  <c r="H65" i="72"/>
  <c r="M64" i="72"/>
  <c r="H64" i="72"/>
  <c r="H70" i="72" s="1"/>
  <c r="M63" i="72"/>
  <c r="H63" i="72"/>
  <c r="F57" i="72"/>
  <c r="V56" i="72"/>
  <c r="M56" i="72"/>
  <c r="N56" i="72" s="1"/>
  <c r="J56" i="72"/>
  <c r="K56" i="72" s="1"/>
  <c r="H56" i="72"/>
  <c r="V55" i="72"/>
  <c r="N55" i="72"/>
  <c r="K55" i="72"/>
  <c r="H55" i="72"/>
  <c r="V54" i="72"/>
  <c r="N54" i="72"/>
  <c r="K54" i="72"/>
  <c r="H54" i="72"/>
  <c r="V53" i="72"/>
  <c r="N53" i="72"/>
  <c r="K53" i="72"/>
  <c r="H53" i="72"/>
  <c r="V52" i="72"/>
  <c r="N52" i="72"/>
  <c r="K52" i="72"/>
  <c r="H52" i="72"/>
  <c r="V51" i="72"/>
  <c r="N51" i="72"/>
  <c r="K51" i="72"/>
  <c r="H51" i="72"/>
  <c r="N50" i="72"/>
  <c r="K50" i="72"/>
  <c r="H50" i="72"/>
  <c r="V49" i="72"/>
  <c r="N49" i="72"/>
  <c r="K49" i="72"/>
  <c r="H49" i="72"/>
  <c r="V48" i="72"/>
  <c r="N48" i="72"/>
  <c r="K48" i="72"/>
  <c r="H48" i="72"/>
  <c r="V47" i="72"/>
  <c r="N47" i="72"/>
  <c r="K47" i="72"/>
  <c r="H47" i="72"/>
  <c r="V46" i="72"/>
  <c r="N46" i="72"/>
  <c r="K46" i="72"/>
  <c r="H46" i="72"/>
  <c r="V45" i="72"/>
  <c r="N45" i="72"/>
  <c r="K45" i="72"/>
  <c r="H45" i="72"/>
  <c r="V44" i="72"/>
  <c r="N44" i="72"/>
  <c r="K44" i="72"/>
  <c r="H44" i="72"/>
  <c r="V43" i="72"/>
  <c r="N43" i="72"/>
  <c r="K43" i="72"/>
  <c r="H43" i="72"/>
  <c r="V42" i="72"/>
  <c r="N42" i="72"/>
  <c r="K42" i="72"/>
  <c r="H42" i="72"/>
  <c r="V41" i="72"/>
  <c r="N41" i="72"/>
  <c r="K41" i="72"/>
  <c r="H41" i="72"/>
  <c r="V40" i="72"/>
  <c r="N40" i="72"/>
  <c r="K40" i="72"/>
  <c r="H40" i="72"/>
  <c r="V39" i="72"/>
  <c r="N39" i="72"/>
  <c r="K39" i="72"/>
  <c r="H39" i="72"/>
  <c r="V38" i="72"/>
  <c r="N38" i="72"/>
  <c r="K38" i="72"/>
  <c r="H38" i="72"/>
  <c r="V37" i="72"/>
  <c r="N37" i="72"/>
  <c r="K37" i="72"/>
  <c r="H37" i="72"/>
  <c r="V36" i="72"/>
  <c r="N36" i="72"/>
  <c r="K36" i="72"/>
  <c r="H36" i="72"/>
  <c r="V35" i="72"/>
  <c r="N35" i="72"/>
  <c r="K35" i="72"/>
  <c r="H35" i="72"/>
  <c r="V34" i="72"/>
  <c r="N34" i="72"/>
  <c r="N57" i="72" s="1"/>
  <c r="K34" i="72"/>
  <c r="K57" i="72" s="1"/>
  <c r="H34" i="72"/>
  <c r="H57" i="72" s="1"/>
  <c r="H58" i="72" s="1"/>
  <c r="I29" i="72"/>
  <c r="H29" i="72"/>
  <c r="H28" i="72"/>
  <c r="H27" i="72"/>
  <c r="H26" i="72"/>
  <c r="H25" i="72"/>
  <c r="H24" i="72"/>
  <c r="H23" i="72"/>
  <c r="H22" i="72"/>
  <c r="H21" i="72"/>
  <c r="H20" i="72"/>
  <c r="H19" i="72"/>
  <c r="H18" i="72"/>
  <c r="H17" i="72"/>
  <c r="H16" i="72"/>
  <c r="H15" i="72"/>
  <c r="H14" i="72"/>
  <c r="H13" i="72"/>
  <c r="H12" i="72"/>
  <c r="H11" i="72"/>
  <c r="H10" i="72"/>
  <c r="H30" i="72" s="1"/>
  <c r="K120" i="72" s="1"/>
  <c r="H9" i="72"/>
  <c r="D99" i="71"/>
  <c r="H88" i="71"/>
  <c r="H85" i="71"/>
  <c r="H84" i="71"/>
  <c r="H83" i="71"/>
  <c r="H82" i="71"/>
  <c r="H81" i="71"/>
  <c r="H80" i="71"/>
  <c r="H79" i="71"/>
  <c r="H78" i="71"/>
  <c r="H77" i="71"/>
  <c r="H76" i="71"/>
  <c r="H75" i="71"/>
  <c r="H74" i="71"/>
  <c r="H73" i="71"/>
  <c r="H72" i="71"/>
  <c r="H71" i="71"/>
  <c r="H70" i="71"/>
  <c r="H69" i="71"/>
  <c r="H68" i="71"/>
  <c r="H67" i="71"/>
  <c r="H66" i="71"/>
  <c r="H65" i="71"/>
  <c r="H64" i="71"/>
  <c r="H63" i="71"/>
  <c r="H62" i="71"/>
  <c r="H86" i="71" s="1"/>
  <c r="M57" i="71"/>
  <c r="H57" i="71"/>
  <c r="M56" i="71"/>
  <c r="H56" i="71"/>
  <c r="M55" i="71"/>
  <c r="H55" i="71"/>
  <c r="M54" i="71"/>
  <c r="H54" i="71"/>
  <c r="M53" i="71"/>
  <c r="H53" i="71"/>
  <c r="M52" i="71"/>
  <c r="H52" i="71"/>
  <c r="H58" i="71" s="1"/>
  <c r="M51" i="71"/>
  <c r="H51" i="71"/>
  <c r="F44" i="71"/>
  <c r="V43" i="71"/>
  <c r="M43" i="71"/>
  <c r="N43" i="71" s="1"/>
  <c r="K43" i="71"/>
  <c r="J43" i="71"/>
  <c r="H43" i="71"/>
  <c r="V42" i="71"/>
  <c r="N42" i="71"/>
  <c r="J42" i="71"/>
  <c r="K42" i="71" s="1"/>
  <c r="H42" i="71"/>
  <c r="V41" i="71"/>
  <c r="N41" i="71"/>
  <c r="K41" i="71"/>
  <c r="H41" i="71"/>
  <c r="V40" i="71"/>
  <c r="N40" i="71"/>
  <c r="K40" i="71"/>
  <c r="H40" i="71"/>
  <c r="V39" i="71"/>
  <c r="N39" i="71"/>
  <c r="K39" i="71"/>
  <c r="H39" i="71"/>
  <c r="V38" i="71"/>
  <c r="N38" i="71"/>
  <c r="K38" i="71"/>
  <c r="H38" i="71"/>
  <c r="N37" i="71"/>
  <c r="K37" i="71"/>
  <c r="H37" i="71"/>
  <c r="V36" i="71"/>
  <c r="N36" i="71"/>
  <c r="K36" i="71"/>
  <c r="H36" i="71"/>
  <c r="V35" i="71"/>
  <c r="N35" i="71"/>
  <c r="K35" i="71"/>
  <c r="H35" i="71"/>
  <c r="V34" i="71"/>
  <c r="N34" i="71"/>
  <c r="K34" i="71"/>
  <c r="H34" i="71"/>
  <c r="V33" i="71"/>
  <c r="N33" i="71"/>
  <c r="K33" i="71"/>
  <c r="H33" i="71"/>
  <c r="V32" i="71"/>
  <c r="N32" i="71"/>
  <c r="K32" i="71"/>
  <c r="H32" i="71"/>
  <c r="V31" i="71"/>
  <c r="N31" i="71"/>
  <c r="K31" i="71"/>
  <c r="F31" i="71"/>
  <c r="H31" i="71" s="1"/>
  <c r="V30" i="71"/>
  <c r="N30" i="71"/>
  <c r="K30" i="71"/>
  <c r="H30" i="71"/>
  <c r="V29" i="71"/>
  <c r="N29" i="71"/>
  <c r="K29" i="71"/>
  <c r="F29" i="71"/>
  <c r="H29" i="71" s="1"/>
  <c r="V28" i="71"/>
  <c r="N28" i="71"/>
  <c r="K28" i="71"/>
  <c r="H28" i="71"/>
  <c r="V27" i="71"/>
  <c r="N27" i="71"/>
  <c r="K27" i="71"/>
  <c r="H27" i="71"/>
  <c r="V26" i="71"/>
  <c r="N26" i="71"/>
  <c r="K26" i="71"/>
  <c r="H26" i="71"/>
  <c r="F26" i="71"/>
  <c r="V25" i="71"/>
  <c r="N25" i="71"/>
  <c r="K25" i="71"/>
  <c r="H25" i="71"/>
  <c r="V24" i="71"/>
  <c r="N24" i="71"/>
  <c r="K24" i="71"/>
  <c r="H24" i="71"/>
  <c r="V23" i="71"/>
  <c r="N23" i="71"/>
  <c r="K23" i="71"/>
  <c r="H23" i="71"/>
  <c r="F23" i="71"/>
  <c r="V22" i="71"/>
  <c r="N22" i="71"/>
  <c r="K22" i="71"/>
  <c r="H22" i="71"/>
  <c r="V21" i="71"/>
  <c r="N21" i="71"/>
  <c r="K21" i="71"/>
  <c r="K44" i="71" s="1"/>
  <c r="H21" i="71"/>
  <c r="H17" i="71"/>
  <c r="K93" i="71" s="1"/>
  <c r="I16" i="71"/>
  <c r="H16" i="71"/>
  <c r="H15" i="71"/>
  <c r="H14" i="71"/>
  <c r="H13" i="71"/>
  <c r="H12" i="71"/>
  <c r="H11" i="71"/>
  <c r="H10" i="71"/>
  <c r="H9" i="71"/>
  <c r="D126" i="70"/>
  <c r="B117" i="70"/>
  <c r="H115" i="70"/>
  <c r="H112" i="70"/>
  <c r="H111" i="70"/>
  <c r="H110" i="70"/>
  <c r="H109" i="70"/>
  <c r="H108" i="70"/>
  <c r="H107" i="70"/>
  <c r="H106" i="70"/>
  <c r="H105" i="70"/>
  <c r="H104" i="70"/>
  <c r="H103" i="70"/>
  <c r="H102" i="70"/>
  <c r="H101" i="70"/>
  <c r="H100" i="70"/>
  <c r="H99" i="70"/>
  <c r="H98" i="70"/>
  <c r="H113" i="70" s="1"/>
  <c r="H97" i="70"/>
  <c r="H96" i="70"/>
  <c r="H95" i="70"/>
  <c r="H94" i="70"/>
  <c r="H93" i="70"/>
  <c r="H88" i="70"/>
  <c r="H89" i="70" s="1"/>
  <c r="H84" i="70"/>
  <c r="H85" i="70" s="1"/>
  <c r="H79" i="70"/>
  <c r="H80" i="70" s="1"/>
  <c r="H78" i="70"/>
  <c r="M74" i="70"/>
  <c r="H74" i="70"/>
  <c r="H75" i="70" s="1"/>
  <c r="M73" i="70"/>
  <c r="H73" i="70"/>
  <c r="M69" i="70"/>
  <c r="H69" i="70"/>
  <c r="M68" i="70"/>
  <c r="H68" i="70"/>
  <c r="M67" i="70"/>
  <c r="H67" i="70"/>
  <c r="M66" i="70"/>
  <c r="H66" i="70"/>
  <c r="M65" i="70"/>
  <c r="H65" i="70"/>
  <c r="M64" i="70"/>
  <c r="H64" i="70"/>
  <c r="M63" i="70"/>
  <c r="H63" i="70"/>
  <c r="H70" i="70" s="1"/>
  <c r="F57" i="70"/>
  <c r="V56" i="70"/>
  <c r="M56" i="70"/>
  <c r="N56" i="70" s="1"/>
  <c r="J56" i="70"/>
  <c r="K56" i="70" s="1"/>
  <c r="H56" i="70"/>
  <c r="V55" i="70"/>
  <c r="N55" i="70"/>
  <c r="K55" i="70"/>
  <c r="H55" i="70"/>
  <c r="V54" i="70"/>
  <c r="N54" i="70"/>
  <c r="K54" i="70"/>
  <c r="H54" i="70"/>
  <c r="V53" i="70"/>
  <c r="N53" i="70"/>
  <c r="K53" i="70"/>
  <c r="H53" i="70"/>
  <c r="V52" i="70"/>
  <c r="N52" i="70"/>
  <c r="K52" i="70"/>
  <c r="H52" i="70"/>
  <c r="V51" i="70"/>
  <c r="N51" i="70"/>
  <c r="K51" i="70"/>
  <c r="H51" i="70"/>
  <c r="N50" i="70"/>
  <c r="K50" i="70"/>
  <c r="H50" i="70"/>
  <c r="V49" i="70"/>
  <c r="N49" i="70"/>
  <c r="K49" i="70"/>
  <c r="H49" i="70"/>
  <c r="V48" i="70"/>
  <c r="N48" i="70"/>
  <c r="K48" i="70"/>
  <c r="H48" i="70"/>
  <c r="V47" i="70"/>
  <c r="N47" i="70"/>
  <c r="K47" i="70"/>
  <c r="H47" i="70"/>
  <c r="V46" i="70"/>
  <c r="N46" i="70"/>
  <c r="K46" i="70"/>
  <c r="H46" i="70"/>
  <c r="V45" i="70"/>
  <c r="N45" i="70"/>
  <c r="K45" i="70"/>
  <c r="H45" i="70"/>
  <c r="V44" i="70"/>
  <c r="N44" i="70"/>
  <c r="K44" i="70"/>
  <c r="H44" i="70"/>
  <c r="V43" i="70"/>
  <c r="N43" i="70"/>
  <c r="K43" i="70"/>
  <c r="H43" i="70"/>
  <c r="V42" i="70"/>
  <c r="N42" i="70"/>
  <c r="K42" i="70"/>
  <c r="H42" i="70"/>
  <c r="V41" i="70"/>
  <c r="N41" i="70"/>
  <c r="K41" i="70"/>
  <c r="H41" i="70"/>
  <c r="V40" i="70"/>
  <c r="N40" i="70"/>
  <c r="K40" i="70"/>
  <c r="H40" i="70"/>
  <c r="V39" i="70"/>
  <c r="N39" i="70"/>
  <c r="K39" i="70"/>
  <c r="H39" i="70"/>
  <c r="V38" i="70"/>
  <c r="N38" i="70"/>
  <c r="K38" i="70"/>
  <c r="H38" i="70"/>
  <c r="V37" i="70"/>
  <c r="N37" i="70"/>
  <c r="K37" i="70"/>
  <c r="H37" i="70"/>
  <c r="V36" i="70"/>
  <c r="N36" i="70"/>
  <c r="K36" i="70"/>
  <c r="H36" i="70"/>
  <c r="V35" i="70"/>
  <c r="N35" i="70"/>
  <c r="K35" i="70"/>
  <c r="H35" i="70"/>
  <c r="V34" i="70"/>
  <c r="N34" i="70"/>
  <c r="K34" i="70"/>
  <c r="K57" i="70" s="1"/>
  <c r="H34" i="70"/>
  <c r="H57" i="70" s="1"/>
  <c r="I29" i="70"/>
  <c r="H29" i="70"/>
  <c r="H28" i="70"/>
  <c r="H27" i="70"/>
  <c r="H26" i="70"/>
  <c r="H25" i="70"/>
  <c r="H24" i="70"/>
  <c r="H23" i="70"/>
  <c r="H22" i="70"/>
  <c r="H21" i="70"/>
  <c r="H20" i="70"/>
  <c r="H19" i="70"/>
  <c r="H18" i="70"/>
  <c r="H17" i="70"/>
  <c r="H16" i="70"/>
  <c r="H15" i="70"/>
  <c r="H14" i="70"/>
  <c r="H13" i="70"/>
  <c r="H12" i="70"/>
  <c r="H11" i="70"/>
  <c r="H10" i="70"/>
  <c r="H9" i="70"/>
  <c r="H30" i="70" s="1"/>
  <c r="K120" i="70" s="1"/>
  <c r="D99" i="69"/>
  <c r="H88" i="69"/>
  <c r="H85" i="69"/>
  <c r="H84" i="69"/>
  <c r="H83" i="69"/>
  <c r="H82" i="69"/>
  <c r="H81" i="69"/>
  <c r="H80" i="69"/>
  <c r="H79" i="69"/>
  <c r="H78" i="69"/>
  <c r="H77" i="69"/>
  <c r="H76" i="69"/>
  <c r="H75" i="69"/>
  <c r="H74" i="69"/>
  <c r="H73" i="69"/>
  <c r="H72" i="69"/>
  <c r="H71" i="69"/>
  <c r="H70" i="69"/>
  <c r="H69" i="69"/>
  <c r="H68" i="69"/>
  <c r="H67" i="69"/>
  <c r="H66" i="69"/>
  <c r="H65" i="69"/>
  <c r="H64" i="69"/>
  <c r="H63" i="69"/>
  <c r="H62" i="69"/>
  <c r="H86" i="69" s="1"/>
  <c r="M57" i="69"/>
  <c r="H57" i="69"/>
  <c r="M56" i="69"/>
  <c r="H56" i="69"/>
  <c r="M55" i="69"/>
  <c r="H55" i="69"/>
  <c r="M54" i="69"/>
  <c r="H54" i="69"/>
  <c r="M53" i="69"/>
  <c r="H53" i="69"/>
  <c r="M52" i="69"/>
  <c r="H52" i="69"/>
  <c r="H58" i="69" s="1"/>
  <c r="M51" i="69"/>
  <c r="H51" i="69"/>
  <c r="F44" i="69"/>
  <c r="V43" i="69"/>
  <c r="M43" i="69"/>
  <c r="N43" i="69" s="1"/>
  <c r="J43" i="69"/>
  <c r="K43" i="69" s="1"/>
  <c r="H43" i="69"/>
  <c r="V42" i="69"/>
  <c r="N42" i="69"/>
  <c r="K42" i="69"/>
  <c r="J42" i="69"/>
  <c r="H42" i="69"/>
  <c r="V41" i="69"/>
  <c r="N41" i="69"/>
  <c r="K41" i="69"/>
  <c r="H41" i="69"/>
  <c r="V40" i="69"/>
  <c r="N40" i="69"/>
  <c r="K40" i="69"/>
  <c r="H40" i="69"/>
  <c r="V39" i="69"/>
  <c r="N39" i="69"/>
  <c r="K39" i="69"/>
  <c r="H39" i="69"/>
  <c r="V38" i="69"/>
  <c r="N38" i="69"/>
  <c r="K38" i="69"/>
  <c r="H38" i="69"/>
  <c r="N37" i="69"/>
  <c r="K37" i="69"/>
  <c r="H37" i="69"/>
  <c r="V36" i="69"/>
  <c r="N36" i="69"/>
  <c r="K36" i="69"/>
  <c r="H36" i="69"/>
  <c r="V35" i="69"/>
  <c r="N35" i="69"/>
  <c r="K35" i="69"/>
  <c r="H35" i="69"/>
  <c r="V34" i="69"/>
  <c r="N34" i="69"/>
  <c r="K34" i="69"/>
  <c r="H34" i="69"/>
  <c r="V33" i="69"/>
  <c r="N33" i="69"/>
  <c r="K33" i="69"/>
  <c r="H33" i="69"/>
  <c r="V32" i="69"/>
  <c r="N32" i="69"/>
  <c r="K32" i="69"/>
  <c r="H32" i="69"/>
  <c r="V31" i="69"/>
  <c r="N31" i="69"/>
  <c r="K31" i="69"/>
  <c r="F31" i="69"/>
  <c r="H31" i="69" s="1"/>
  <c r="V30" i="69"/>
  <c r="N30" i="69"/>
  <c r="K30" i="69"/>
  <c r="H30" i="69"/>
  <c r="V29" i="69"/>
  <c r="N29" i="69"/>
  <c r="K29" i="69"/>
  <c r="F29" i="69"/>
  <c r="H29" i="69" s="1"/>
  <c r="V28" i="69"/>
  <c r="N28" i="69"/>
  <c r="K28" i="69"/>
  <c r="H28" i="69"/>
  <c r="V27" i="69"/>
  <c r="N27" i="69"/>
  <c r="K27" i="69"/>
  <c r="H27" i="69"/>
  <c r="V26" i="69"/>
  <c r="N26" i="69"/>
  <c r="K26" i="69"/>
  <c r="F26" i="69"/>
  <c r="H26" i="69" s="1"/>
  <c r="V25" i="69"/>
  <c r="N25" i="69"/>
  <c r="K25" i="69"/>
  <c r="H25" i="69"/>
  <c r="V24" i="69"/>
  <c r="N24" i="69"/>
  <c r="K24" i="69"/>
  <c r="H24" i="69"/>
  <c r="V23" i="69"/>
  <c r="N23" i="69"/>
  <c r="K23" i="69"/>
  <c r="H23" i="69"/>
  <c r="F23" i="69"/>
  <c r="V22" i="69"/>
  <c r="N22" i="69"/>
  <c r="K22" i="69"/>
  <c r="H22" i="69"/>
  <c r="V21" i="69"/>
  <c r="N21" i="69"/>
  <c r="K21" i="69"/>
  <c r="H21" i="69"/>
  <c r="H16" i="69"/>
  <c r="I16" i="69" s="1"/>
  <c r="H15" i="69"/>
  <c r="H14" i="69"/>
  <c r="H13" i="69"/>
  <c r="H12" i="69"/>
  <c r="H11" i="69"/>
  <c r="H10" i="69"/>
  <c r="H9" i="69"/>
  <c r="H17" i="69" s="1"/>
  <c r="K93" i="69" s="1"/>
  <c r="D126" i="68"/>
  <c r="B117" i="68"/>
  <c r="H115" i="68"/>
  <c r="H112" i="68"/>
  <c r="H111" i="68"/>
  <c r="H110" i="68"/>
  <c r="H109" i="68"/>
  <c r="H108" i="68"/>
  <c r="H107" i="68"/>
  <c r="H106" i="68"/>
  <c r="H105" i="68"/>
  <c r="H104" i="68"/>
  <c r="H103" i="68"/>
  <c r="H102" i="68"/>
  <c r="H101" i="68"/>
  <c r="H100" i="68"/>
  <c r="H99" i="68"/>
  <c r="H98" i="68"/>
  <c r="H97" i="68"/>
  <c r="H113" i="68" s="1"/>
  <c r="H96" i="68"/>
  <c r="H95" i="68"/>
  <c r="H94" i="68"/>
  <c r="H93" i="68"/>
  <c r="H88" i="68"/>
  <c r="H89" i="68" s="1"/>
  <c r="H85" i="68"/>
  <c r="H84" i="68"/>
  <c r="H80" i="68"/>
  <c r="H79" i="68"/>
  <c r="H78" i="68"/>
  <c r="H75" i="68"/>
  <c r="M74" i="68"/>
  <c r="H74" i="68"/>
  <c r="M73" i="68"/>
  <c r="H73" i="68"/>
  <c r="M69" i="68"/>
  <c r="H69" i="68"/>
  <c r="M68" i="68"/>
  <c r="H68" i="68"/>
  <c r="M67" i="68"/>
  <c r="H67" i="68"/>
  <c r="M66" i="68"/>
  <c r="H66" i="68"/>
  <c r="M65" i="68"/>
  <c r="H65" i="68"/>
  <c r="M64" i="68"/>
  <c r="H64" i="68"/>
  <c r="M63" i="68"/>
  <c r="H63" i="68"/>
  <c r="H70" i="68" s="1"/>
  <c r="F57" i="68"/>
  <c r="V56" i="68"/>
  <c r="M56" i="68"/>
  <c r="N56" i="68" s="1"/>
  <c r="K56" i="68"/>
  <c r="J56" i="68"/>
  <c r="H56" i="68"/>
  <c r="V55" i="68"/>
  <c r="N55" i="68"/>
  <c r="K55" i="68"/>
  <c r="H55" i="68"/>
  <c r="V54" i="68"/>
  <c r="N54" i="68"/>
  <c r="K54" i="68"/>
  <c r="H54" i="68"/>
  <c r="V53" i="68"/>
  <c r="N53" i="68"/>
  <c r="K53" i="68"/>
  <c r="H53" i="68"/>
  <c r="V52" i="68"/>
  <c r="N52" i="68"/>
  <c r="K52" i="68"/>
  <c r="H52" i="68"/>
  <c r="V51" i="68"/>
  <c r="N51" i="68"/>
  <c r="K51" i="68"/>
  <c r="H51" i="68"/>
  <c r="N50" i="68"/>
  <c r="K50" i="68"/>
  <c r="H50" i="68"/>
  <c r="V49" i="68"/>
  <c r="N49" i="68"/>
  <c r="K49" i="68"/>
  <c r="H49" i="68"/>
  <c r="V48" i="68"/>
  <c r="N48" i="68"/>
  <c r="K48" i="68"/>
  <c r="H48" i="68"/>
  <c r="V47" i="68"/>
  <c r="N47" i="68"/>
  <c r="K47" i="68"/>
  <c r="H47" i="68"/>
  <c r="V46" i="68"/>
  <c r="N46" i="68"/>
  <c r="K46" i="68"/>
  <c r="H46" i="68"/>
  <c r="V45" i="68"/>
  <c r="N45" i="68"/>
  <c r="K45" i="68"/>
  <c r="H45" i="68"/>
  <c r="V44" i="68"/>
  <c r="N44" i="68"/>
  <c r="K44" i="68"/>
  <c r="H44" i="68"/>
  <c r="V43" i="68"/>
  <c r="N43" i="68"/>
  <c r="K43" i="68"/>
  <c r="H43" i="68"/>
  <c r="V42" i="68"/>
  <c r="N42" i="68"/>
  <c r="K42" i="68"/>
  <c r="H42" i="68"/>
  <c r="V41" i="68"/>
  <c r="N41" i="68"/>
  <c r="K41" i="68"/>
  <c r="H41" i="68"/>
  <c r="V40" i="68"/>
  <c r="N40" i="68"/>
  <c r="K40" i="68"/>
  <c r="H40" i="68"/>
  <c r="V39" i="68"/>
  <c r="N39" i="68"/>
  <c r="K39" i="68"/>
  <c r="H39" i="68"/>
  <c r="V38" i="68"/>
  <c r="N38" i="68"/>
  <c r="K38" i="68"/>
  <c r="H38" i="68"/>
  <c r="V37" i="68"/>
  <c r="N37" i="68"/>
  <c r="K37" i="68"/>
  <c r="H37" i="68"/>
  <c r="V36" i="68"/>
  <c r="N36" i="68"/>
  <c r="K36" i="68"/>
  <c r="H36" i="68"/>
  <c r="V35" i="68"/>
  <c r="N35" i="68"/>
  <c r="K35" i="68"/>
  <c r="H35" i="68"/>
  <c r="V34" i="68"/>
  <c r="N34" i="68"/>
  <c r="N57" i="68" s="1"/>
  <c r="K34" i="68"/>
  <c r="K57" i="68" s="1"/>
  <c r="H34" i="68"/>
  <c r="H57" i="68" s="1"/>
  <c r="I29" i="68"/>
  <c r="H29" i="68"/>
  <c r="H28" i="68"/>
  <c r="H27" i="68"/>
  <c r="H26" i="68"/>
  <c r="H25" i="68"/>
  <c r="H24" i="68"/>
  <c r="H23" i="68"/>
  <c r="H22" i="68"/>
  <c r="H21" i="68"/>
  <c r="H20" i="68"/>
  <c r="H19" i="68"/>
  <c r="H18" i="68"/>
  <c r="H17" i="68"/>
  <c r="H16" i="68"/>
  <c r="H15" i="68"/>
  <c r="H14" i="68"/>
  <c r="H13" i="68"/>
  <c r="H12" i="68"/>
  <c r="H11" i="68"/>
  <c r="H10" i="68"/>
  <c r="H9" i="68"/>
  <c r="H30" i="68" s="1"/>
  <c r="K120" i="68" s="1"/>
  <c r="D99" i="67"/>
  <c r="H88" i="67"/>
  <c r="H85" i="67"/>
  <c r="H84" i="67"/>
  <c r="H83" i="67"/>
  <c r="H82" i="67"/>
  <c r="H81" i="67"/>
  <c r="H80" i="67"/>
  <c r="H79" i="67"/>
  <c r="H78" i="67"/>
  <c r="H77" i="67"/>
  <c r="H76" i="67"/>
  <c r="H75" i="67"/>
  <c r="H74" i="67"/>
  <c r="H73" i="67"/>
  <c r="H72" i="67"/>
  <c r="H71" i="67"/>
  <c r="H70" i="67"/>
  <c r="H69" i="67"/>
  <c r="H68" i="67"/>
  <c r="H67" i="67"/>
  <c r="H66" i="67"/>
  <c r="H65" i="67"/>
  <c r="H64" i="67"/>
  <c r="H63" i="67"/>
  <c r="H62" i="67"/>
  <c r="H86" i="67" s="1"/>
  <c r="H58" i="67"/>
  <c r="M57" i="67"/>
  <c r="H57" i="67"/>
  <c r="M56" i="67"/>
  <c r="H56" i="67"/>
  <c r="M55" i="67"/>
  <c r="H55" i="67"/>
  <c r="M54" i="67"/>
  <c r="H54" i="67"/>
  <c r="M53" i="67"/>
  <c r="H53" i="67"/>
  <c r="M52" i="67"/>
  <c r="H52" i="67"/>
  <c r="M51" i="67"/>
  <c r="H51" i="67"/>
  <c r="F44" i="67"/>
  <c r="V43" i="67"/>
  <c r="M43" i="67"/>
  <c r="N43" i="67" s="1"/>
  <c r="J43" i="67"/>
  <c r="K43" i="67" s="1"/>
  <c r="H43" i="67"/>
  <c r="V42" i="67"/>
  <c r="N42" i="67"/>
  <c r="J42" i="67"/>
  <c r="K42" i="67" s="1"/>
  <c r="H42" i="67"/>
  <c r="V41" i="67"/>
  <c r="N41" i="67"/>
  <c r="K41" i="67"/>
  <c r="H41" i="67"/>
  <c r="V40" i="67"/>
  <c r="N40" i="67"/>
  <c r="K40" i="67"/>
  <c r="H40" i="67"/>
  <c r="V39" i="67"/>
  <c r="N39" i="67"/>
  <c r="K39" i="67"/>
  <c r="H39" i="67"/>
  <c r="V38" i="67"/>
  <c r="N38" i="67"/>
  <c r="K38" i="67"/>
  <c r="H38" i="67"/>
  <c r="N37" i="67"/>
  <c r="K37" i="67"/>
  <c r="H37" i="67"/>
  <c r="V36" i="67"/>
  <c r="N36" i="67"/>
  <c r="K36" i="67"/>
  <c r="H36" i="67"/>
  <c r="V35" i="67"/>
  <c r="N35" i="67"/>
  <c r="K35" i="67"/>
  <c r="H35" i="67"/>
  <c r="V34" i="67"/>
  <c r="N34" i="67"/>
  <c r="K34" i="67"/>
  <c r="H34" i="67"/>
  <c r="V33" i="67"/>
  <c r="N33" i="67"/>
  <c r="K33" i="67"/>
  <c r="H33" i="67"/>
  <c r="V32" i="67"/>
  <c r="N32" i="67"/>
  <c r="K32" i="67"/>
  <c r="H32" i="67"/>
  <c r="V31" i="67"/>
  <c r="N31" i="67"/>
  <c r="K31" i="67"/>
  <c r="F31" i="67"/>
  <c r="H31" i="67" s="1"/>
  <c r="V30" i="67"/>
  <c r="N30" i="67"/>
  <c r="K30" i="67"/>
  <c r="H30" i="67"/>
  <c r="V29" i="67"/>
  <c r="N29" i="67"/>
  <c r="K29" i="67"/>
  <c r="F29" i="67"/>
  <c r="H29" i="67" s="1"/>
  <c r="V28" i="67"/>
  <c r="N28" i="67"/>
  <c r="K28" i="67"/>
  <c r="H28" i="67"/>
  <c r="V27" i="67"/>
  <c r="N27" i="67"/>
  <c r="K27" i="67"/>
  <c r="H27" i="67"/>
  <c r="V26" i="67"/>
  <c r="N26" i="67"/>
  <c r="K26" i="67"/>
  <c r="H26" i="67"/>
  <c r="F26" i="67"/>
  <c r="V25" i="67"/>
  <c r="N25" i="67"/>
  <c r="K25" i="67"/>
  <c r="H25" i="67"/>
  <c r="V24" i="67"/>
  <c r="N24" i="67"/>
  <c r="K24" i="67"/>
  <c r="H24" i="67"/>
  <c r="V23" i="67"/>
  <c r="N23" i="67"/>
  <c r="K23" i="67"/>
  <c r="H23" i="67"/>
  <c r="F23" i="67"/>
  <c r="V22" i="67"/>
  <c r="N22" i="67"/>
  <c r="K22" i="67"/>
  <c r="H22" i="67"/>
  <c r="V21" i="67"/>
  <c r="N21" i="67"/>
  <c r="K21" i="67"/>
  <c r="H21" i="67"/>
  <c r="H17" i="67"/>
  <c r="K93" i="67" s="1"/>
  <c r="I16" i="67"/>
  <c r="H16" i="67"/>
  <c r="H15" i="67"/>
  <c r="H14" i="67"/>
  <c r="H13" i="67"/>
  <c r="H12" i="67"/>
  <c r="H11" i="67"/>
  <c r="H10" i="67"/>
  <c r="H9" i="67"/>
  <c r="D126" i="66"/>
  <c r="B117" i="66"/>
  <c r="H115" i="66"/>
  <c r="H112" i="66"/>
  <c r="H111" i="66"/>
  <c r="H110" i="66"/>
  <c r="H109" i="66"/>
  <c r="H108" i="66"/>
  <c r="H107" i="66"/>
  <c r="H106" i="66"/>
  <c r="H105" i="66"/>
  <c r="H104" i="66"/>
  <c r="H103" i="66"/>
  <c r="H102" i="66"/>
  <c r="H101" i="66"/>
  <c r="H100" i="66"/>
  <c r="H99" i="66"/>
  <c r="H113" i="66" s="1"/>
  <c r="H98" i="66"/>
  <c r="H97" i="66"/>
  <c r="H96" i="66"/>
  <c r="H95" i="66"/>
  <c r="H94" i="66"/>
  <c r="H93" i="66"/>
  <c r="H88" i="66"/>
  <c r="H89" i="66" s="1"/>
  <c r="H84" i="66"/>
  <c r="H85" i="66" s="1"/>
  <c r="H80" i="66"/>
  <c r="H79" i="66"/>
  <c r="H78" i="66"/>
  <c r="M74" i="66"/>
  <c r="H74" i="66"/>
  <c r="M73" i="66"/>
  <c r="H73" i="66"/>
  <c r="H75" i="66" s="1"/>
  <c r="M69" i="66"/>
  <c r="H69" i="66"/>
  <c r="M68" i="66"/>
  <c r="H68" i="66"/>
  <c r="M67" i="66"/>
  <c r="H67" i="66"/>
  <c r="M66" i="66"/>
  <c r="H66" i="66"/>
  <c r="M65" i="66"/>
  <c r="H65" i="66"/>
  <c r="M64" i="66"/>
  <c r="H64" i="66"/>
  <c r="M63" i="66"/>
  <c r="H63" i="66"/>
  <c r="H70" i="66" s="1"/>
  <c r="F57" i="66"/>
  <c r="V56" i="66"/>
  <c r="N56" i="66"/>
  <c r="M56" i="66"/>
  <c r="J56" i="66"/>
  <c r="K56" i="66" s="1"/>
  <c r="H56" i="66"/>
  <c r="V55" i="66"/>
  <c r="N55" i="66"/>
  <c r="K55" i="66"/>
  <c r="H55" i="66"/>
  <c r="V54" i="66"/>
  <c r="N54" i="66"/>
  <c r="K54" i="66"/>
  <c r="H54" i="66"/>
  <c r="V53" i="66"/>
  <c r="N53" i="66"/>
  <c r="K53" i="66"/>
  <c r="H53" i="66"/>
  <c r="V52" i="66"/>
  <c r="N52" i="66"/>
  <c r="K52" i="66"/>
  <c r="H52" i="66"/>
  <c r="V51" i="66"/>
  <c r="N51" i="66"/>
  <c r="K51" i="66"/>
  <c r="H51" i="66"/>
  <c r="N50" i="66"/>
  <c r="K50" i="66"/>
  <c r="H50" i="66"/>
  <c r="V49" i="66"/>
  <c r="N49" i="66"/>
  <c r="K49" i="66"/>
  <c r="H49" i="66"/>
  <c r="V48" i="66"/>
  <c r="N48" i="66"/>
  <c r="K48" i="66"/>
  <c r="H48" i="66"/>
  <c r="V47" i="66"/>
  <c r="N47" i="66"/>
  <c r="K47" i="66"/>
  <c r="H47" i="66"/>
  <c r="V46" i="66"/>
  <c r="N46" i="66"/>
  <c r="K46" i="66"/>
  <c r="H46" i="66"/>
  <c r="V45" i="66"/>
  <c r="N45" i="66"/>
  <c r="K45" i="66"/>
  <c r="H45" i="66"/>
  <c r="V44" i="66"/>
  <c r="N44" i="66"/>
  <c r="K44" i="66"/>
  <c r="H44" i="66"/>
  <c r="V43" i="66"/>
  <c r="N43" i="66"/>
  <c r="K43" i="66"/>
  <c r="H43" i="66"/>
  <c r="V42" i="66"/>
  <c r="N42" i="66"/>
  <c r="K42" i="66"/>
  <c r="H42" i="66"/>
  <c r="V41" i="66"/>
  <c r="N41" i="66"/>
  <c r="K41" i="66"/>
  <c r="H41" i="66"/>
  <c r="V40" i="66"/>
  <c r="N40" i="66"/>
  <c r="K40" i="66"/>
  <c r="H40" i="66"/>
  <c r="V39" i="66"/>
  <c r="N39" i="66"/>
  <c r="K39" i="66"/>
  <c r="H39" i="66"/>
  <c r="V38" i="66"/>
  <c r="N38" i="66"/>
  <c r="K38" i="66"/>
  <c r="H38" i="66"/>
  <c r="V37" i="66"/>
  <c r="N37" i="66"/>
  <c r="K37" i="66"/>
  <c r="H37" i="66"/>
  <c r="V36" i="66"/>
  <c r="N36" i="66"/>
  <c r="K36" i="66"/>
  <c r="H36" i="66"/>
  <c r="V35" i="66"/>
  <c r="N35" i="66"/>
  <c r="K35" i="66"/>
  <c r="H35" i="66"/>
  <c r="V34" i="66"/>
  <c r="N34" i="66"/>
  <c r="N57" i="66" s="1"/>
  <c r="K34" i="66"/>
  <c r="K57" i="66" s="1"/>
  <c r="H34" i="66"/>
  <c r="H57" i="66" s="1"/>
  <c r="H58" i="66" s="1"/>
  <c r="I29" i="66"/>
  <c r="H29" i="66"/>
  <c r="H28" i="66"/>
  <c r="H27" i="66"/>
  <c r="H26" i="66"/>
  <c r="H25" i="66"/>
  <c r="H24" i="66"/>
  <c r="H23" i="66"/>
  <c r="H22" i="66"/>
  <c r="H21" i="66"/>
  <c r="H20" i="66"/>
  <c r="H19" i="66"/>
  <c r="H18" i="66"/>
  <c r="H17" i="66"/>
  <c r="H16" i="66"/>
  <c r="H15" i="66"/>
  <c r="H14" i="66"/>
  <c r="H13" i="66"/>
  <c r="H12" i="66"/>
  <c r="H11" i="66"/>
  <c r="H10" i="66"/>
  <c r="H9" i="66"/>
  <c r="H30" i="66" s="1"/>
  <c r="K120" i="66" s="1"/>
  <c r="D99" i="65"/>
  <c r="H88" i="65"/>
  <c r="H85" i="65"/>
  <c r="H84" i="65"/>
  <c r="H83" i="65"/>
  <c r="H82" i="65"/>
  <c r="H81" i="65"/>
  <c r="H80" i="65"/>
  <c r="H79" i="65"/>
  <c r="H78" i="65"/>
  <c r="H77" i="65"/>
  <c r="H76" i="65"/>
  <c r="H75" i="65"/>
  <c r="H74" i="65"/>
  <c r="H73" i="65"/>
  <c r="H72" i="65"/>
  <c r="H71" i="65"/>
  <c r="H70" i="65"/>
  <c r="H69" i="65"/>
  <c r="H68" i="65"/>
  <c r="H67" i="65"/>
  <c r="H66" i="65"/>
  <c r="H65" i="65"/>
  <c r="H64" i="65"/>
  <c r="H63" i="65"/>
  <c r="H62" i="65"/>
  <c r="M57" i="65"/>
  <c r="H57" i="65"/>
  <c r="M56" i="65"/>
  <c r="H56" i="65"/>
  <c r="M55" i="65"/>
  <c r="H55" i="65"/>
  <c r="M54" i="65"/>
  <c r="H54" i="65"/>
  <c r="M53" i="65"/>
  <c r="H53" i="65"/>
  <c r="M52" i="65"/>
  <c r="H52" i="65"/>
  <c r="H58" i="65" s="1"/>
  <c r="M51" i="65"/>
  <c r="H51" i="65"/>
  <c r="F44" i="65"/>
  <c r="V43" i="65"/>
  <c r="M43" i="65"/>
  <c r="N43" i="65" s="1"/>
  <c r="J43" i="65"/>
  <c r="K43" i="65" s="1"/>
  <c r="H43" i="65"/>
  <c r="V42" i="65"/>
  <c r="N42" i="65"/>
  <c r="J42" i="65"/>
  <c r="K42" i="65" s="1"/>
  <c r="H42" i="65"/>
  <c r="V41" i="65"/>
  <c r="N41" i="65"/>
  <c r="K41" i="65"/>
  <c r="H41" i="65"/>
  <c r="V40" i="65"/>
  <c r="N40" i="65"/>
  <c r="K40" i="65"/>
  <c r="H40" i="65"/>
  <c r="V39" i="65"/>
  <c r="N39" i="65"/>
  <c r="K39" i="65"/>
  <c r="H39" i="65"/>
  <c r="V38" i="65"/>
  <c r="N38" i="65"/>
  <c r="K38" i="65"/>
  <c r="H38" i="65"/>
  <c r="N37" i="65"/>
  <c r="K37" i="65"/>
  <c r="H37" i="65"/>
  <c r="V36" i="65"/>
  <c r="N36" i="65"/>
  <c r="K36" i="65"/>
  <c r="H36" i="65"/>
  <c r="V35" i="65"/>
  <c r="N35" i="65"/>
  <c r="K35" i="65"/>
  <c r="H35" i="65"/>
  <c r="V34" i="65"/>
  <c r="N34" i="65"/>
  <c r="K34" i="65"/>
  <c r="H34" i="65"/>
  <c r="V33" i="65"/>
  <c r="N33" i="65"/>
  <c r="K33" i="65"/>
  <c r="H33" i="65"/>
  <c r="V32" i="65"/>
  <c r="N32" i="65"/>
  <c r="K32" i="65"/>
  <c r="H32" i="65"/>
  <c r="V31" i="65"/>
  <c r="N31" i="65"/>
  <c r="K31" i="65"/>
  <c r="H31" i="65"/>
  <c r="V30" i="65"/>
  <c r="N30" i="65"/>
  <c r="K30" i="65"/>
  <c r="H30" i="65"/>
  <c r="V29" i="65"/>
  <c r="N29" i="65"/>
  <c r="K29" i="65"/>
  <c r="H29" i="65"/>
  <c r="V28" i="65"/>
  <c r="N28" i="65"/>
  <c r="K28" i="65"/>
  <c r="H28" i="65"/>
  <c r="V27" i="65"/>
  <c r="N27" i="65"/>
  <c r="K27" i="65"/>
  <c r="H27" i="65"/>
  <c r="V26" i="65"/>
  <c r="N26" i="65"/>
  <c r="K26" i="65"/>
  <c r="H26" i="65"/>
  <c r="V25" i="65"/>
  <c r="N25" i="65"/>
  <c r="K25" i="65"/>
  <c r="H25" i="65"/>
  <c r="V24" i="65"/>
  <c r="N24" i="65"/>
  <c r="K24" i="65"/>
  <c r="H24" i="65"/>
  <c r="V23" i="65"/>
  <c r="N23" i="65"/>
  <c r="K23" i="65"/>
  <c r="H23" i="65"/>
  <c r="V22" i="65"/>
  <c r="N22" i="65"/>
  <c r="K22" i="65"/>
  <c r="H22" i="65"/>
  <c r="V21" i="65"/>
  <c r="N21" i="65"/>
  <c r="N44" i="65" s="1"/>
  <c r="K21" i="65"/>
  <c r="H21" i="65"/>
  <c r="H17" i="65"/>
  <c r="K93" i="65" s="1"/>
  <c r="I16" i="65"/>
  <c r="H16" i="65"/>
  <c r="H15" i="65"/>
  <c r="H14" i="65"/>
  <c r="H13" i="65"/>
  <c r="H12" i="65"/>
  <c r="H11" i="65"/>
  <c r="H10" i="65"/>
  <c r="H9" i="65"/>
  <c r="D126" i="64"/>
  <c r="B117" i="64"/>
  <c r="H115" i="64"/>
  <c r="H112" i="64"/>
  <c r="H111" i="64"/>
  <c r="H110" i="64"/>
  <c r="H109" i="64"/>
  <c r="H108" i="64"/>
  <c r="H107" i="64"/>
  <c r="H106" i="64"/>
  <c r="H105" i="64"/>
  <c r="H104" i="64"/>
  <c r="H103" i="64"/>
  <c r="H102" i="64"/>
  <c r="H101" i="64"/>
  <c r="H100" i="64"/>
  <c r="H99" i="64"/>
  <c r="H113" i="64" s="1"/>
  <c r="H98" i="64"/>
  <c r="H97" i="64"/>
  <c r="H96" i="64"/>
  <c r="H95" i="64"/>
  <c r="H94" i="64"/>
  <c r="H93" i="64"/>
  <c r="H88" i="64"/>
  <c r="H89" i="64" s="1"/>
  <c r="H84" i="64"/>
  <c r="H85" i="64" s="1"/>
  <c r="H79" i="64"/>
  <c r="H80" i="64" s="1"/>
  <c r="H78" i="64"/>
  <c r="M74" i="64"/>
  <c r="H74" i="64"/>
  <c r="M73" i="64"/>
  <c r="H73" i="64"/>
  <c r="M69" i="64"/>
  <c r="H69" i="64"/>
  <c r="M68" i="64"/>
  <c r="H68" i="64"/>
  <c r="M67" i="64"/>
  <c r="H67" i="64"/>
  <c r="M66" i="64"/>
  <c r="H66" i="64"/>
  <c r="M65" i="64"/>
  <c r="H65" i="64"/>
  <c r="M64" i="64"/>
  <c r="H64" i="64"/>
  <c r="M63" i="64"/>
  <c r="H63" i="64"/>
  <c r="F57" i="64"/>
  <c r="V56" i="64"/>
  <c r="M56" i="64"/>
  <c r="N56" i="64" s="1"/>
  <c r="J56" i="64"/>
  <c r="K56" i="64" s="1"/>
  <c r="H56" i="64"/>
  <c r="V55" i="64"/>
  <c r="N55" i="64"/>
  <c r="K55" i="64"/>
  <c r="H55" i="64"/>
  <c r="V54" i="64"/>
  <c r="N54" i="64"/>
  <c r="K54" i="64"/>
  <c r="H54" i="64"/>
  <c r="V53" i="64"/>
  <c r="N53" i="64"/>
  <c r="K53" i="64"/>
  <c r="H53" i="64"/>
  <c r="V52" i="64"/>
  <c r="N52" i="64"/>
  <c r="K52" i="64"/>
  <c r="H52" i="64"/>
  <c r="V51" i="64"/>
  <c r="N51" i="64"/>
  <c r="K51" i="64"/>
  <c r="H51" i="64"/>
  <c r="N50" i="64"/>
  <c r="K50" i="64"/>
  <c r="H50" i="64"/>
  <c r="V49" i="64"/>
  <c r="N49" i="64"/>
  <c r="K49" i="64"/>
  <c r="H49" i="64"/>
  <c r="V48" i="64"/>
  <c r="N48" i="64"/>
  <c r="K48" i="64"/>
  <c r="H48" i="64"/>
  <c r="V47" i="64"/>
  <c r="N47" i="64"/>
  <c r="K47" i="64"/>
  <c r="H47" i="64"/>
  <c r="V46" i="64"/>
  <c r="N46" i="64"/>
  <c r="K46" i="64"/>
  <c r="H46" i="64"/>
  <c r="V45" i="64"/>
  <c r="N45" i="64"/>
  <c r="K45" i="64"/>
  <c r="H45" i="64"/>
  <c r="V44" i="64"/>
  <c r="N44" i="64"/>
  <c r="K44" i="64"/>
  <c r="H44" i="64"/>
  <c r="V43" i="64"/>
  <c r="N43" i="64"/>
  <c r="K43" i="64"/>
  <c r="H43" i="64"/>
  <c r="V42" i="64"/>
  <c r="N42" i="64"/>
  <c r="K42" i="64"/>
  <c r="H42" i="64"/>
  <c r="V41" i="64"/>
  <c r="N41" i="64"/>
  <c r="K41" i="64"/>
  <c r="H41" i="64"/>
  <c r="V40" i="64"/>
  <c r="N40" i="64"/>
  <c r="K40" i="64"/>
  <c r="H40" i="64"/>
  <c r="V39" i="64"/>
  <c r="N39" i="64"/>
  <c r="K39" i="64"/>
  <c r="H39" i="64"/>
  <c r="V38" i="64"/>
  <c r="N38" i="64"/>
  <c r="K38" i="64"/>
  <c r="H38" i="64"/>
  <c r="V37" i="64"/>
  <c r="N37" i="64"/>
  <c r="K37" i="64"/>
  <c r="H37" i="64"/>
  <c r="V36" i="64"/>
  <c r="N36" i="64"/>
  <c r="K36" i="64"/>
  <c r="H36" i="64"/>
  <c r="V35" i="64"/>
  <c r="N35" i="64"/>
  <c r="K35" i="64"/>
  <c r="H35" i="64"/>
  <c r="V34" i="64"/>
  <c r="N34" i="64"/>
  <c r="N57" i="64" s="1"/>
  <c r="K34" i="64"/>
  <c r="K57" i="64" s="1"/>
  <c r="H34" i="64"/>
  <c r="H29" i="64"/>
  <c r="I29" i="64" s="1"/>
  <c r="H28" i="64"/>
  <c r="H27" i="64"/>
  <c r="H26" i="64"/>
  <c r="H25" i="64"/>
  <c r="H24" i="64"/>
  <c r="H23" i="64"/>
  <c r="H22" i="64"/>
  <c r="H21" i="64"/>
  <c r="H20" i="64"/>
  <c r="H19" i="64"/>
  <c r="H18" i="64"/>
  <c r="H17" i="64"/>
  <c r="H16" i="64"/>
  <c r="H15" i="64"/>
  <c r="H14" i="64"/>
  <c r="H13" i="64"/>
  <c r="H12" i="64"/>
  <c r="H11" i="64"/>
  <c r="H10" i="64"/>
  <c r="H9" i="64"/>
  <c r="D99" i="63"/>
  <c r="H88" i="63"/>
  <c r="H85" i="63"/>
  <c r="H84" i="63"/>
  <c r="H83" i="63"/>
  <c r="H82" i="63"/>
  <c r="H81" i="63"/>
  <c r="H80" i="63"/>
  <c r="H79" i="63"/>
  <c r="H78" i="63"/>
  <c r="H77" i="63"/>
  <c r="H76" i="63"/>
  <c r="H75" i="63"/>
  <c r="H74" i="63"/>
  <c r="H73" i="63"/>
  <c r="H72" i="63"/>
  <c r="H71" i="63"/>
  <c r="H70" i="63"/>
  <c r="H69" i="63"/>
  <c r="H68" i="63"/>
  <c r="H67" i="63"/>
  <c r="H66" i="63"/>
  <c r="H65" i="63"/>
  <c r="H64" i="63"/>
  <c r="H63" i="63"/>
  <c r="H62" i="63"/>
  <c r="H86" i="63" s="1"/>
  <c r="M57" i="63"/>
  <c r="H57" i="63"/>
  <c r="M56" i="63"/>
  <c r="H56" i="63"/>
  <c r="M55" i="63"/>
  <c r="H55" i="63"/>
  <c r="M54" i="63"/>
  <c r="H54" i="63"/>
  <c r="M53" i="63"/>
  <c r="H53" i="63"/>
  <c r="M52" i="63"/>
  <c r="H52" i="63"/>
  <c r="H58" i="63" s="1"/>
  <c r="M51" i="63"/>
  <c r="H51" i="63"/>
  <c r="F44" i="63"/>
  <c r="V43" i="63"/>
  <c r="M43" i="63"/>
  <c r="N43" i="63" s="1"/>
  <c r="J43" i="63"/>
  <c r="K43" i="63" s="1"/>
  <c r="H43" i="63"/>
  <c r="V42" i="63"/>
  <c r="N42" i="63"/>
  <c r="J42" i="63"/>
  <c r="K42" i="63" s="1"/>
  <c r="H42" i="63"/>
  <c r="V41" i="63"/>
  <c r="N41" i="63"/>
  <c r="K41" i="63"/>
  <c r="H41" i="63"/>
  <c r="V40" i="63"/>
  <c r="N40" i="63"/>
  <c r="K40" i="63"/>
  <c r="H40" i="63"/>
  <c r="V39" i="63"/>
  <c r="N39" i="63"/>
  <c r="K39" i="63"/>
  <c r="H39" i="63"/>
  <c r="V38" i="63"/>
  <c r="N38" i="63"/>
  <c r="K38" i="63"/>
  <c r="H38" i="63"/>
  <c r="N37" i="63"/>
  <c r="K37" i="63"/>
  <c r="H37" i="63"/>
  <c r="V36" i="63"/>
  <c r="N36" i="63"/>
  <c r="K36" i="63"/>
  <c r="H36" i="63"/>
  <c r="V35" i="63"/>
  <c r="N35" i="63"/>
  <c r="K35" i="63"/>
  <c r="H35" i="63"/>
  <c r="V34" i="63"/>
  <c r="N34" i="63"/>
  <c r="K34" i="63"/>
  <c r="H34" i="63"/>
  <c r="V33" i="63"/>
  <c r="N33" i="63"/>
  <c r="K33" i="63"/>
  <c r="H33" i="63"/>
  <c r="V32" i="63"/>
  <c r="N32" i="63"/>
  <c r="K32" i="63"/>
  <c r="H32" i="63"/>
  <c r="V31" i="63"/>
  <c r="N31" i="63"/>
  <c r="K31" i="63"/>
  <c r="F31" i="63"/>
  <c r="H31" i="63" s="1"/>
  <c r="V30" i="63"/>
  <c r="N30" i="63"/>
  <c r="K30" i="63"/>
  <c r="H30" i="63"/>
  <c r="V29" i="63"/>
  <c r="N29" i="63"/>
  <c r="K29" i="63"/>
  <c r="F29" i="63"/>
  <c r="H29" i="63" s="1"/>
  <c r="V28" i="63"/>
  <c r="N28" i="63"/>
  <c r="K28" i="63"/>
  <c r="H28" i="63"/>
  <c r="V27" i="63"/>
  <c r="N27" i="63"/>
  <c r="K27" i="63"/>
  <c r="H27" i="63"/>
  <c r="V26" i="63"/>
  <c r="N26" i="63"/>
  <c r="K26" i="63"/>
  <c r="H26" i="63"/>
  <c r="F26" i="63"/>
  <c r="V25" i="63"/>
  <c r="N25" i="63"/>
  <c r="K25" i="63"/>
  <c r="H25" i="63"/>
  <c r="V24" i="63"/>
  <c r="N24" i="63"/>
  <c r="K24" i="63"/>
  <c r="H24" i="63"/>
  <c r="V23" i="63"/>
  <c r="N23" i="63"/>
  <c r="K23" i="63"/>
  <c r="F23" i="63"/>
  <c r="H23" i="63" s="1"/>
  <c r="V22" i="63"/>
  <c r="N22" i="63"/>
  <c r="K22" i="63"/>
  <c r="H22" i="63"/>
  <c r="V21" i="63"/>
  <c r="N21" i="63"/>
  <c r="K21" i="63"/>
  <c r="H21" i="63"/>
  <c r="H17" i="63"/>
  <c r="K93" i="63" s="1"/>
  <c r="I16" i="63"/>
  <c r="H16" i="63"/>
  <c r="H15" i="63"/>
  <c r="H14" i="63"/>
  <c r="H13" i="63"/>
  <c r="H12" i="63"/>
  <c r="H11" i="63"/>
  <c r="H10" i="63"/>
  <c r="H9" i="63"/>
  <c r="D126" i="62"/>
  <c r="B117" i="62"/>
  <c r="H115" i="62"/>
  <c r="H112" i="62"/>
  <c r="H111" i="62"/>
  <c r="H110" i="62"/>
  <c r="H109" i="62"/>
  <c r="H108" i="62"/>
  <c r="H107" i="62"/>
  <c r="H106" i="62"/>
  <c r="H105" i="62"/>
  <c r="H104" i="62"/>
  <c r="H103" i="62"/>
  <c r="H102" i="62"/>
  <c r="H101" i="62"/>
  <c r="H100" i="62"/>
  <c r="H99" i="62"/>
  <c r="H98" i="62"/>
  <c r="H97" i="62"/>
  <c r="H96" i="62"/>
  <c r="H95" i="62"/>
  <c r="H94" i="62"/>
  <c r="H93" i="62"/>
  <c r="H113" i="62" s="1"/>
  <c r="H88" i="62"/>
  <c r="H89" i="62" s="1"/>
  <c r="H84" i="62"/>
  <c r="H85" i="62" s="1"/>
  <c r="H79" i="62"/>
  <c r="H78" i="62"/>
  <c r="M74" i="62"/>
  <c r="H74" i="62"/>
  <c r="M73" i="62"/>
  <c r="H73" i="62"/>
  <c r="H75" i="62" s="1"/>
  <c r="M69" i="62"/>
  <c r="H69" i="62"/>
  <c r="M68" i="62"/>
  <c r="H68" i="62"/>
  <c r="M67" i="62"/>
  <c r="H67" i="62"/>
  <c r="M66" i="62"/>
  <c r="H66" i="62"/>
  <c r="M65" i="62"/>
  <c r="H65" i="62"/>
  <c r="M64" i="62"/>
  <c r="H64" i="62"/>
  <c r="M63" i="62"/>
  <c r="H63" i="62"/>
  <c r="F57" i="62"/>
  <c r="V56" i="62"/>
  <c r="M56" i="62"/>
  <c r="N56" i="62" s="1"/>
  <c r="J56" i="62"/>
  <c r="K56" i="62" s="1"/>
  <c r="H56" i="62"/>
  <c r="V55" i="62"/>
  <c r="N55" i="62"/>
  <c r="K55" i="62"/>
  <c r="H55" i="62"/>
  <c r="V54" i="62"/>
  <c r="N54" i="62"/>
  <c r="K54" i="62"/>
  <c r="H54" i="62"/>
  <c r="V53" i="62"/>
  <c r="N53" i="62"/>
  <c r="K53" i="62"/>
  <c r="H53" i="62"/>
  <c r="V52" i="62"/>
  <c r="N52" i="62"/>
  <c r="K52" i="62"/>
  <c r="H52" i="62"/>
  <c r="V51" i="62"/>
  <c r="N51" i="62"/>
  <c r="K51" i="62"/>
  <c r="H51" i="62"/>
  <c r="N50" i="62"/>
  <c r="K50" i="62"/>
  <c r="H50" i="62"/>
  <c r="V49" i="62"/>
  <c r="N49" i="62"/>
  <c r="K49" i="62"/>
  <c r="H49" i="62"/>
  <c r="V48" i="62"/>
  <c r="N48" i="62"/>
  <c r="K48" i="62"/>
  <c r="H48" i="62"/>
  <c r="V47" i="62"/>
  <c r="N47" i="62"/>
  <c r="K47" i="62"/>
  <c r="H47" i="62"/>
  <c r="V46" i="62"/>
  <c r="N46" i="62"/>
  <c r="K46" i="62"/>
  <c r="H46" i="62"/>
  <c r="V45" i="62"/>
  <c r="N45" i="62"/>
  <c r="K45" i="62"/>
  <c r="H45" i="62"/>
  <c r="V44" i="62"/>
  <c r="N44" i="62"/>
  <c r="K44" i="62"/>
  <c r="H44" i="62"/>
  <c r="V43" i="62"/>
  <c r="N43" i="62"/>
  <c r="K43" i="62"/>
  <c r="H43" i="62"/>
  <c r="V42" i="62"/>
  <c r="N42" i="62"/>
  <c r="K42" i="62"/>
  <c r="H42" i="62"/>
  <c r="V41" i="62"/>
  <c r="N41" i="62"/>
  <c r="K41" i="62"/>
  <c r="H41" i="62"/>
  <c r="V40" i="62"/>
  <c r="N40" i="62"/>
  <c r="K40" i="62"/>
  <c r="H40" i="62"/>
  <c r="V39" i="62"/>
  <c r="N39" i="62"/>
  <c r="K39" i="62"/>
  <c r="H39" i="62"/>
  <c r="V38" i="62"/>
  <c r="N38" i="62"/>
  <c r="K38" i="62"/>
  <c r="H38" i="62"/>
  <c r="V37" i="62"/>
  <c r="N37" i="62"/>
  <c r="K37" i="62"/>
  <c r="H37" i="62"/>
  <c r="V36" i="62"/>
  <c r="N36" i="62"/>
  <c r="K36" i="62"/>
  <c r="H36" i="62"/>
  <c r="V35" i="62"/>
  <c r="N35" i="62"/>
  <c r="K35" i="62"/>
  <c r="H35" i="62"/>
  <c r="V34" i="62"/>
  <c r="N34" i="62"/>
  <c r="N57" i="62" s="1"/>
  <c r="K34" i="62"/>
  <c r="K57" i="62" s="1"/>
  <c r="H34" i="62"/>
  <c r="H57" i="62" s="1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D99" i="61"/>
  <c r="H88" i="61"/>
  <c r="H85" i="61"/>
  <c r="H84" i="61"/>
  <c r="H83" i="61"/>
  <c r="H82" i="61"/>
  <c r="H81" i="61"/>
  <c r="H80" i="61"/>
  <c r="H79" i="61"/>
  <c r="H78" i="61"/>
  <c r="H77" i="61"/>
  <c r="H76" i="61"/>
  <c r="H75" i="61"/>
  <c r="H74" i="61"/>
  <c r="H73" i="61"/>
  <c r="H72" i="61"/>
  <c r="H71" i="61"/>
  <c r="H70" i="61"/>
  <c r="H69" i="61"/>
  <c r="H68" i="61"/>
  <c r="H67" i="61"/>
  <c r="H66" i="61"/>
  <c r="H65" i="61"/>
  <c r="H64" i="61"/>
  <c r="H63" i="61"/>
  <c r="H62" i="61"/>
  <c r="M57" i="61"/>
  <c r="H57" i="61"/>
  <c r="M56" i="61"/>
  <c r="H56" i="61"/>
  <c r="M55" i="61"/>
  <c r="H55" i="61"/>
  <c r="M54" i="61"/>
  <c r="H54" i="61"/>
  <c r="M53" i="61"/>
  <c r="H53" i="61"/>
  <c r="M52" i="61"/>
  <c r="H52" i="61"/>
  <c r="H58" i="61" s="1"/>
  <c r="M51" i="61"/>
  <c r="H51" i="61"/>
  <c r="F44" i="61"/>
  <c r="V43" i="61"/>
  <c r="M43" i="61"/>
  <c r="N43" i="61" s="1"/>
  <c r="J43" i="61"/>
  <c r="K43" i="61" s="1"/>
  <c r="H43" i="61"/>
  <c r="V42" i="61"/>
  <c r="N42" i="61"/>
  <c r="J42" i="61"/>
  <c r="K42" i="61" s="1"/>
  <c r="H42" i="61"/>
  <c r="V41" i="61"/>
  <c r="N41" i="61"/>
  <c r="K41" i="61"/>
  <c r="H41" i="61"/>
  <c r="V40" i="61"/>
  <c r="N40" i="61"/>
  <c r="K40" i="61"/>
  <c r="H40" i="61"/>
  <c r="V39" i="61"/>
  <c r="N39" i="61"/>
  <c r="K39" i="61"/>
  <c r="H39" i="61"/>
  <c r="V38" i="61"/>
  <c r="N38" i="61"/>
  <c r="K38" i="61"/>
  <c r="H38" i="61"/>
  <c r="N37" i="61"/>
  <c r="K37" i="61"/>
  <c r="H37" i="61"/>
  <c r="V36" i="61"/>
  <c r="N36" i="61"/>
  <c r="K36" i="61"/>
  <c r="H36" i="61"/>
  <c r="V35" i="61"/>
  <c r="N35" i="61"/>
  <c r="K35" i="61"/>
  <c r="H35" i="61"/>
  <c r="V34" i="61"/>
  <c r="N34" i="61"/>
  <c r="K34" i="61"/>
  <c r="H34" i="61"/>
  <c r="V33" i="61"/>
  <c r="N33" i="61"/>
  <c r="K33" i="61"/>
  <c r="H33" i="61"/>
  <c r="V32" i="61"/>
  <c r="N32" i="61"/>
  <c r="K32" i="61"/>
  <c r="H32" i="61"/>
  <c r="V31" i="61"/>
  <c r="N31" i="61"/>
  <c r="K31" i="61"/>
  <c r="H31" i="61"/>
  <c r="V30" i="61"/>
  <c r="N30" i="61"/>
  <c r="K30" i="61"/>
  <c r="H30" i="61"/>
  <c r="V29" i="61"/>
  <c r="N29" i="61"/>
  <c r="K29" i="61"/>
  <c r="H29" i="61"/>
  <c r="V28" i="61"/>
  <c r="N28" i="61"/>
  <c r="K28" i="61"/>
  <c r="H28" i="61"/>
  <c r="V27" i="61"/>
  <c r="N27" i="61"/>
  <c r="K27" i="61"/>
  <c r="H27" i="61"/>
  <c r="V26" i="61"/>
  <c r="N26" i="61"/>
  <c r="K26" i="61"/>
  <c r="H26" i="61"/>
  <c r="V25" i="61"/>
  <c r="N25" i="61"/>
  <c r="K25" i="61"/>
  <c r="H25" i="61"/>
  <c r="V24" i="61"/>
  <c r="N24" i="61"/>
  <c r="K24" i="61"/>
  <c r="H24" i="61"/>
  <c r="V23" i="61"/>
  <c r="N23" i="61"/>
  <c r="K23" i="61"/>
  <c r="H23" i="61"/>
  <c r="V22" i="61"/>
  <c r="N22" i="61"/>
  <c r="K22" i="61"/>
  <c r="H22" i="61"/>
  <c r="V21" i="61"/>
  <c r="N21" i="61"/>
  <c r="K21" i="61"/>
  <c r="H21" i="61"/>
  <c r="H17" i="61"/>
  <c r="K93" i="61" s="1"/>
  <c r="I16" i="61"/>
  <c r="H16" i="61"/>
  <c r="H15" i="61"/>
  <c r="H14" i="61"/>
  <c r="H13" i="61"/>
  <c r="H12" i="61"/>
  <c r="H11" i="61"/>
  <c r="H10" i="61"/>
  <c r="H9" i="61"/>
  <c r="D126" i="60"/>
  <c r="B117" i="60"/>
  <c r="H115" i="60"/>
  <c r="H112" i="60"/>
  <c r="H111" i="60"/>
  <c r="H110" i="60"/>
  <c r="H109" i="60"/>
  <c r="H108" i="60"/>
  <c r="H107" i="60"/>
  <c r="H106" i="60"/>
  <c r="H105" i="60"/>
  <c r="H104" i="60"/>
  <c r="H103" i="60"/>
  <c r="H102" i="60"/>
  <c r="H101" i="60"/>
  <c r="H100" i="60"/>
  <c r="H99" i="60"/>
  <c r="H98" i="60"/>
  <c r="H97" i="60"/>
  <c r="H96" i="60"/>
  <c r="H95" i="60"/>
  <c r="H94" i="60"/>
  <c r="H93" i="60"/>
  <c r="H113" i="60" s="1"/>
  <c r="H88" i="60"/>
  <c r="H89" i="60" s="1"/>
  <c r="H84" i="60"/>
  <c r="H85" i="60" s="1"/>
  <c r="H80" i="60"/>
  <c r="H79" i="60"/>
  <c r="H78" i="60"/>
  <c r="M74" i="60"/>
  <c r="H74" i="60"/>
  <c r="M73" i="60"/>
  <c r="H73" i="60"/>
  <c r="H75" i="60" s="1"/>
  <c r="M69" i="60"/>
  <c r="H69" i="60"/>
  <c r="M68" i="60"/>
  <c r="H68" i="60"/>
  <c r="M67" i="60"/>
  <c r="H67" i="60"/>
  <c r="M66" i="60"/>
  <c r="H66" i="60"/>
  <c r="M65" i="60"/>
  <c r="H65" i="60"/>
  <c r="M64" i="60"/>
  <c r="H64" i="60"/>
  <c r="H70" i="60" s="1"/>
  <c r="M63" i="60"/>
  <c r="H63" i="60"/>
  <c r="F57" i="60"/>
  <c r="V56" i="60"/>
  <c r="M56" i="60"/>
  <c r="N56" i="60" s="1"/>
  <c r="J56" i="60"/>
  <c r="K56" i="60" s="1"/>
  <c r="H56" i="60"/>
  <c r="V55" i="60"/>
  <c r="N55" i="60"/>
  <c r="K55" i="60"/>
  <c r="H55" i="60"/>
  <c r="V54" i="60"/>
  <c r="N54" i="60"/>
  <c r="K54" i="60"/>
  <c r="H54" i="60"/>
  <c r="V53" i="60"/>
  <c r="N53" i="60"/>
  <c r="K53" i="60"/>
  <c r="H53" i="60"/>
  <c r="V52" i="60"/>
  <c r="N52" i="60"/>
  <c r="K52" i="60"/>
  <c r="H52" i="60"/>
  <c r="V51" i="60"/>
  <c r="N51" i="60"/>
  <c r="K51" i="60"/>
  <c r="H51" i="60"/>
  <c r="N50" i="60"/>
  <c r="K50" i="60"/>
  <c r="H50" i="60"/>
  <c r="V49" i="60"/>
  <c r="N49" i="60"/>
  <c r="K49" i="60"/>
  <c r="H49" i="60"/>
  <c r="V48" i="60"/>
  <c r="N48" i="60"/>
  <c r="K48" i="60"/>
  <c r="H48" i="60"/>
  <c r="V47" i="60"/>
  <c r="N47" i="60"/>
  <c r="K47" i="60"/>
  <c r="H47" i="60"/>
  <c r="V46" i="60"/>
  <c r="N46" i="60"/>
  <c r="K46" i="60"/>
  <c r="H46" i="60"/>
  <c r="V45" i="60"/>
  <c r="N45" i="60"/>
  <c r="K45" i="60"/>
  <c r="H45" i="60"/>
  <c r="V44" i="60"/>
  <c r="N44" i="60"/>
  <c r="K44" i="60"/>
  <c r="H44" i="60"/>
  <c r="V43" i="60"/>
  <c r="N43" i="60"/>
  <c r="K43" i="60"/>
  <c r="H43" i="60"/>
  <c r="V42" i="60"/>
  <c r="N42" i="60"/>
  <c r="K42" i="60"/>
  <c r="H42" i="60"/>
  <c r="V41" i="60"/>
  <c r="N41" i="60"/>
  <c r="K41" i="60"/>
  <c r="H41" i="60"/>
  <c r="V40" i="60"/>
  <c r="N40" i="60"/>
  <c r="K40" i="60"/>
  <c r="H40" i="60"/>
  <c r="V39" i="60"/>
  <c r="N39" i="60"/>
  <c r="K39" i="60"/>
  <c r="H39" i="60"/>
  <c r="V38" i="60"/>
  <c r="N38" i="60"/>
  <c r="K38" i="60"/>
  <c r="H38" i="60"/>
  <c r="V37" i="60"/>
  <c r="N37" i="60"/>
  <c r="K37" i="60"/>
  <c r="H37" i="60"/>
  <c r="V36" i="60"/>
  <c r="N36" i="60"/>
  <c r="K36" i="60"/>
  <c r="H36" i="60"/>
  <c r="V35" i="60"/>
  <c r="N35" i="60"/>
  <c r="K35" i="60"/>
  <c r="H35" i="60"/>
  <c r="V34" i="60"/>
  <c r="N34" i="60"/>
  <c r="N57" i="60" s="1"/>
  <c r="K34" i="60"/>
  <c r="H34" i="60"/>
  <c r="H57" i="60" s="1"/>
  <c r="H29" i="60"/>
  <c r="I29" i="60" s="1"/>
  <c r="H28" i="60"/>
  <c r="H27" i="60"/>
  <c r="H26" i="60"/>
  <c r="H25" i="60"/>
  <c r="H24" i="60"/>
  <c r="H23" i="60"/>
  <c r="H22" i="60"/>
  <c r="H21" i="60"/>
  <c r="H20" i="60"/>
  <c r="H19" i="60"/>
  <c r="H18" i="60"/>
  <c r="H17" i="60"/>
  <c r="H16" i="60"/>
  <c r="H15" i="60"/>
  <c r="H14" i="60"/>
  <c r="H13" i="60"/>
  <c r="H12" i="60"/>
  <c r="H11" i="60"/>
  <c r="H10" i="60"/>
  <c r="H9" i="60"/>
  <c r="D99" i="59"/>
  <c r="H88" i="59"/>
  <c r="H85" i="59"/>
  <c r="H84" i="59"/>
  <c r="H83" i="59"/>
  <c r="H82" i="59"/>
  <c r="H81" i="59"/>
  <c r="H80" i="59"/>
  <c r="H79" i="59"/>
  <c r="H78" i="59"/>
  <c r="H77" i="59"/>
  <c r="H76" i="59"/>
  <c r="H75" i="59"/>
  <c r="H74" i="59"/>
  <c r="H73" i="59"/>
  <c r="H72" i="59"/>
  <c r="H71" i="59"/>
  <c r="H70" i="59"/>
  <c r="H69" i="59"/>
  <c r="H68" i="59"/>
  <c r="H67" i="59"/>
  <c r="H66" i="59"/>
  <c r="H65" i="59"/>
  <c r="H64" i="59"/>
  <c r="H63" i="59"/>
  <c r="H62" i="59"/>
  <c r="H58" i="59"/>
  <c r="M57" i="59"/>
  <c r="H57" i="59"/>
  <c r="M56" i="59"/>
  <c r="H56" i="59"/>
  <c r="M55" i="59"/>
  <c r="H55" i="59"/>
  <c r="M54" i="59"/>
  <c r="H54" i="59"/>
  <c r="M53" i="59"/>
  <c r="H53" i="59"/>
  <c r="M52" i="59"/>
  <c r="H52" i="59"/>
  <c r="M51" i="59"/>
  <c r="H51" i="59"/>
  <c r="F44" i="59"/>
  <c r="V43" i="59"/>
  <c r="M43" i="59"/>
  <c r="N43" i="59" s="1"/>
  <c r="J43" i="59"/>
  <c r="K43" i="59" s="1"/>
  <c r="H43" i="59"/>
  <c r="V42" i="59"/>
  <c r="N42" i="59"/>
  <c r="J42" i="59"/>
  <c r="K42" i="59" s="1"/>
  <c r="H42" i="59"/>
  <c r="V41" i="59"/>
  <c r="N41" i="59"/>
  <c r="K41" i="59"/>
  <c r="H41" i="59"/>
  <c r="V40" i="59"/>
  <c r="N40" i="59"/>
  <c r="K40" i="59"/>
  <c r="H40" i="59"/>
  <c r="V39" i="59"/>
  <c r="N39" i="59"/>
  <c r="K39" i="59"/>
  <c r="H39" i="59"/>
  <c r="V38" i="59"/>
  <c r="N38" i="59"/>
  <c r="K38" i="59"/>
  <c r="H38" i="59"/>
  <c r="N37" i="59"/>
  <c r="K37" i="59"/>
  <c r="H37" i="59"/>
  <c r="V36" i="59"/>
  <c r="N36" i="59"/>
  <c r="K36" i="59"/>
  <c r="H36" i="59"/>
  <c r="V35" i="59"/>
  <c r="N35" i="59"/>
  <c r="K35" i="59"/>
  <c r="H35" i="59"/>
  <c r="V34" i="59"/>
  <c r="N34" i="59"/>
  <c r="K34" i="59"/>
  <c r="H34" i="59"/>
  <c r="V33" i="59"/>
  <c r="N33" i="59"/>
  <c r="K33" i="59"/>
  <c r="H33" i="59"/>
  <c r="V32" i="59"/>
  <c r="N32" i="59"/>
  <c r="K32" i="59"/>
  <c r="H32" i="59"/>
  <c r="V31" i="59"/>
  <c r="N31" i="59"/>
  <c r="K31" i="59"/>
  <c r="H31" i="59"/>
  <c r="V30" i="59"/>
  <c r="N30" i="59"/>
  <c r="K30" i="59"/>
  <c r="H30" i="59"/>
  <c r="V29" i="59"/>
  <c r="N29" i="59"/>
  <c r="K29" i="59"/>
  <c r="H29" i="59"/>
  <c r="V28" i="59"/>
  <c r="N28" i="59"/>
  <c r="K28" i="59"/>
  <c r="H28" i="59"/>
  <c r="V27" i="59"/>
  <c r="N27" i="59"/>
  <c r="K27" i="59"/>
  <c r="H27" i="59"/>
  <c r="V26" i="59"/>
  <c r="N26" i="59"/>
  <c r="K26" i="59"/>
  <c r="H26" i="59"/>
  <c r="V25" i="59"/>
  <c r="N25" i="59"/>
  <c r="K25" i="59"/>
  <c r="H25" i="59"/>
  <c r="V24" i="59"/>
  <c r="N24" i="59"/>
  <c r="K24" i="59"/>
  <c r="H24" i="59"/>
  <c r="V23" i="59"/>
  <c r="N23" i="59"/>
  <c r="K23" i="59"/>
  <c r="H23" i="59"/>
  <c r="V22" i="59"/>
  <c r="N22" i="59"/>
  <c r="K22" i="59"/>
  <c r="H22" i="59"/>
  <c r="V21" i="59"/>
  <c r="N21" i="59"/>
  <c r="K21" i="59"/>
  <c r="H21" i="59"/>
  <c r="H16" i="59"/>
  <c r="I16" i="59" s="1"/>
  <c r="H15" i="59"/>
  <c r="H14" i="59"/>
  <c r="H13" i="59"/>
  <c r="H12" i="59"/>
  <c r="H11" i="59"/>
  <c r="H10" i="59"/>
  <c r="H17" i="59" s="1"/>
  <c r="K93" i="59" s="1"/>
  <c r="H9" i="59"/>
  <c r="D126" i="58"/>
  <c r="B117" i="58"/>
  <c r="H115" i="58"/>
  <c r="H112" i="58"/>
  <c r="H111" i="58"/>
  <c r="H110" i="58"/>
  <c r="H109" i="58"/>
  <c r="H108" i="58"/>
  <c r="H107" i="58"/>
  <c r="H106" i="58"/>
  <c r="H105" i="58"/>
  <c r="H104" i="58"/>
  <c r="H103" i="58"/>
  <c r="H102" i="58"/>
  <c r="H101" i="58"/>
  <c r="H100" i="58"/>
  <c r="H99" i="58"/>
  <c r="H98" i="58"/>
  <c r="H97" i="58"/>
  <c r="H96" i="58"/>
  <c r="H95" i="58"/>
  <c r="H94" i="58"/>
  <c r="H93" i="58"/>
  <c r="H113" i="58" s="1"/>
  <c r="H88" i="58"/>
  <c r="H89" i="58" s="1"/>
  <c r="H84" i="58"/>
  <c r="H85" i="58" s="1"/>
  <c r="H80" i="58"/>
  <c r="H79" i="58"/>
  <c r="H78" i="58"/>
  <c r="M74" i="58"/>
  <c r="H74" i="58"/>
  <c r="M73" i="58"/>
  <c r="H73" i="58"/>
  <c r="H75" i="58" s="1"/>
  <c r="M69" i="58"/>
  <c r="H69" i="58"/>
  <c r="M68" i="58"/>
  <c r="H68" i="58"/>
  <c r="M67" i="58"/>
  <c r="H67" i="58"/>
  <c r="M66" i="58"/>
  <c r="H66" i="58"/>
  <c r="M65" i="58"/>
  <c r="H65" i="58"/>
  <c r="M64" i="58"/>
  <c r="H64" i="58"/>
  <c r="H70" i="58" s="1"/>
  <c r="M63" i="58"/>
  <c r="H63" i="58"/>
  <c r="F57" i="58"/>
  <c r="V56" i="58"/>
  <c r="M56" i="58"/>
  <c r="N56" i="58" s="1"/>
  <c r="J56" i="58"/>
  <c r="K56" i="58" s="1"/>
  <c r="H56" i="58"/>
  <c r="V55" i="58"/>
  <c r="N55" i="58"/>
  <c r="K55" i="58"/>
  <c r="H55" i="58"/>
  <c r="V54" i="58"/>
  <c r="N54" i="58"/>
  <c r="K54" i="58"/>
  <c r="H54" i="58"/>
  <c r="V53" i="58"/>
  <c r="N53" i="58"/>
  <c r="K53" i="58"/>
  <c r="H53" i="58"/>
  <c r="V52" i="58"/>
  <c r="N52" i="58"/>
  <c r="K52" i="58"/>
  <c r="H52" i="58"/>
  <c r="V51" i="58"/>
  <c r="N51" i="58"/>
  <c r="K51" i="58"/>
  <c r="H51" i="58"/>
  <c r="N50" i="58"/>
  <c r="K50" i="58"/>
  <c r="H50" i="58"/>
  <c r="V49" i="58"/>
  <c r="N49" i="58"/>
  <c r="K49" i="58"/>
  <c r="H49" i="58"/>
  <c r="V48" i="58"/>
  <c r="N48" i="58"/>
  <c r="K48" i="58"/>
  <c r="H48" i="58"/>
  <c r="V47" i="58"/>
  <c r="N47" i="58"/>
  <c r="K47" i="58"/>
  <c r="H47" i="58"/>
  <c r="V46" i="58"/>
  <c r="N46" i="58"/>
  <c r="K46" i="58"/>
  <c r="H46" i="58"/>
  <c r="V45" i="58"/>
  <c r="N45" i="58"/>
  <c r="K45" i="58"/>
  <c r="H45" i="58"/>
  <c r="V44" i="58"/>
  <c r="N44" i="58"/>
  <c r="K44" i="58"/>
  <c r="H44" i="58"/>
  <c r="V43" i="58"/>
  <c r="N43" i="58"/>
  <c r="K43" i="58"/>
  <c r="H43" i="58"/>
  <c r="V42" i="58"/>
  <c r="N42" i="58"/>
  <c r="K42" i="58"/>
  <c r="H42" i="58"/>
  <c r="V41" i="58"/>
  <c r="N41" i="58"/>
  <c r="K41" i="58"/>
  <c r="H41" i="58"/>
  <c r="V40" i="58"/>
  <c r="N40" i="58"/>
  <c r="K40" i="58"/>
  <c r="H40" i="58"/>
  <c r="V39" i="58"/>
  <c r="N39" i="58"/>
  <c r="K39" i="58"/>
  <c r="H39" i="58"/>
  <c r="V38" i="58"/>
  <c r="N38" i="58"/>
  <c r="K38" i="58"/>
  <c r="H38" i="58"/>
  <c r="V37" i="58"/>
  <c r="N37" i="58"/>
  <c r="K37" i="58"/>
  <c r="H37" i="58"/>
  <c r="V36" i="58"/>
  <c r="N36" i="58"/>
  <c r="K36" i="58"/>
  <c r="H36" i="58"/>
  <c r="V35" i="58"/>
  <c r="N35" i="58"/>
  <c r="K35" i="58"/>
  <c r="H35" i="58"/>
  <c r="V34" i="58"/>
  <c r="N34" i="58"/>
  <c r="N57" i="58" s="1"/>
  <c r="K34" i="58"/>
  <c r="K57" i="58" s="1"/>
  <c r="H34" i="58"/>
  <c r="H57" i="58" s="1"/>
  <c r="H29" i="58"/>
  <c r="I29" i="58" s="1"/>
  <c r="H28" i="58"/>
  <c r="H27" i="58"/>
  <c r="H26" i="58"/>
  <c r="H25" i="58"/>
  <c r="H24" i="58"/>
  <c r="H23" i="58"/>
  <c r="H22" i="58"/>
  <c r="H21" i="58"/>
  <c r="H20" i="58"/>
  <c r="H19" i="58"/>
  <c r="H18" i="58"/>
  <c r="H17" i="58"/>
  <c r="H16" i="58"/>
  <c r="H15" i="58"/>
  <c r="H14" i="58"/>
  <c r="H13" i="58"/>
  <c r="H12" i="58"/>
  <c r="H11" i="58"/>
  <c r="H10" i="58"/>
  <c r="H9" i="58"/>
  <c r="D99" i="57"/>
  <c r="H88" i="57"/>
  <c r="H85" i="57"/>
  <c r="H84" i="57"/>
  <c r="H83" i="57"/>
  <c r="H82" i="57"/>
  <c r="H81" i="57"/>
  <c r="H80" i="57"/>
  <c r="H79" i="57"/>
  <c r="H78" i="57"/>
  <c r="H77" i="57"/>
  <c r="H76" i="57"/>
  <c r="H75" i="57"/>
  <c r="H74" i="57"/>
  <c r="H73" i="57"/>
  <c r="H72" i="57"/>
  <c r="H71" i="57"/>
  <c r="H70" i="57"/>
  <c r="H69" i="57"/>
  <c r="H68" i="57"/>
  <c r="H67" i="57"/>
  <c r="H66" i="57"/>
  <c r="H65" i="57"/>
  <c r="H64" i="57"/>
  <c r="H63" i="57"/>
  <c r="H62" i="57"/>
  <c r="H58" i="57"/>
  <c r="M57" i="57"/>
  <c r="H57" i="57"/>
  <c r="M56" i="57"/>
  <c r="H56" i="57"/>
  <c r="M55" i="57"/>
  <c r="H55" i="57"/>
  <c r="M54" i="57"/>
  <c r="H54" i="57"/>
  <c r="M53" i="57"/>
  <c r="H53" i="57"/>
  <c r="M52" i="57"/>
  <c r="H52" i="57"/>
  <c r="M51" i="57"/>
  <c r="H51" i="57"/>
  <c r="F44" i="57"/>
  <c r="V43" i="57"/>
  <c r="M43" i="57"/>
  <c r="N43" i="57" s="1"/>
  <c r="J43" i="57"/>
  <c r="K43" i="57" s="1"/>
  <c r="H43" i="57"/>
  <c r="V42" i="57"/>
  <c r="N42" i="57"/>
  <c r="J42" i="57"/>
  <c r="K42" i="57" s="1"/>
  <c r="H42" i="57"/>
  <c r="V41" i="57"/>
  <c r="N41" i="57"/>
  <c r="K41" i="57"/>
  <c r="H41" i="57"/>
  <c r="V40" i="57"/>
  <c r="N40" i="57"/>
  <c r="K40" i="57"/>
  <c r="H40" i="57"/>
  <c r="V39" i="57"/>
  <c r="N39" i="57"/>
  <c r="K39" i="57"/>
  <c r="H39" i="57"/>
  <c r="V38" i="57"/>
  <c r="N38" i="57"/>
  <c r="K38" i="57"/>
  <c r="H38" i="57"/>
  <c r="N37" i="57"/>
  <c r="K37" i="57"/>
  <c r="H37" i="57"/>
  <c r="V36" i="57"/>
  <c r="N36" i="57"/>
  <c r="K36" i="57"/>
  <c r="H36" i="57"/>
  <c r="V35" i="57"/>
  <c r="N35" i="57"/>
  <c r="K35" i="57"/>
  <c r="H35" i="57"/>
  <c r="V34" i="57"/>
  <c r="N34" i="57"/>
  <c r="K34" i="57"/>
  <c r="H34" i="57"/>
  <c r="V33" i="57"/>
  <c r="N33" i="57"/>
  <c r="K33" i="57"/>
  <c r="H33" i="57"/>
  <c r="V32" i="57"/>
  <c r="N32" i="57"/>
  <c r="K32" i="57"/>
  <c r="H32" i="57"/>
  <c r="V31" i="57"/>
  <c r="N31" i="57"/>
  <c r="K31" i="57"/>
  <c r="H31" i="57"/>
  <c r="V30" i="57"/>
  <c r="N30" i="57"/>
  <c r="K30" i="57"/>
  <c r="H30" i="57"/>
  <c r="V29" i="57"/>
  <c r="N29" i="57"/>
  <c r="K29" i="57"/>
  <c r="H29" i="57"/>
  <c r="V28" i="57"/>
  <c r="N28" i="57"/>
  <c r="K28" i="57"/>
  <c r="H28" i="57"/>
  <c r="V27" i="57"/>
  <c r="N27" i="57"/>
  <c r="K27" i="57"/>
  <c r="H27" i="57"/>
  <c r="V26" i="57"/>
  <c r="N26" i="57"/>
  <c r="K26" i="57"/>
  <c r="H26" i="57"/>
  <c r="V25" i="57"/>
  <c r="N25" i="57"/>
  <c r="K25" i="57"/>
  <c r="H25" i="57"/>
  <c r="V24" i="57"/>
  <c r="N24" i="57"/>
  <c r="K24" i="57"/>
  <c r="H24" i="57"/>
  <c r="V23" i="57"/>
  <c r="N23" i="57"/>
  <c r="K23" i="57"/>
  <c r="H23" i="57"/>
  <c r="V22" i="57"/>
  <c r="N22" i="57"/>
  <c r="K22" i="57"/>
  <c r="H22" i="57"/>
  <c r="V21" i="57"/>
  <c r="N21" i="57"/>
  <c r="K21" i="57"/>
  <c r="H21" i="57"/>
  <c r="H17" i="57"/>
  <c r="K93" i="57" s="1"/>
  <c r="I16" i="57"/>
  <c r="H16" i="57"/>
  <c r="H15" i="57"/>
  <c r="H14" i="57"/>
  <c r="H13" i="57"/>
  <c r="H12" i="57"/>
  <c r="H11" i="57"/>
  <c r="H10" i="57"/>
  <c r="H9" i="57"/>
  <c r="D126" i="56"/>
  <c r="B117" i="56"/>
  <c r="H115" i="56"/>
  <c r="H112" i="56"/>
  <c r="H111" i="56"/>
  <c r="H110" i="56"/>
  <c r="H109" i="56"/>
  <c r="H108" i="56"/>
  <c r="H107" i="56"/>
  <c r="H106" i="56"/>
  <c r="H105" i="56"/>
  <c r="H104" i="56"/>
  <c r="H103" i="56"/>
  <c r="H102" i="56"/>
  <c r="H101" i="56"/>
  <c r="H100" i="56"/>
  <c r="H99" i="56"/>
  <c r="H98" i="56"/>
  <c r="H113" i="56" s="1"/>
  <c r="H97" i="56"/>
  <c r="H96" i="56"/>
  <c r="H95" i="56"/>
  <c r="H94" i="56"/>
  <c r="H93" i="56"/>
  <c r="H88" i="56"/>
  <c r="H89" i="56" s="1"/>
  <c r="H84" i="56"/>
  <c r="H85" i="56" s="1"/>
  <c r="H79" i="56"/>
  <c r="H78" i="56"/>
  <c r="M74" i="56"/>
  <c r="H74" i="56"/>
  <c r="M73" i="56"/>
  <c r="H73" i="56"/>
  <c r="H75" i="56" s="1"/>
  <c r="M69" i="56"/>
  <c r="H69" i="56"/>
  <c r="M68" i="56"/>
  <c r="H68" i="56"/>
  <c r="M67" i="56"/>
  <c r="H67" i="56"/>
  <c r="M66" i="56"/>
  <c r="H66" i="56"/>
  <c r="M65" i="56"/>
  <c r="H65" i="56"/>
  <c r="M64" i="56"/>
  <c r="H64" i="56"/>
  <c r="M63" i="56"/>
  <c r="H63" i="56"/>
  <c r="F57" i="56"/>
  <c r="V56" i="56"/>
  <c r="M56" i="56"/>
  <c r="N56" i="56" s="1"/>
  <c r="J56" i="56"/>
  <c r="K56" i="56" s="1"/>
  <c r="H56" i="56"/>
  <c r="V55" i="56"/>
  <c r="N55" i="56"/>
  <c r="K55" i="56"/>
  <c r="H55" i="56"/>
  <c r="V54" i="56"/>
  <c r="N54" i="56"/>
  <c r="K54" i="56"/>
  <c r="H54" i="56"/>
  <c r="V53" i="56"/>
  <c r="N53" i="56"/>
  <c r="K53" i="56"/>
  <c r="H53" i="56"/>
  <c r="V52" i="56"/>
  <c r="N52" i="56"/>
  <c r="K52" i="56"/>
  <c r="H52" i="56"/>
  <c r="V51" i="56"/>
  <c r="N51" i="56"/>
  <c r="K51" i="56"/>
  <c r="H51" i="56"/>
  <c r="N50" i="56"/>
  <c r="K50" i="56"/>
  <c r="H50" i="56"/>
  <c r="V49" i="56"/>
  <c r="N49" i="56"/>
  <c r="K49" i="56"/>
  <c r="H49" i="56"/>
  <c r="V48" i="56"/>
  <c r="N48" i="56"/>
  <c r="K48" i="56"/>
  <c r="H48" i="56"/>
  <c r="V47" i="56"/>
  <c r="N47" i="56"/>
  <c r="K47" i="56"/>
  <c r="H47" i="56"/>
  <c r="V46" i="56"/>
  <c r="N46" i="56"/>
  <c r="K46" i="56"/>
  <c r="H46" i="56"/>
  <c r="V45" i="56"/>
  <c r="N45" i="56"/>
  <c r="K45" i="56"/>
  <c r="H45" i="56"/>
  <c r="V44" i="56"/>
  <c r="N44" i="56"/>
  <c r="K44" i="56"/>
  <c r="H44" i="56"/>
  <c r="V43" i="56"/>
  <c r="N43" i="56"/>
  <c r="K43" i="56"/>
  <c r="H43" i="56"/>
  <c r="V42" i="56"/>
  <c r="N42" i="56"/>
  <c r="K42" i="56"/>
  <c r="H42" i="56"/>
  <c r="V41" i="56"/>
  <c r="N41" i="56"/>
  <c r="K41" i="56"/>
  <c r="H41" i="56"/>
  <c r="V40" i="56"/>
  <c r="N40" i="56"/>
  <c r="K40" i="56"/>
  <c r="H40" i="56"/>
  <c r="V39" i="56"/>
  <c r="N39" i="56"/>
  <c r="K39" i="56"/>
  <c r="H39" i="56"/>
  <c r="V38" i="56"/>
  <c r="N38" i="56"/>
  <c r="K38" i="56"/>
  <c r="H38" i="56"/>
  <c r="V37" i="56"/>
  <c r="N37" i="56"/>
  <c r="K37" i="56"/>
  <c r="H37" i="56"/>
  <c r="V36" i="56"/>
  <c r="N36" i="56"/>
  <c r="K36" i="56"/>
  <c r="H36" i="56"/>
  <c r="V35" i="56"/>
  <c r="N35" i="56"/>
  <c r="K35" i="56"/>
  <c r="H35" i="56"/>
  <c r="V34" i="56"/>
  <c r="N34" i="56"/>
  <c r="N57" i="56" s="1"/>
  <c r="K34" i="56"/>
  <c r="K57" i="56" s="1"/>
  <c r="H34" i="56"/>
  <c r="H57" i="56" s="1"/>
  <c r="H29" i="56"/>
  <c r="I29" i="56" s="1"/>
  <c r="H28" i="56"/>
  <c r="H27" i="56"/>
  <c r="H26" i="56"/>
  <c r="H25" i="56"/>
  <c r="H24" i="56"/>
  <c r="H23" i="56"/>
  <c r="H22" i="56"/>
  <c r="H21" i="56"/>
  <c r="H20" i="56"/>
  <c r="H19" i="56"/>
  <c r="H18" i="56"/>
  <c r="H17" i="56"/>
  <c r="H16" i="56"/>
  <c r="H15" i="56"/>
  <c r="H14" i="56"/>
  <c r="H13" i="56"/>
  <c r="H12" i="56"/>
  <c r="H11" i="56"/>
  <c r="H10" i="56"/>
  <c r="H9" i="56"/>
  <c r="D99" i="55"/>
  <c r="H88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71" i="55"/>
  <c r="H70" i="55"/>
  <c r="H69" i="55"/>
  <c r="H68" i="55"/>
  <c r="H67" i="55"/>
  <c r="H66" i="55"/>
  <c r="H65" i="55"/>
  <c r="H64" i="55"/>
  <c r="H63" i="55"/>
  <c r="H62" i="55"/>
  <c r="H58" i="55"/>
  <c r="M57" i="55"/>
  <c r="H57" i="55"/>
  <c r="M56" i="55"/>
  <c r="H56" i="55"/>
  <c r="M55" i="55"/>
  <c r="H55" i="55"/>
  <c r="M54" i="55"/>
  <c r="H54" i="55"/>
  <c r="M53" i="55"/>
  <c r="H53" i="55"/>
  <c r="M52" i="55"/>
  <c r="H52" i="55"/>
  <c r="M51" i="55"/>
  <c r="H51" i="55"/>
  <c r="F44" i="55"/>
  <c r="V43" i="55"/>
  <c r="M43" i="55"/>
  <c r="N43" i="55" s="1"/>
  <c r="J43" i="55"/>
  <c r="K43" i="55" s="1"/>
  <c r="H43" i="55"/>
  <c r="V42" i="55"/>
  <c r="N42" i="55"/>
  <c r="J42" i="55"/>
  <c r="K42" i="55" s="1"/>
  <c r="H42" i="55"/>
  <c r="V41" i="55"/>
  <c r="N41" i="55"/>
  <c r="K41" i="55"/>
  <c r="H41" i="55"/>
  <c r="V40" i="55"/>
  <c r="N40" i="55"/>
  <c r="K40" i="55"/>
  <c r="H40" i="55"/>
  <c r="V39" i="55"/>
  <c r="N39" i="55"/>
  <c r="K39" i="55"/>
  <c r="H39" i="55"/>
  <c r="V38" i="55"/>
  <c r="N38" i="55"/>
  <c r="K38" i="55"/>
  <c r="H38" i="55"/>
  <c r="N37" i="55"/>
  <c r="K37" i="55"/>
  <c r="H37" i="55"/>
  <c r="V36" i="55"/>
  <c r="N36" i="55"/>
  <c r="K36" i="55"/>
  <c r="H36" i="55"/>
  <c r="V35" i="55"/>
  <c r="N35" i="55"/>
  <c r="K35" i="55"/>
  <c r="H35" i="55"/>
  <c r="V34" i="55"/>
  <c r="N34" i="55"/>
  <c r="K34" i="55"/>
  <c r="H34" i="55"/>
  <c r="V33" i="55"/>
  <c r="N33" i="55"/>
  <c r="K33" i="55"/>
  <c r="H33" i="55"/>
  <c r="V32" i="55"/>
  <c r="N32" i="55"/>
  <c r="K32" i="55"/>
  <c r="H32" i="55"/>
  <c r="V31" i="55"/>
  <c r="N31" i="55"/>
  <c r="K31" i="55"/>
  <c r="H31" i="55"/>
  <c r="V30" i="55"/>
  <c r="N30" i="55"/>
  <c r="K30" i="55"/>
  <c r="H30" i="55"/>
  <c r="V29" i="55"/>
  <c r="N29" i="55"/>
  <c r="K29" i="55"/>
  <c r="H29" i="55"/>
  <c r="V28" i="55"/>
  <c r="N28" i="55"/>
  <c r="K28" i="55"/>
  <c r="H28" i="55"/>
  <c r="V27" i="55"/>
  <c r="N27" i="55"/>
  <c r="K27" i="55"/>
  <c r="H27" i="55"/>
  <c r="V26" i="55"/>
  <c r="N26" i="55"/>
  <c r="K26" i="55"/>
  <c r="H26" i="55"/>
  <c r="V25" i="55"/>
  <c r="N25" i="55"/>
  <c r="K25" i="55"/>
  <c r="H25" i="55"/>
  <c r="V24" i="55"/>
  <c r="N24" i="55"/>
  <c r="K24" i="55"/>
  <c r="H24" i="55"/>
  <c r="V23" i="55"/>
  <c r="N23" i="55"/>
  <c r="K23" i="55"/>
  <c r="H23" i="55"/>
  <c r="V22" i="55"/>
  <c r="N22" i="55"/>
  <c r="K22" i="55"/>
  <c r="H22" i="55"/>
  <c r="V21" i="55"/>
  <c r="N21" i="55"/>
  <c r="K21" i="55"/>
  <c r="H21" i="55"/>
  <c r="H17" i="55"/>
  <c r="K93" i="55" s="1"/>
  <c r="I16" i="55"/>
  <c r="H16" i="55"/>
  <c r="H15" i="55"/>
  <c r="H14" i="55"/>
  <c r="H13" i="55"/>
  <c r="H12" i="55"/>
  <c r="H11" i="55"/>
  <c r="H10" i="55"/>
  <c r="H9" i="55"/>
  <c r="D126" i="54"/>
  <c r="B117" i="54"/>
  <c r="H115" i="54"/>
  <c r="H112" i="54"/>
  <c r="H111" i="54"/>
  <c r="H110" i="54"/>
  <c r="H109" i="54"/>
  <c r="H108" i="54"/>
  <c r="H107" i="54"/>
  <c r="H106" i="54"/>
  <c r="H105" i="54"/>
  <c r="H104" i="54"/>
  <c r="H103" i="54"/>
  <c r="H102" i="54"/>
  <c r="H101" i="54"/>
  <c r="H100" i="54"/>
  <c r="H99" i="54"/>
  <c r="H98" i="54"/>
  <c r="H97" i="54"/>
  <c r="H96" i="54"/>
  <c r="H95" i="54"/>
  <c r="H94" i="54"/>
  <c r="H93" i="54"/>
  <c r="H113" i="54" s="1"/>
  <c r="H88" i="54"/>
  <c r="H89" i="54" s="1"/>
  <c r="H84" i="54"/>
  <c r="H85" i="54" s="1"/>
  <c r="H79" i="54"/>
  <c r="H80" i="54" s="1"/>
  <c r="H78" i="54"/>
  <c r="M74" i="54"/>
  <c r="H74" i="54"/>
  <c r="M73" i="54"/>
  <c r="H73" i="54"/>
  <c r="M69" i="54"/>
  <c r="H69" i="54"/>
  <c r="M68" i="54"/>
  <c r="H68" i="54"/>
  <c r="M67" i="54"/>
  <c r="H67" i="54"/>
  <c r="M66" i="54"/>
  <c r="H66" i="54"/>
  <c r="M65" i="54"/>
  <c r="H65" i="54"/>
  <c r="M64" i="54"/>
  <c r="H64" i="54"/>
  <c r="M63" i="54"/>
  <c r="H63" i="54"/>
  <c r="H70" i="54" s="1"/>
  <c r="F57" i="54"/>
  <c r="V56" i="54"/>
  <c r="M56" i="54"/>
  <c r="N56" i="54" s="1"/>
  <c r="K56" i="54"/>
  <c r="J56" i="54"/>
  <c r="H56" i="54"/>
  <c r="V55" i="54"/>
  <c r="N55" i="54"/>
  <c r="K55" i="54"/>
  <c r="H55" i="54"/>
  <c r="V54" i="54"/>
  <c r="N54" i="54"/>
  <c r="K54" i="54"/>
  <c r="H54" i="54"/>
  <c r="V53" i="54"/>
  <c r="N53" i="54"/>
  <c r="K53" i="54"/>
  <c r="H53" i="54"/>
  <c r="V52" i="54"/>
  <c r="N52" i="54"/>
  <c r="K52" i="54"/>
  <c r="H52" i="54"/>
  <c r="V51" i="54"/>
  <c r="N51" i="54"/>
  <c r="K51" i="54"/>
  <c r="H51" i="54"/>
  <c r="N50" i="54"/>
  <c r="K50" i="54"/>
  <c r="H50" i="54"/>
  <c r="V49" i="54"/>
  <c r="N49" i="54"/>
  <c r="K49" i="54"/>
  <c r="H49" i="54"/>
  <c r="V48" i="54"/>
  <c r="N48" i="54"/>
  <c r="K48" i="54"/>
  <c r="H48" i="54"/>
  <c r="V47" i="54"/>
  <c r="N47" i="54"/>
  <c r="K47" i="54"/>
  <c r="H47" i="54"/>
  <c r="V46" i="54"/>
  <c r="N46" i="54"/>
  <c r="K46" i="54"/>
  <c r="H46" i="54"/>
  <c r="V45" i="54"/>
  <c r="N45" i="54"/>
  <c r="K45" i="54"/>
  <c r="H45" i="54"/>
  <c r="V44" i="54"/>
  <c r="N44" i="54"/>
  <c r="K44" i="54"/>
  <c r="H44" i="54"/>
  <c r="V43" i="54"/>
  <c r="N43" i="54"/>
  <c r="K43" i="54"/>
  <c r="H43" i="54"/>
  <c r="V42" i="54"/>
  <c r="N42" i="54"/>
  <c r="K42" i="54"/>
  <c r="H42" i="54"/>
  <c r="V41" i="54"/>
  <c r="N41" i="54"/>
  <c r="K41" i="54"/>
  <c r="H41" i="54"/>
  <c r="V40" i="54"/>
  <c r="N40" i="54"/>
  <c r="K40" i="54"/>
  <c r="H40" i="54"/>
  <c r="V39" i="54"/>
  <c r="N39" i="54"/>
  <c r="K39" i="54"/>
  <c r="H39" i="54"/>
  <c r="V38" i="54"/>
  <c r="N38" i="54"/>
  <c r="K38" i="54"/>
  <c r="H38" i="54"/>
  <c r="V37" i="54"/>
  <c r="N37" i="54"/>
  <c r="K37" i="54"/>
  <c r="H37" i="54"/>
  <c r="V36" i="54"/>
  <c r="N36" i="54"/>
  <c r="K36" i="54"/>
  <c r="H36" i="54"/>
  <c r="V35" i="54"/>
  <c r="N35" i="54"/>
  <c r="K35" i="54"/>
  <c r="H35" i="54"/>
  <c r="V34" i="54"/>
  <c r="N34" i="54"/>
  <c r="N57" i="54" s="1"/>
  <c r="K34" i="54"/>
  <c r="K57" i="54" s="1"/>
  <c r="H34" i="54"/>
  <c r="H57" i="54" s="1"/>
  <c r="H58" i="54" s="1"/>
  <c r="H29" i="54"/>
  <c r="H28" i="54"/>
  <c r="H27" i="54"/>
  <c r="H26" i="54"/>
  <c r="H25" i="54"/>
  <c r="H24" i="54"/>
  <c r="H23" i="54"/>
  <c r="H22" i="54"/>
  <c r="H21" i="54"/>
  <c r="H20" i="54"/>
  <c r="H19" i="54"/>
  <c r="H18" i="54"/>
  <c r="H17" i="54"/>
  <c r="H16" i="54"/>
  <c r="H15" i="54"/>
  <c r="H14" i="54"/>
  <c r="H13" i="54"/>
  <c r="H12" i="54"/>
  <c r="H11" i="54"/>
  <c r="H10" i="54"/>
  <c r="H9" i="54"/>
  <c r="D99" i="53"/>
  <c r="H88" i="53"/>
  <c r="H85" i="53"/>
  <c r="H84" i="53"/>
  <c r="H83" i="53"/>
  <c r="H82" i="53"/>
  <c r="H81" i="53"/>
  <c r="H80" i="53"/>
  <c r="H79" i="53"/>
  <c r="H78" i="53"/>
  <c r="H77" i="53"/>
  <c r="H76" i="53"/>
  <c r="H75" i="53"/>
  <c r="H74" i="53"/>
  <c r="H73" i="53"/>
  <c r="H72" i="53"/>
  <c r="H71" i="53"/>
  <c r="H70" i="53"/>
  <c r="H69" i="53"/>
  <c r="H68" i="53"/>
  <c r="H67" i="53"/>
  <c r="H66" i="53"/>
  <c r="H65" i="53"/>
  <c r="H64" i="53"/>
  <c r="H63" i="53"/>
  <c r="H62" i="53"/>
  <c r="M57" i="53"/>
  <c r="H57" i="53"/>
  <c r="M56" i="53"/>
  <c r="H56" i="53"/>
  <c r="M55" i="53"/>
  <c r="H55" i="53"/>
  <c r="M54" i="53"/>
  <c r="H54" i="53"/>
  <c r="M53" i="53"/>
  <c r="H53" i="53"/>
  <c r="M52" i="53"/>
  <c r="H52" i="53"/>
  <c r="H58" i="53" s="1"/>
  <c r="M51" i="53"/>
  <c r="H51" i="53"/>
  <c r="F44" i="53"/>
  <c r="V43" i="53"/>
  <c r="M43" i="53"/>
  <c r="N43" i="53" s="1"/>
  <c r="J43" i="53"/>
  <c r="K43" i="53" s="1"/>
  <c r="H43" i="53"/>
  <c r="V42" i="53"/>
  <c r="N42" i="53"/>
  <c r="J42" i="53"/>
  <c r="K42" i="53" s="1"/>
  <c r="H42" i="53"/>
  <c r="V41" i="53"/>
  <c r="N41" i="53"/>
  <c r="K41" i="53"/>
  <c r="H41" i="53"/>
  <c r="V40" i="53"/>
  <c r="N40" i="53"/>
  <c r="K40" i="53"/>
  <c r="H40" i="53"/>
  <c r="V39" i="53"/>
  <c r="N39" i="53"/>
  <c r="K39" i="53"/>
  <c r="H39" i="53"/>
  <c r="V38" i="53"/>
  <c r="N38" i="53"/>
  <c r="K38" i="53"/>
  <c r="H38" i="53"/>
  <c r="N37" i="53"/>
  <c r="K37" i="53"/>
  <c r="H37" i="53"/>
  <c r="V36" i="53"/>
  <c r="N36" i="53"/>
  <c r="K36" i="53"/>
  <c r="H36" i="53"/>
  <c r="V35" i="53"/>
  <c r="N35" i="53"/>
  <c r="K35" i="53"/>
  <c r="H35" i="53"/>
  <c r="V34" i="53"/>
  <c r="N34" i="53"/>
  <c r="K34" i="53"/>
  <c r="H34" i="53"/>
  <c r="V33" i="53"/>
  <c r="N33" i="53"/>
  <c r="K33" i="53"/>
  <c r="H33" i="53"/>
  <c r="V32" i="53"/>
  <c r="N32" i="53"/>
  <c r="K32" i="53"/>
  <c r="H32" i="53"/>
  <c r="V31" i="53"/>
  <c r="N31" i="53"/>
  <c r="K31" i="53"/>
  <c r="H31" i="53"/>
  <c r="V30" i="53"/>
  <c r="N30" i="53"/>
  <c r="K30" i="53"/>
  <c r="H30" i="53"/>
  <c r="V29" i="53"/>
  <c r="N29" i="53"/>
  <c r="K29" i="53"/>
  <c r="H29" i="53"/>
  <c r="V28" i="53"/>
  <c r="N28" i="53"/>
  <c r="K28" i="53"/>
  <c r="H28" i="53"/>
  <c r="V27" i="53"/>
  <c r="N27" i="53"/>
  <c r="K27" i="53"/>
  <c r="H27" i="53"/>
  <c r="V26" i="53"/>
  <c r="N26" i="53"/>
  <c r="K26" i="53"/>
  <c r="H26" i="53"/>
  <c r="V25" i="53"/>
  <c r="N25" i="53"/>
  <c r="K25" i="53"/>
  <c r="H25" i="53"/>
  <c r="V24" i="53"/>
  <c r="N24" i="53"/>
  <c r="K24" i="53"/>
  <c r="H24" i="53"/>
  <c r="V23" i="53"/>
  <c r="N23" i="53"/>
  <c r="K23" i="53"/>
  <c r="H23" i="53"/>
  <c r="V22" i="53"/>
  <c r="N22" i="53"/>
  <c r="K22" i="53"/>
  <c r="H22" i="53"/>
  <c r="V21" i="53"/>
  <c r="N21" i="53"/>
  <c r="K21" i="53"/>
  <c r="H21" i="53"/>
  <c r="H16" i="53"/>
  <c r="I16" i="53" s="1"/>
  <c r="H15" i="53"/>
  <c r="H14" i="53"/>
  <c r="H13" i="53"/>
  <c r="H12" i="53"/>
  <c r="H11" i="53"/>
  <c r="H10" i="53"/>
  <c r="H9" i="53"/>
  <c r="H17" i="53" s="1"/>
  <c r="K93" i="53" s="1"/>
  <c r="D126" i="52"/>
  <c r="B117" i="52"/>
  <c r="H115" i="52"/>
  <c r="H112" i="52"/>
  <c r="H111" i="52"/>
  <c r="H110" i="52"/>
  <c r="H109" i="52"/>
  <c r="H108" i="52"/>
  <c r="H107" i="52"/>
  <c r="H106" i="52"/>
  <c r="H105" i="52"/>
  <c r="H104" i="52"/>
  <c r="H103" i="52"/>
  <c r="H102" i="52"/>
  <c r="H101" i="52"/>
  <c r="H100" i="52"/>
  <c r="H99" i="52"/>
  <c r="H98" i="52"/>
  <c r="H97" i="52"/>
  <c r="H96" i="52"/>
  <c r="H95" i="52"/>
  <c r="H94" i="52"/>
  <c r="H93" i="52"/>
  <c r="H113" i="52" s="1"/>
  <c r="H88" i="52"/>
  <c r="H89" i="52" s="1"/>
  <c r="H84" i="52"/>
  <c r="H85" i="52" s="1"/>
  <c r="H79" i="52"/>
  <c r="H78" i="52"/>
  <c r="H80" i="52" s="1"/>
  <c r="M74" i="52"/>
  <c r="H74" i="52"/>
  <c r="M73" i="52"/>
  <c r="H73" i="52"/>
  <c r="H75" i="52" s="1"/>
  <c r="M69" i="52"/>
  <c r="H69" i="52"/>
  <c r="M68" i="52"/>
  <c r="H68" i="52"/>
  <c r="M67" i="52"/>
  <c r="H67" i="52"/>
  <c r="M66" i="52"/>
  <c r="H66" i="52"/>
  <c r="M65" i="52"/>
  <c r="H65" i="52"/>
  <c r="M64" i="52"/>
  <c r="H64" i="52"/>
  <c r="H70" i="52" s="1"/>
  <c r="M63" i="52"/>
  <c r="H63" i="52"/>
  <c r="F57" i="52"/>
  <c r="V56" i="52"/>
  <c r="M56" i="52"/>
  <c r="N56" i="52" s="1"/>
  <c r="K56" i="52"/>
  <c r="J56" i="52"/>
  <c r="H56" i="52"/>
  <c r="V55" i="52"/>
  <c r="N55" i="52"/>
  <c r="K55" i="52"/>
  <c r="H55" i="52"/>
  <c r="V54" i="52"/>
  <c r="N54" i="52"/>
  <c r="K54" i="52"/>
  <c r="H54" i="52"/>
  <c r="V53" i="52"/>
  <c r="N53" i="52"/>
  <c r="K53" i="52"/>
  <c r="H53" i="52"/>
  <c r="V52" i="52"/>
  <c r="N52" i="52"/>
  <c r="K52" i="52"/>
  <c r="H52" i="52"/>
  <c r="V51" i="52"/>
  <c r="N51" i="52"/>
  <c r="K51" i="52"/>
  <c r="H51" i="52"/>
  <c r="N50" i="52"/>
  <c r="K50" i="52"/>
  <c r="H50" i="52"/>
  <c r="V49" i="52"/>
  <c r="N49" i="52"/>
  <c r="K49" i="52"/>
  <c r="H49" i="52"/>
  <c r="V48" i="52"/>
  <c r="N48" i="52"/>
  <c r="K48" i="52"/>
  <c r="H48" i="52"/>
  <c r="V47" i="52"/>
  <c r="N47" i="52"/>
  <c r="K47" i="52"/>
  <c r="H47" i="52"/>
  <c r="V46" i="52"/>
  <c r="N46" i="52"/>
  <c r="K46" i="52"/>
  <c r="H46" i="52"/>
  <c r="V45" i="52"/>
  <c r="N45" i="52"/>
  <c r="K45" i="52"/>
  <c r="H45" i="52"/>
  <c r="V44" i="52"/>
  <c r="N44" i="52"/>
  <c r="K44" i="52"/>
  <c r="H44" i="52"/>
  <c r="V43" i="52"/>
  <c r="N43" i="52"/>
  <c r="K43" i="52"/>
  <c r="H43" i="52"/>
  <c r="V42" i="52"/>
  <c r="N42" i="52"/>
  <c r="K42" i="52"/>
  <c r="H42" i="52"/>
  <c r="V41" i="52"/>
  <c r="N41" i="52"/>
  <c r="K41" i="52"/>
  <c r="H41" i="52"/>
  <c r="V40" i="52"/>
  <c r="N40" i="52"/>
  <c r="K40" i="52"/>
  <c r="H40" i="52"/>
  <c r="V39" i="52"/>
  <c r="N39" i="52"/>
  <c r="K39" i="52"/>
  <c r="H39" i="52"/>
  <c r="V38" i="52"/>
  <c r="N38" i="52"/>
  <c r="K38" i="52"/>
  <c r="H38" i="52"/>
  <c r="V37" i="52"/>
  <c r="N37" i="52"/>
  <c r="K37" i="52"/>
  <c r="H37" i="52"/>
  <c r="V36" i="52"/>
  <c r="N36" i="52"/>
  <c r="K36" i="52"/>
  <c r="H36" i="52"/>
  <c r="V35" i="52"/>
  <c r="N35" i="52"/>
  <c r="K35" i="52"/>
  <c r="H35" i="52"/>
  <c r="V34" i="52"/>
  <c r="N34" i="52"/>
  <c r="N57" i="52" s="1"/>
  <c r="K34" i="52"/>
  <c r="K57" i="52" s="1"/>
  <c r="H34" i="52"/>
  <c r="H57" i="52" s="1"/>
  <c r="H29" i="52"/>
  <c r="I29" i="52" s="1"/>
  <c r="H28" i="52"/>
  <c r="H27" i="52"/>
  <c r="H26" i="52"/>
  <c r="H25" i="52"/>
  <c r="H24" i="52"/>
  <c r="H23" i="52"/>
  <c r="H22" i="52"/>
  <c r="H21" i="52"/>
  <c r="H20" i="52"/>
  <c r="H19" i="52"/>
  <c r="H18" i="52"/>
  <c r="H17" i="52"/>
  <c r="H16" i="52"/>
  <c r="H15" i="52"/>
  <c r="H14" i="52"/>
  <c r="H13" i="52"/>
  <c r="H12" i="52"/>
  <c r="H11" i="52"/>
  <c r="H10" i="52"/>
  <c r="H9" i="52"/>
  <c r="D99" i="51"/>
  <c r="H88" i="51"/>
  <c r="H86" i="51"/>
  <c r="H85" i="51"/>
  <c r="H84" i="51"/>
  <c r="H83" i="51"/>
  <c r="H82" i="51"/>
  <c r="H81" i="51"/>
  <c r="H80" i="51"/>
  <c r="H79" i="51"/>
  <c r="H78" i="51"/>
  <c r="H77" i="51"/>
  <c r="H76" i="51"/>
  <c r="H75" i="51"/>
  <c r="H74" i="51"/>
  <c r="H73" i="51"/>
  <c r="H72" i="51"/>
  <c r="H71" i="51"/>
  <c r="H70" i="51"/>
  <c r="H69" i="51"/>
  <c r="H68" i="51"/>
  <c r="H67" i="51"/>
  <c r="H66" i="51"/>
  <c r="H65" i="51"/>
  <c r="H64" i="51"/>
  <c r="H63" i="51"/>
  <c r="H62" i="51"/>
  <c r="M57" i="51"/>
  <c r="H57" i="51"/>
  <c r="M56" i="51"/>
  <c r="H56" i="51"/>
  <c r="M55" i="51"/>
  <c r="H55" i="51"/>
  <c r="M54" i="51"/>
  <c r="H54" i="51"/>
  <c r="M53" i="51"/>
  <c r="H53" i="51"/>
  <c r="M52" i="51"/>
  <c r="H52" i="51"/>
  <c r="H58" i="51" s="1"/>
  <c r="M51" i="51"/>
  <c r="H51" i="51"/>
  <c r="F44" i="51"/>
  <c r="V43" i="51"/>
  <c r="N43" i="51"/>
  <c r="M43" i="51"/>
  <c r="J43" i="51"/>
  <c r="K43" i="51" s="1"/>
  <c r="H43" i="51"/>
  <c r="V42" i="51"/>
  <c r="N42" i="51"/>
  <c r="J42" i="51"/>
  <c r="K42" i="51" s="1"/>
  <c r="H42" i="51"/>
  <c r="V41" i="51"/>
  <c r="N41" i="51"/>
  <c r="K41" i="51"/>
  <c r="H41" i="51"/>
  <c r="V40" i="51"/>
  <c r="N40" i="51"/>
  <c r="K40" i="51"/>
  <c r="H40" i="51"/>
  <c r="V39" i="51"/>
  <c r="N39" i="51"/>
  <c r="K39" i="51"/>
  <c r="H39" i="51"/>
  <c r="V38" i="51"/>
  <c r="N38" i="51"/>
  <c r="K38" i="51"/>
  <c r="H38" i="51"/>
  <c r="N37" i="51"/>
  <c r="K37" i="51"/>
  <c r="H37" i="51"/>
  <c r="V36" i="51"/>
  <c r="N36" i="51"/>
  <c r="K36" i="51"/>
  <c r="H36" i="51"/>
  <c r="V35" i="51"/>
  <c r="N35" i="51"/>
  <c r="K35" i="51"/>
  <c r="H35" i="51"/>
  <c r="V34" i="51"/>
  <c r="N34" i="51"/>
  <c r="K34" i="51"/>
  <c r="H34" i="51"/>
  <c r="V33" i="51"/>
  <c r="N33" i="51"/>
  <c r="K33" i="51"/>
  <c r="H33" i="51"/>
  <c r="V32" i="51"/>
  <c r="N32" i="51"/>
  <c r="K32" i="51"/>
  <c r="H32" i="51"/>
  <c r="V31" i="51"/>
  <c r="N31" i="51"/>
  <c r="K31" i="51"/>
  <c r="H31" i="51"/>
  <c r="V30" i="51"/>
  <c r="N30" i="51"/>
  <c r="K30" i="51"/>
  <c r="H30" i="51"/>
  <c r="V29" i="51"/>
  <c r="N29" i="51"/>
  <c r="K29" i="51"/>
  <c r="H29" i="51"/>
  <c r="V28" i="51"/>
  <c r="N28" i="51"/>
  <c r="K28" i="51"/>
  <c r="H28" i="51"/>
  <c r="V27" i="51"/>
  <c r="N27" i="51"/>
  <c r="K27" i="51"/>
  <c r="H27" i="51"/>
  <c r="V26" i="51"/>
  <c r="N26" i="51"/>
  <c r="K26" i="51"/>
  <c r="H26" i="51"/>
  <c r="V25" i="51"/>
  <c r="N25" i="51"/>
  <c r="K25" i="51"/>
  <c r="H25" i="51"/>
  <c r="V24" i="51"/>
  <c r="N24" i="51"/>
  <c r="K24" i="51"/>
  <c r="H24" i="51"/>
  <c r="V23" i="51"/>
  <c r="N23" i="51"/>
  <c r="K23" i="51"/>
  <c r="H23" i="51"/>
  <c r="V22" i="51"/>
  <c r="N22" i="51"/>
  <c r="K22" i="51"/>
  <c r="H22" i="51"/>
  <c r="V21" i="51"/>
  <c r="N21" i="51"/>
  <c r="K21" i="51"/>
  <c r="H21" i="51"/>
  <c r="H16" i="51"/>
  <c r="I16" i="51" s="1"/>
  <c r="H15" i="51"/>
  <c r="H14" i="51"/>
  <c r="H13" i="51"/>
  <c r="H12" i="51"/>
  <c r="H11" i="51"/>
  <c r="H10" i="51"/>
  <c r="H9" i="51"/>
  <c r="H17" i="51" s="1"/>
  <c r="K93" i="51" s="1"/>
  <c r="D126" i="50"/>
  <c r="B117" i="50"/>
  <c r="H115" i="50"/>
  <c r="H112" i="50"/>
  <c r="H111" i="50"/>
  <c r="H110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7" i="50"/>
  <c r="H96" i="50"/>
  <c r="H95" i="50"/>
  <c r="H94" i="50"/>
  <c r="H93" i="50"/>
  <c r="H113" i="50" s="1"/>
  <c r="H88" i="50"/>
  <c r="H89" i="50" s="1"/>
  <c r="H84" i="50"/>
  <c r="H85" i="50" s="1"/>
  <c r="H79" i="50"/>
  <c r="H78" i="50"/>
  <c r="M74" i="50"/>
  <c r="H74" i="50"/>
  <c r="M73" i="50"/>
  <c r="H73" i="50"/>
  <c r="H75" i="50" s="1"/>
  <c r="M69" i="50"/>
  <c r="H69" i="50"/>
  <c r="M68" i="50"/>
  <c r="H68" i="50"/>
  <c r="M67" i="50"/>
  <c r="H67" i="50"/>
  <c r="M66" i="50"/>
  <c r="H66" i="50"/>
  <c r="M65" i="50"/>
  <c r="H65" i="50"/>
  <c r="M64" i="50"/>
  <c r="H64" i="50"/>
  <c r="H70" i="50" s="1"/>
  <c r="M63" i="50"/>
  <c r="H63" i="50"/>
  <c r="F57" i="50"/>
  <c r="V56" i="50"/>
  <c r="M56" i="50"/>
  <c r="N56" i="50" s="1"/>
  <c r="J56" i="50"/>
  <c r="K56" i="50" s="1"/>
  <c r="H56" i="50"/>
  <c r="V55" i="50"/>
  <c r="N55" i="50"/>
  <c r="K55" i="50"/>
  <c r="H55" i="50"/>
  <c r="V54" i="50"/>
  <c r="N54" i="50"/>
  <c r="K54" i="50"/>
  <c r="H54" i="50"/>
  <c r="V53" i="50"/>
  <c r="N53" i="50"/>
  <c r="K53" i="50"/>
  <c r="H53" i="50"/>
  <c r="V52" i="50"/>
  <c r="N52" i="50"/>
  <c r="K52" i="50"/>
  <c r="H52" i="50"/>
  <c r="V51" i="50"/>
  <c r="N51" i="50"/>
  <c r="K51" i="50"/>
  <c r="H51" i="50"/>
  <c r="N50" i="50"/>
  <c r="K50" i="50"/>
  <c r="H50" i="50"/>
  <c r="V49" i="50"/>
  <c r="N49" i="50"/>
  <c r="K49" i="50"/>
  <c r="H49" i="50"/>
  <c r="V48" i="50"/>
  <c r="N48" i="50"/>
  <c r="K48" i="50"/>
  <c r="H48" i="50"/>
  <c r="V47" i="50"/>
  <c r="N47" i="50"/>
  <c r="K47" i="50"/>
  <c r="H47" i="50"/>
  <c r="V46" i="50"/>
  <c r="N46" i="50"/>
  <c r="K46" i="50"/>
  <c r="H46" i="50"/>
  <c r="V45" i="50"/>
  <c r="N45" i="50"/>
  <c r="K45" i="50"/>
  <c r="H45" i="50"/>
  <c r="V44" i="50"/>
  <c r="N44" i="50"/>
  <c r="K44" i="50"/>
  <c r="H44" i="50"/>
  <c r="V43" i="50"/>
  <c r="N43" i="50"/>
  <c r="K43" i="50"/>
  <c r="H43" i="50"/>
  <c r="V42" i="50"/>
  <c r="N42" i="50"/>
  <c r="K42" i="50"/>
  <c r="H42" i="50"/>
  <c r="V41" i="50"/>
  <c r="N41" i="50"/>
  <c r="K41" i="50"/>
  <c r="H41" i="50"/>
  <c r="V40" i="50"/>
  <c r="N40" i="50"/>
  <c r="K40" i="50"/>
  <c r="H40" i="50"/>
  <c r="V39" i="50"/>
  <c r="N39" i="50"/>
  <c r="K39" i="50"/>
  <c r="H39" i="50"/>
  <c r="V38" i="50"/>
  <c r="N38" i="50"/>
  <c r="K38" i="50"/>
  <c r="H38" i="50"/>
  <c r="V37" i="50"/>
  <c r="N37" i="50"/>
  <c r="K37" i="50"/>
  <c r="H37" i="50"/>
  <c r="V36" i="50"/>
  <c r="N36" i="50"/>
  <c r="K36" i="50"/>
  <c r="H36" i="50"/>
  <c r="V35" i="50"/>
  <c r="N35" i="50"/>
  <c r="K35" i="50"/>
  <c r="H35" i="50"/>
  <c r="V34" i="50"/>
  <c r="N34" i="50"/>
  <c r="N57" i="50" s="1"/>
  <c r="K34" i="50"/>
  <c r="K57" i="50" s="1"/>
  <c r="H34" i="50"/>
  <c r="H57" i="50" s="1"/>
  <c r="H58" i="50" s="1"/>
  <c r="H29" i="50"/>
  <c r="I29" i="50" s="1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D99" i="49"/>
  <c r="H88" i="49"/>
  <c r="H85" i="49"/>
  <c r="H84" i="49"/>
  <c r="H83" i="49"/>
  <c r="H82" i="49"/>
  <c r="H81" i="49"/>
  <c r="H80" i="49"/>
  <c r="H79" i="49"/>
  <c r="H78" i="49"/>
  <c r="H77" i="49"/>
  <c r="H76" i="49"/>
  <c r="H75" i="49"/>
  <c r="H74" i="49"/>
  <c r="H73" i="49"/>
  <c r="H72" i="49"/>
  <c r="H71" i="49"/>
  <c r="H70" i="49"/>
  <c r="H69" i="49"/>
  <c r="H68" i="49"/>
  <c r="H67" i="49"/>
  <c r="H66" i="49"/>
  <c r="H65" i="49"/>
  <c r="H64" i="49"/>
  <c r="H63" i="49"/>
  <c r="H62" i="49"/>
  <c r="M57" i="49"/>
  <c r="H57" i="49"/>
  <c r="M56" i="49"/>
  <c r="H56" i="49"/>
  <c r="M55" i="49"/>
  <c r="H55" i="49"/>
  <c r="M54" i="49"/>
  <c r="H54" i="49"/>
  <c r="M53" i="49"/>
  <c r="H53" i="49"/>
  <c r="M52" i="49"/>
  <c r="H52" i="49"/>
  <c r="H58" i="49" s="1"/>
  <c r="M51" i="49"/>
  <c r="H51" i="49"/>
  <c r="F44" i="49"/>
  <c r="V43" i="49"/>
  <c r="M43" i="49"/>
  <c r="N43" i="49" s="1"/>
  <c r="J43" i="49"/>
  <c r="K43" i="49" s="1"/>
  <c r="H43" i="49"/>
  <c r="V42" i="49"/>
  <c r="N42" i="49"/>
  <c r="K42" i="49"/>
  <c r="J42" i="49"/>
  <c r="H42" i="49"/>
  <c r="V41" i="49"/>
  <c r="N41" i="49"/>
  <c r="K41" i="49"/>
  <c r="H41" i="49"/>
  <c r="V40" i="49"/>
  <c r="N40" i="49"/>
  <c r="K40" i="49"/>
  <c r="H40" i="49"/>
  <c r="V39" i="49"/>
  <c r="N39" i="49"/>
  <c r="K39" i="49"/>
  <c r="H39" i="49"/>
  <c r="V38" i="49"/>
  <c r="N38" i="49"/>
  <c r="K38" i="49"/>
  <c r="H38" i="49"/>
  <c r="N37" i="49"/>
  <c r="K37" i="49"/>
  <c r="H37" i="49"/>
  <c r="V36" i="49"/>
  <c r="N36" i="49"/>
  <c r="K36" i="49"/>
  <c r="H36" i="49"/>
  <c r="V35" i="49"/>
  <c r="N35" i="49"/>
  <c r="K35" i="49"/>
  <c r="H35" i="49"/>
  <c r="V34" i="49"/>
  <c r="N34" i="49"/>
  <c r="K34" i="49"/>
  <c r="H34" i="49"/>
  <c r="V33" i="49"/>
  <c r="N33" i="49"/>
  <c r="K33" i="49"/>
  <c r="H33" i="49"/>
  <c r="V32" i="49"/>
  <c r="N32" i="49"/>
  <c r="K32" i="49"/>
  <c r="H32" i="49"/>
  <c r="V31" i="49"/>
  <c r="N31" i="49"/>
  <c r="K31" i="49"/>
  <c r="H31" i="49"/>
  <c r="V30" i="49"/>
  <c r="N30" i="49"/>
  <c r="K30" i="49"/>
  <c r="H30" i="49"/>
  <c r="V29" i="49"/>
  <c r="N29" i="49"/>
  <c r="K29" i="49"/>
  <c r="H29" i="49"/>
  <c r="V28" i="49"/>
  <c r="N28" i="49"/>
  <c r="K28" i="49"/>
  <c r="H28" i="49"/>
  <c r="V27" i="49"/>
  <c r="N27" i="49"/>
  <c r="K27" i="49"/>
  <c r="H27" i="49"/>
  <c r="V26" i="49"/>
  <c r="N26" i="49"/>
  <c r="K26" i="49"/>
  <c r="H26" i="49"/>
  <c r="V25" i="49"/>
  <c r="N25" i="49"/>
  <c r="K25" i="49"/>
  <c r="H25" i="49"/>
  <c r="V24" i="49"/>
  <c r="N24" i="49"/>
  <c r="K24" i="49"/>
  <c r="H24" i="49"/>
  <c r="V23" i="49"/>
  <c r="N23" i="49"/>
  <c r="K23" i="49"/>
  <c r="H23" i="49"/>
  <c r="V22" i="49"/>
  <c r="N22" i="49"/>
  <c r="K22" i="49"/>
  <c r="H22" i="49"/>
  <c r="V21" i="49"/>
  <c r="N21" i="49"/>
  <c r="K21" i="49"/>
  <c r="H21" i="49"/>
  <c r="I16" i="49"/>
  <c r="H16" i="49"/>
  <c r="H15" i="49"/>
  <c r="H14" i="49"/>
  <c r="H13" i="49"/>
  <c r="H12" i="49"/>
  <c r="H11" i="49"/>
  <c r="H10" i="49"/>
  <c r="H9" i="49"/>
  <c r="H17" i="49" s="1"/>
  <c r="K93" i="49" s="1"/>
  <c r="D126" i="48"/>
  <c r="B117" i="48"/>
  <c r="H115" i="48"/>
  <c r="H112" i="48"/>
  <c r="H111" i="48"/>
  <c r="H110" i="48"/>
  <c r="H109" i="48"/>
  <c r="H108" i="48"/>
  <c r="H107" i="48"/>
  <c r="H106" i="48"/>
  <c r="H105" i="48"/>
  <c r="H104" i="48"/>
  <c r="H103" i="48"/>
  <c r="H102" i="48"/>
  <c r="H101" i="48"/>
  <c r="H100" i="48"/>
  <c r="H99" i="48"/>
  <c r="H98" i="48"/>
  <c r="H113" i="48" s="1"/>
  <c r="H97" i="48"/>
  <c r="H96" i="48"/>
  <c r="H95" i="48"/>
  <c r="H94" i="48"/>
  <c r="H93" i="48"/>
  <c r="H88" i="48"/>
  <c r="H89" i="48" s="1"/>
  <c r="H84" i="48"/>
  <c r="H85" i="48" s="1"/>
  <c r="H79" i="48"/>
  <c r="H80" i="48" s="1"/>
  <c r="H78" i="48"/>
  <c r="M74" i="48"/>
  <c r="H74" i="48"/>
  <c r="M73" i="48"/>
  <c r="H73" i="48"/>
  <c r="H75" i="48" s="1"/>
  <c r="M69" i="48"/>
  <c r="H69" i="48"/>
  <c r="M68" i="48"/>
  <c r="H68" i="48"/>
  <c r="M67" i="48"/>
  <c r="H67" i="48"/>
  <c r="M66" i="48"/>
  <c r="H66" i="48"/>
  <c r="M65" i="48"/>
  <c r="H65" i="48"/>
  <c r="M64" i="48"/>
  <c r="H64" i="48"/>
  <c r="M63" i="48"/>
  <c r="H63" i="48"/>
  <c r="F57" i="48"/>
  <c r="V56" i="48"/>
  <c r="M56" i="48"/>
  <c r="N56" i="48" s="1"/>
  <c r="J56" i="48"/>
  <c r="K56" i="48" s="1"/>
  <c r="H56" i="48"/>
  <c r="V55" i="48"/>
  <c r="N55" i="48"/>
  <c r="K55" i="48"/>
  <c r="H55" i="48"/>
  <c r="V54" i="48"/>
  <c r="N54" i="48"/>
  <c r="K54" i="48"/>
  <c r="H54" i="48"/>
  <c r="V53" i="48"/>
  <c r="N53" i="48"/>
  <c r="K53" i="48"/>
  <c r="H53" i="48"/>
  <c r="V52" i="48"/>
  <c r="N52" i="48"/>
  <c r="K52" i="48"/>
  <c r="H52" i="48"/>
  <c r="V51" i="48"/>
  <c r="N51" i="48"/>
  <c r="K51" i="48"/>
  <c r="H51" i="48"/>
  <c r="N50" i="48"/>
  <c r="K50" i="48"/>
  <c r="H50" i="48"/>
  <c r="V49" i="48"/>
  <c r="N49" i="48"/>
  <c r="K49" i="48"/>
  <c r="H49" i="48"/>
  <c r="V48" i="48"/>
  <c r="N48" i="48"/>
  <c r="K48" i="48"/>
  <c r="H48" i="48"/>
  <c r="V47" i="48"/>
  <c r="N47" i="48"/>
  <c r="K47" i="48"/>
  <c r="H47" i="48"/>
  <c r="V46" i="48"/>
  <c r="N46" i="48"/>
  <c r="K46" i="48"/>
  <c r="H46" i="48"/>
  <c r="V45" i="48"/>
  <c r="N45" i="48"/>
  <c r="K45" i="48"/>
  <c r="H45" i="48"/>
  <c r="V44" i="48"/>
  <c r="N44" i="48"/>
  <c r="K44" i="48"/>
  <c r="H44" i="48"/>
  <c r="V43" i="48"/>
  <c r="N43" i="48"/>
  <c r="K43" i="48"/>
  <c r="H43" i="48"/>
  <c r="V42" i="48"/>
  <c r="N42" i="48"/>
  <c r="K42" i="48"/>
  <c r="H42" i="48"/>
  <c r="V41" i="48"/>
  <c r="N41" i="48"/>
  <c r="K41" i="48"/>
  <c r="H41" i="48"/>
  <c r="V40" i="48"/>
  <c r="N40" i="48"/>
  <c r="K40" i="48"/>
  <c r="H40" i="48"/>
  <c r="V39" i="48"/>
  <c r="N39" i="48"/>
  <c r="K39" i="48"/>
  <c r="H39" i="48"/>
  <c r="V38" i="48"/>
  <c r="N38" i="48"/>
  <c r="K38" i="48"/>
  <c r="H38" i="48"/>
  <c r="V37" i="48"/>
  <c r="N37" i="48"/>
  <c r="K37" i="48"/>
  <c r="H37" i="48"/>
  <c r="V36" i="48"/>
  <c r="N36" i="48"/>
  <c r="K36" i="48"/>
  <c r="H36" i="48"/>
  <c r="V35" i="48"/>
  <c r="N35" i="48"/>
  <c r="K35" i="48"/>
  <c r="H35" i="48"/>
  <c r="V34" i="48"/>
  <c r="N34" i="48"/>
  <c r="N57" i="48" s="1"/>
  <c r="K34" i="48"/>
  <c r="K57" i="48" s="1"/>
  <c r="H34" i="48"/>
  <c r="H57" i="48" s="1"/>
  <c r="H58" i="48" s="1"/>
  <c r="H29" i="48"/>
  <c r="I29" i="48" s="1"/>
  <c r="H28" i="48"/>
  <c r="H27" i="48"/>
  <c r="H26" i="48"/>
  <c r="H25" i="48"/>
  <c r="H24" i="48"/>
  <c r="H23" i="48"/>
  <c r="H22" i="48"/>
  <c r="H21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D126" i="47"/>
  <c r="B117" i="47"/>
  <c r="H115" i="47"/>
  <c r="H112" i="47"/>
  <c r="H111" i="47"/>
  <c r="H110" i="47"/>
  <c r="H109" i="47"/>
  <c r="H108" i="47"/>
  <c r="H107" i="47"/>
  <c r="H106" i="47"/>
  <c r="H105" i="47"/>
  <c r="H104" i="47"/>
  <c r="H103" i="47"/>
  <c r="H102" i="47"/>
  <c r="H101" i="47"/>
  <c r="H100" i="47"/>
  <c r="H99" i="47"/>
  <c r="H98" i="47"/>
  <c r="H113" i="47" s="1"/>
  <c r="H97" i="47"/>
  <c r="H96" i="47"/>
  <c r="H95" i="47"/>
  <c r="H94" i="47"/>
  <c r="H93" i="47"/>
  <c r="H88" i="47"/>
  <c r="H89" i="47" s="1"/>
  <c r="H84" i="47"/>
  <c r="H85" i="47" s="1"/>
  <c r="H79" i="47"/>
  <c r="H78" i="47"/>
  <c r="M74" i="47"/>
  <c r="H74" i="47"/>
  <c r="M73" i="47"/>
  <c r="H73" i="47"/>
  <c r="M69" i="47"/>
  <c r="H69" i="47"/>
  <c r="M68" i="47"/>
  <c r="H68" i="47"/>
  <c r="M67" i="47"/>
  <c r="H67" i="47"/>
  <c r="M66" i="47"/>
  <c r="H66" i="47"/>
  <c r="M65" i="47"/>
  <c r="H65" i="47"/>
  <c r="M64" i="47"/>
  <c r="H64" i="47"/>
  <c r="M63" i="47"/>
  <c r="H63" i="47"/>
  <c r="F57" i="47"/>
  <c r="V56" i="47"/>
  <c r="M56" i="47"/>
  <c r="N56" i="47" s="1"/>
  <c r="J56" i="47"/>
  <c r="K56" i="47" s="1"/>
  <c r="H56" i="47"/>
  <c r="V55" i="47"/>
  <c r="N55" i="47"/>
  <c r="K55" i="47"/>
  <c r="H55" i="47"/>
  <c r="V54" i="47"/>
  <c r="N54" i="47"/>
  <c r="K54" i="47"/>
  <c r="H54" i="47"/>
  <c r="V53" i="47"/>
  <c r="N53" i="47"/>
  <c r="K53" i="47"/>
  <c r="H53" i="47"/>
  <c r="V52" i="47"/>
  <c r="N52" i="47"/>
  <c r="K52" i="47"/>
  <c r="H52" i="47"/>
  <c r="V51" i="47"/>
  <c r="N51" i="47"/>
  <c r="K51" i="47"/>
  <c r="H51" i="47"/>
  <c r="N50" i="47"/>
  <c r="K50" i="47"/>
  <c r="H50" i="47"/>
  <c r="V49" i="47"/>
  <c r="N49" i="47"/>
  <c r="K49" i="47"/>
  <c r="H49" i="47"/>
  <c r="V48" i="47"/>
  <c r="N48" i="47"/>
  <c r="K48" i="47"/>
  <c r="H48" i="47"/>
  <c r="V47" i="47"/>
  <c r="N47" i="47"/>
  <c r="K47" i="47"/>
  <c r="H47" i="47"/>
  <c r="V46" i="47"/>
  <c r="N46" i="47"/>
  <c r="K46" i="47"/>
  <c r="H46" i="47"/>
  <c r="V45" i="47"/>
  <c r="N45" i="47"/>
  <c r="K45" i="47"/>
  <c r="H45" i="47"/>
  <c r="V44" i="47"/>
  <c r="N44" i="47"/>
  <c r="K44" i="47"/>
  <c r="H44" i="47"/>
  <c r="V43" i="47"/>
  <c r="N43" i="47"/>
  <c r="K43" i="47"/>
  <c r="H43" i="47"/>
  <c r="V42" i="47"/>
  <c r="N42" i="47"/>
  <c r="K42" i="47"/>
  <c r="H42" i="47"/>
  <c r="V41" i="47"/>
  <c r="N41" i="47"/>
  <c r="K41" i="47"/>
  <c r="H41" i="47"/>
  <c r="V40" i="47"/>
  <c r="N40" i="47"/>
  <c r="K40" i="47"/>
  <c r="H40" i="47"/>
  <c r="V39" i="47"/>
  <c r="N39" i="47"/>
  <c r="K39" i="47"/>
  <c r="H39" i="47"/>
  <c r="V38" i="47"/>
  <c r="N38" i="47"/>
  <c r="K38" i="47"/>
  <c r="H38" i="47"/>
  <c r="V37" i="47"/>
  <c r="N37" i="47"/>
  <c r="K37" i="47"/>
  <c r="H37" i="47"/>
  <c r="V36" i="47"/>
  <c r="N36" i="47"/>
  <c r="K36" i="47"/>
  <c r="H36" i="47"/>
  <c r="V35" i="47"/>
  <c r="N35" i="47"/>
  <c r="K35" i="47"/>
  <c r="H35" i="47"/>
  <c r="V34" i="47"/>
  <c r="N34" i="47"/>
  <c r="N57" i="47" s="1"/>
  <c r="K34" i="47"/>
  <c r="K57" i="47" s="1"/>
  <c r="H34" i="47"/>
  <c r="H57" i="47" s="1"/>
  <c r="H58" i="47" s="1"/>
  <c r="H29" i="47"/>
  <c r="I29" i="47" s="1"/>
  <c r="H28" i="47"/>
  <c r="H27" i="47"/>
  <c r="H26" i="47"/>
  <c r="H25" i="47"/>
  <c r="H24" i="47"/>
  <c r="H23" i="47"/>
  <c r="H22" i="47"/>
  <c r="H21" i="47"/>
  <c r="H20" i="47"/>
  <c r="H19" i="47"/>
  <c r="H18" i="47"/>
  <c r="H17" i="47"/>
  <c r="H16" i="47"/>
  <c r="H15" i="47"/>
  <c r="H14" i="47"/>
  <c r="H13" i="47"/>
  <c r="H12" i="47"/>
  <c r="H11" i="47"/>
  <c r="H10" i="47"/>
  <c r="H9" i="47"/>
  <c r="D99" i="46"/>
  <c r="H88" i="46"/>
  <c r="H85" i="46"/>
  <c r="H84" i="46"/>
  <c r="H83" i="46"/>
  <c r="H82" i="46"/>
  <c r="H81" i="46"/>
  <c r="H80" i="46"/>
  <c r="H79" i="46"/>
  <c r="H78" i="46"/>
  <c r="H77" i="46"/>
  <c r="H76" i="46"/>
  <c r="H75" i="46"/>
  <c r="H74" i="46"/>
  <c r="H73" i="46"/>
  <c r="H72" i="46"/>
  <c r="H71" i="46"/>
  <c r="H70" i="46"/>
  <c r="H69" i="46"/>
  <c r="H68" i="46"/>
  <c r="H67" i="46"/>
  <c r="H66" i="46"/>
  <c r="H65" i="46"/>
  <c r="H64" i="46"/>
  <c r="H63" i="46"/>
  <c r="H62" i="46"/>
  <c r="H58" i="46"/>
  <c r="M57" i="46"/>
  <c r="H57" i="46"/>
  <c r="M56" i="46"/>
  <c r="H56" i="46"/>
  <c r="M55" i="46"/>
  <c r="H55" i="46"/>
  <c r="M54" i="46"/>
  <c r="H54" i="46"/>
  <c r="M53" i="46"/>
  <c r="H53" i="46"/>
  <c r="M52" i="46"/>
  <c r="H52" i="46"/>
  <c r="M51" i="46"/>
  <c r="H51" i="46"/>
  <c r="F44" i="46"/>
  <c r="V43" i="46"/>
  <c r="M43" i="46"/>
  <c r="N43" i="46" s="1"/>
  <c r="J43" i="46"/>
  <c r="K43" i="46" s="1"/>
  <c r="H43" i="46"/>
  <c r="V42" i="46"/>
  <c r="N42" i="46"/>
  <c r="J42" i="46"/>
  <c r="K42" i="46" s="1"/>
  <c r="H42" i="46"/>
  <c r="V41" i="46"/>
  <c r="N41" i="46"/>
  <c r="K41" i="46"/>
  <c r="H41" i="46"/>
  <c r="V40" i="46"/>
  <c r="N40" i="46"/>
  <c r="K40" i="46"/>
  <c r="H40" i="46"/>
  <c r="V39" i="46"/>
  <c r="N39" i="46"/>
  <c r="K39" i="46"/>
  <c r="H39" i="46"/>
  <c r="V38" i="46"/>
  <c r="N38" i="46"/>
  <c r="K38" i="46"/>
  <c r="H38" i="46"/>
  <c r="N37" i="46"/>
  <c r="K37" i="46"/>
  <c r="H37" i="46"/>
  <c r="V36" i="46"/>
  <c r="N36" i="46"/>
  <c r="K36" i="46"/>
  <c r="H36" i="46"/>
  <c r="V35" i="46"/>
  <c r="N35" i="46"/>
  <c r="K35" i="46"/>
  <c r="H35" i="46"/>
  <c r="V34" i="46"/>
  <c r="N34" i="46"/>
  <c r="K34" i="46"/>
  <c r="H34" i="46"/>
  <c r="V33" i="46"/>
  <c r="N33" i="46"/>
  <c r="K33" i="46"/>
  <c r="H33" i="46"/>
  <c r="V32" i="46"/>
  <c r="N32" i="46"/>
  <c r="K32" i="46"/>
  <c r="H32" i="46"/>
  <c r="V31" i="46"/>
  <c r="N31" i="46"/>
  <c r="K31" i="46"/>
  <c r="H31" i="46"/>
  <c r="V30" i="46"/>
  <c r="N30" i="46"/>
  <c r="K30" i="46"/>
  <c r="H30" i="46"/>
  <c r="V29" i="46"/>
  <c r="N29" i="46"/>
  <c r="K29" i="46"/>
  <c r="H29" i="46"/>
  <c r="V28" i="46"/>
  <c r="N28" i="46"/>
  <c r="K28" i="46"/>
  <c r="H28" i="46"/>
  <c r="V27" i="46"/>
  <c r="N27" i="46"/>
  <c r="K27" i="46"/>
  <c r="H27" i="46"/>
  <c r="V26" i="46"/>
  <c r="N26" i="46"/>
  <c r="K26" i="46"/>
  <c r="H26" i="46"/>
  <c r="V25" i="46"/>
  <c r="N25" i="46"/>
  <c r="K25" i="46"/>
  <c r="H25" i="46"/>
  <c r="V24" i="46"/>
  <c r="N24" i="46"/>
  <c r="K24" i="46"/>
  <c r="H24" i="46"/>
  <c r="V23" i="46"/>
  <c r="N23" i="46"/>
  <c r="K23" i="46"/>
  <c r="H23" i="46"/>
  <c r="V22" i="46"/>
  <c r="N22" i="46"/>
  <c r="K22" i="46"/>
  <c r="H22" i="46"/>
  <c r="V21" i="46"/>
  <c r="N21" i="46"/>
  <c r="K21" i="46"/>
  <c r="H21" i="46"/>
  <c r="I16" i="46"/>
  <c r="H16" i="46"/>
  <c r="H15" i="46"/>
  <c r="H14" i="46"/>
  <c r="H13" i="46"/>
  <c r="H12" i="46"/>
  <c r="H11" i="46"/>
  <c r="H10" i="46"/>
  <c r="H17" i="46" s="1"/>
  <c r="K93" i="46" s="1"/>
  <c r="H9" i="46"/>
  <c r="G48" i="41"/>
  <c r="H21" i="42"/>
  <c r="H20" i="42"/>
  <c r="F26" i="43"/>
  <c r="F31" i="43"/>
  <c r="F29" i="43"/>
  <c r="F23" i="43"/>
  <c r="H23" i="42"/>
  <c r="H86" i="65" l="1"/>
  <c r="H75" i="64"/>
  <c r="H70" i="64"/>
  <c r="H57" i="64"/>
  <c r="H58" i="64" s="1"/>
  <c r="H30" i="64"/>
  <c r="K120" i="64" s="1"/>
  <c r="H80" i="62"/>
  <c r="H70" i="62"/>
  <c r="H30" i="62"/>
  <c r="K120" i="62" s="1"/>
  <c r="H86" i="61"/>
  <c r="H30" i="60"/>
  <c r="K120" i="60" s="1"/>
  <c r="H86" i="59"/>
  <c r="H30" i="58"/>
  <c r="K120" i="58" s="1"/>
  <c r="H86" i="57"/>
  <c r="H80" i="56"/>
  <c r="H70" i="56"/>
  <c r="H30" i="56"/>
  <c r="K120" i="56" s="1"/>
  <c r="H86" i="55"/>
  <c r="H75" i="54"/>
  <c r="H30" i="54"/>
  <c r="K120" i="54" s="1"/>
  <c r="H86" i="53"/>
  <c r="H30" i="52"/>
  <c r="K120" i="52" s="1"/>
  <c r="H80" i="50"/>
  <c r="H30" i="50"/>
  <c r="K120" i="50" s="1"/>
  <c r="H70" i="48"/>
  <c r="H86" i="49"/>
  <c r="H30" i="48"/>
  <c r="K120" i="48" s="1"/>
  <c r="H80" i="47"/>
  <c r="H75" i="47"/>
  <c r="H70" i="47"/>
  <c r="H86" i="46"/>
  <c r="H30" i="47"/>
  <c r="K120" i="47" s="1"/>
  <c r="N44" i="85"/>
  <c r="K44" i="83"/>
  <c r="K44" i="79"/>
  <c r="N44" i="77"/>
  <c r="N44" i="75"/>
  <c r="K44" i="73"/>
  <c r="N44" i="69"/>
  <c r="K44" i="65"/>
  <c r="K44" i="63"/>
  <c r="K44" i="61"/>
  <c r="K44" i="57"/>
  <c r="K44" i="55"/>
  <c r="N44" i="51"/>
  <c r="K44" i="49"/>
  <c r="N44" i="49"/>
  <c r="K44" i="46"/>
  <c r="K44" i="87"/>
  <c r="H44" i="87"/>
  <c r="K94" i="87" s="1"/>
  <c r="H77" i="86"/>
  <c r="N44" i="87"/>
  <c r="K118" i="86"/>
  <c r="H56" i="86"/>
  <c r="H44" i="85"/>
  <c r="K44" i="85"/>
  <c r="K121" i="84"/>
  <c r="H59" i="84"/>
  <c r="H90" i="84" s="1"/>
  <c r="H44" i="83"/>
  <c r="N44" i="83"/>
  <c r="H59" i="82"/>
  <c r="H90" i="82" s="1"/>
  <c r="K121" i="82"/>
  <c r="H60" i="82"/>
  <c r="H44" i="81"/>
  <c r="K44" i="81"/>
  <c r="N44" i="81"/>
  <c r="H59" i="80"/>
  <c r="H60" i="80" s="1"/>
  <c r="K121" i="80"/>
  <c r="H90" i="80"/>
  <c r="H44" i="79"/>
  <c r="N44" i="79"/>
  <c r="H59" i="78"/>
  <c r="H90" i="78" s="1"/>
  <c r="K121" i="78"/>
  <c r="H60" i="78"/>
  <c r="H44" i="77"/>
  <c r="K44" i="77"/>
  <c r="N57" i="76"/>
  <c r="H58" i="76" s="1"/>
  <c r="H44" i="75"/>
  <c r="K44" i="75"/>
  <c r="I16" i="75"/>
  <c r="H58" i="74"/>
  <c r="H44" i="73"/>
  <c r="N44" i="73"/>
  <c r="K121" i="72"/>
  <c r="H59" i="72"/>
  <c r="H90" i="72" s="1"/>
  <c r="H44" i="71"/>
  <c r="N44" i="71"/>
  <c r="N57" i="70"/>
  <c r="H58" i="70" s="1"/>
  <c r="H44" i="69"/>
  <c r="K44" i="69"/>
  <c r="H58" i="68"/>
  <c r="H44" i="67"/>
  <c r="K44" i="67"/>
  <c r="N44" i="67"/>
  <c r="K121" i="66"/>
  <c r="H59" i="66"/>
  <c r="H60" i="66" s="1"/>
  <c r="H44" i="65"/>
  <c r="H59" i="64"/>
  <c r="H90" i="64" s="1"/>
  <c r="K121" i="64"/>
  <c r="H44" i="63"/>
  <c r="N44" i="63"/>
  <c r="H58" i="62"/>
  <c r="H44" i="61"/>
  <c r="N44" i="61"/>
  <c r="K57" i="60"/>
  <c r="H58" i="60" s="1"/>
  <c r="H44" i="59"/>
  <c r="K44" i="59"/>
  <c r="N44" i="59"/>
  <c r="H58" i="58"/>
  <c r="H44" i="57"/>
  <c r="N44" i="57"/>
  <c r="H58" i="56"/>
  <c r="H44" i="55"/>
  <c r="N44" i="55"/>
  <c r="H59" i="54"/>
  <c r="H60" i="54"/>
  <c r="K121" i="54"/>
  <c r="H44" i="53"/>
  <c r="K44" i="53"/>
  <c r="N44" i="53"/>
  <c r="H58" i="52"/>
  <c r="H44" i="51"/>
  <c r="K44" i="51"/>
  <c r="H59" i="50"/>
  <c r="K121" i="50"/>
  <c r="H44" i="49"/>
  <c r="K121" i="48"/>
  <c r="H59" i="48"/>
  <c r="H60" i="48" s="1"/>
  <c r="H59" i="47"/>
  <c r="K121" i="47"/>
  <c r="H44" i="46"/>
  <c r="N44" i="46"/>
  <c r="D99" i="45"/>
  <c r="H88" i="45"/>
  <c r="H85" i="45"/>
  <c r="H84" i="45"/>
  <c r="H83" i="45"/>
  <c r="H82" i="45"/>
  <c r="H81" i="45"/>
  <c r="H80" i="45"/>
  <c r="H79" i="45"/>
  <c r="H78" i="45"/>
  <c r="H77" i="45"/>
  <c r="H76" i="45"/>
  <c r="H75" i="45"/>
  <c r="H74" i="45"/>
  <c r="H73" i="45"/>
  <c r="H72" i="45"/>
  <c r="H71" i="45"/>
  <c r="H70" i="45"/>
  <c r="H69" i="45"/>
  <c r="H68" i="45"/>
  <c r="H67" i="45"/>
  <c r="H66" i="45"/>
  <c r="H65" i="45"/>
  <c r="H64" i="45"/>
  <c r="H63" i="45"/>
  <c r="H62" i="45"/>
  <c r="H86" i="45" s="1"/>
  <c r="H58" i="45"/>
  <c r="M57" i="45"/>
  <c r="H57" i="45"/>
  <c r="M56" i="45"/>
  <c r="H56" i="45"/>
  <c r="M55" i="45"/>
  <c r="H55" i="45"/>
  <c r="M54" i="45"/>
  <c r="H54" i="45"/>
  <c r="M53" i="45"/>
  <c r="H53" i="45"/>
  <c r="M52" i="45"/>
  <c r="H52" i="45"/>
  <c r="M51" i="45"/>
  <c r="H51" i="45"/>
  <c r="F44" i="45"/>
  <c r="V43" i="45"/>
  <c r="M43" i="45"/>
  <c r="N43" i="45" s="1"/>
  <c r="K43" i="45"/>
  <c r="J43" i="45"/>
  <c r="H43" i="45"/>
  <c r="V42" i="45"/>
  <c r="N42" i="45"/>
  <c r="J42" i="45"/>
  <c r="K42" i="45" s="1"/>
  <c r="H42" i="45"/>
  <c r="V41" i="45"/>
  <c r="N41" i="45"/>
  <c r="K41" i="45"/>
  <c r="H41" i="45"/>
  <c r="V40" i="45"/>
  <c r="N40" i="45"/>
  <c r="K40" i="45"/>
  <c r="H40" i="45"/>
  <c r="V39" i="45"/>
  <c r="N39" i="45"/>
  <c r="K39" i="45"/>
  <c r="H39" i="45"/>
  <c r="V38" i="45"/>
  <c r="N38" i="45"/>
  <c r="K38" i="45"/>
  <c r="H38" i="45"/>
  <c r="N37" i="45"/>
  <c r="K37" i="45"/>
  <c r="H37" i="45"/>
  <c r="V36" i="45"/>
  <c r="N36" i="45"/>
  <c r="K36" i="45"/>
  <c r="H36" i="45"/>
  <c r="V35" i="45"/>
  <c r="N35" i="45"/>
  <c r="K35" i="45"/>
  <c r="H35" i="45"/>
  <c r="V34" i="45"/>
  <c r="N34" i="45"/>
  <c r="K34" i="45"/>
  <c r="H34" i="45"/>
  <c r="V33" i="45"/>
  <c r="N33" i="45"/>
  <c r="K33" i="45"/>
  <c r="H33" i="45"/>
  <c r="V32" i="45"/>
  <c r="N32" i="45"/>
  <c r="K32" i="45"/>
  <c r="H32" i="45"/>
  <c r="V31" i="45"/>
  <c r="N31" i="45"/>
  <c r="K31" i="45"/>
  <c r="H31" i="45"/>
  <c r="V30" i="45"/>
  <c r="N30" i="45"/>
  <c r="K30" i="45"/>
  <c r="H30" i="45"/>
  <c r="V29" i="45"/>
  <c r="N29" i="45"/>
  <c r="K29" i="45"/>
  <c r="H29" i="45"/>
  <c r="V28" i="45"/>
  <c r="N28" i="45"/>
  <c r="K28" i="45"/>
  <c r="H28" i="45"/>
  <c r="V27" i="45"/>
  <c r="N27" i="45"/>
  <c r="K27" i="45"/>
  <c r="H27" i="45"/>
  <c r="V26" i="45"/>
  <c r="N26" i="45"/>
  <c r="K26" i="45"/>
  <c r="H26" i="45"/>
  <c r="V25" i="45"/>
  <c r="N25" i="45"/>
  <c r="K25" i="45"/>
  <c r="H25" i="45"/>
  <c r="V24" i="45"/>
  <c r="N24" i="45"/>
  <c r="K24" i="45"/>
  <c r="H24" i="45"/>
  <c r="V23" i="45"/>
  <c r="N23" i="45"/>
  <c r="K23" i="45"/>
  <c r="H23" i="45"/>
  <c r="V22" i="45"/>
  <c r="N22" i="45"/>
  <c r="K22" i="45"/>
  <c r="H22" i="45"/>
  <c r="V21" i="45"/>
  <c r="N21" i="45"/>
  <c r="K21" i="45"/>
  <c r="H21" i="45"/>
  <c r="H16" i="45"/>
  <c r="I16" i="45" s="1"/>
  <c r="H15" i="45"/>
  <c r="H14" i="45"/>
  <c r="H13" i="45"/>
  <c r="H17" i="45" s="1"/>
  <c r="K93" i="45" s="1"/>
  <c r="H12" i="45"/>
  <c r="H11" i="45"/>
  <c r="H10" i="45"/>
  <c r="H9" i="45"/>
  <c r="D123" i="44"/>
  <c r="B114" i="44"/>
  <c r="H112" i="44"/>
  <c r="H109" i="44"/>
  <c r="H108" i="44"/>
  <c r="H107" i="44"/>
  <c r="H106" i="44"/>
  <c r="H105" i="44"/>
  <c r="H104" i="44"/>
  <c r="H103" i="44"/>
  <c r="H102" i="44"/>
  <c r="H101" i="44"/>
  <c r="H100" i="44"/>
  <c r="H99" i="44"/>
  <c r="H98" i="44"/>
  <c r="H97" i="44"/>
  <c r="H96" i="44"/>
  <c r="H110" i="44" s="1"/>
  <c r="H95" i="44"/>
  <c r="H94" i="44"/>
  <c r="H93" i="44"/>
  <c r="H92" i="44"/>
  <c r="H91" i="44"/>
  <c r="H90" i="44"/>
  <c r="H85" i="44"/>
  <c r="H86" i="44" s="1"/>
  <c r="H82" i="44"/>
  <c r="H81" i="44"/>
  <c r="H77" i="44"/>
  <c r="H76" i="44"/>
  <c r="H75" i="44"/>
  <c r="M71" i="44"/>
  <c r="H71" i="44"/>
  <c r="M70" i="44"/>
  <c r="H70" i="44"/>
  <c r="H72" i="44" s="1"/>
  <c r="M66" i="44"/>
  <c r="H66" i="44"/>
  <c r="M65" i="44"/>
  <c r="H65" i="44"/>
  <c r="M64" i="44"/>
  <c r="H64" i="44"/>
  <c r="M63" i="44"/>
  <c r="H63" i="44"/>
  <c r="M62" i="44"/>
  <c r="H62" i="44"/>
  <c r="M61" i="44"/>
  <c r="H61" i="44"/>
  <c r="M60" i="44"/>
  <c r="H60" i="44"/>
  <c r="H67" i="44" s="1"/>
  <c r="F54" i="44"/>
  <c r="V53" i="44"/>
  <c r="M53" i="44"/>
  <c r="N53" i="44" s="1"/>
  <c r="J53" i="44"/>
  <c r="K53" i="44" s="1"/>
  <c r="H53" i="44"/>
  <c r="V52" i="44"/>
  <c r="N52" i="44"/>
  <c r="K52" i="44"/>
  <c r="H52" i="44"/>
  <c r="V51" i="44"/>
  <c r="N51" i="44"/>
  <c r="K51" i="44"/>
  <c r="H51" i="44"/>
  <c r="V50" i="44"/>
  <c r="N50" i="44"/>
  <c r="K50" i="44"/>
  <c r="H50" i="44"/>
  <c r="V49" i="44"/>
  <c r="N49" i="44"/>
  <c r="K49" i="44"/>
  <c r="H49" i="44"/>
  <c r="V48" i="44"/>
  <c r="N48" i="44"/>
  <c r="K48" i="44"/>
  <c r="H48" i="44"/>
  <c r="N47" i="44"/>
  <c r="K47" i="44"/>
  <c r="H47" i="44"/>
  <c r="V46" i="44"/>
  <c r="N46" i="44"/>
  <c r="K46" i="44"/>
  <c r="H46" i="44"/>
  <c r="V45" i="44"/>
  <c r="N45" i="44"/>
  <c r="K45" i="44"/>
  <c r="H45" i="44"/>
  <c r="V44" i="44"/>
  <c r="N44" i="44"/>
  <c r="K44" i="44"/>
  <c r="H44" i="44"/>
  <c r="V43" i="44"/>
  <c r="N43" i="44"/>
  <c r="K43" i="44"/>
  <c r="H43" i="44"/>
  <c r="V42" i="44"/>
  <c r="N42" i="44"/>
  <c r="K42" i="44"/>
  <c r="H42" i="44"/>
  <c r="V41" i="44"/>
  <c r="N41" i="44"/>
  <c r="K41" i="44"/>
  <c r="H41" i="44"/>
  <c r="V40" i="44"/>
  <c r="N40" i="44"/>
  <c r="K40" i="44"/>
  <c r="H40" i="44"/>
  <c r="V39" i="44"/>
  <c r="N39" i="44"/>
  <c r="K39" i="44"/>
  <c r="H39" i="44"/>
  <c r="V38" i="44"/>
  <c r="N38" i="44"/>
  <c r="K38" i="44"/>
  <c r="H38" i="44"/>
  <c r="V37" i="44"/>
  <c r="N37" i="44"/>
  <c r="K37" i="44"/>
  <c r="H37" i="44"/>
  <c r="V36" i="44"/>
  <c r="N36" i="44"/>
  <c r="K36" i="44"/>
  <c r="H36" i="44"/>
  <c r="V35" i="44"/>
  <c r="N35" i="44"/>
  <c r="K35" i="44"/>
  <c r="H35" i="44"/>
  <c r="V34" i="44"/>
  <c r="N34" i="44"/>
  <c r="K34" i="44"/>
  <c r="H34" i="44"/>
  <c r="V33" i="44"/>
  <c r="N33" i="44"/>
  <c r="K33" i="44"/>
  <c r="H33" i="44"/>
  <c r="V32" i="44"/>
  <c r="N32" i="44"/>
  <c r="K32" i="44"/>
  <c r="H32" i="44"/>
  <c r="V31" i="44"/>
  <c r="N31" i="44"/>
  <c r="N54" i="44" s="1"/>
  <c r="K31" i="44"/>
  <c r="K54" i="44" s="1"/>
  <c r="H31" i="44"/>
  <c r="H54" i="44" s="1"/>
  <c r="H55" i="44" s="1"/>
  <c r="H24" i="44"/>
  <c r="H23" i="44"/>
  <c r="H22" i="44"/>
  <c r="H21" i="44"/>
  <c r="H20" i="44"/>
  <c r="H19" i="44"/>
  <c r="H18" i="44"/>
  <c r="H17" i="44"/>
  <c r="H16" i="44"/>
  <c r="H15" i="44"/>
  <c r="H14" i="44"/>
  <c r="H13" i="44"/>
  <c r="H12" i="44"/>
  <c r="H11" i="44"/>
  <c r="H10" i="44"/>
  <c r="H9" i="44"/>
  <c r="J42" i="43"/>
  <c r="K42" i="43" s="1"/>
  <c r="D99" i="43"/>
  <c r="H88" i="43"/>
  <c r="H85" i="43"/>
  <c r="H84" i="43"/>
  <c r="H83" i="43"/>
  <c r="H82" i="43"/>
  <c r="H81" i="43"/>
  <c r="H80" i="43"/>
  <c r="H79" i="43"/>
  <c r="H78" i="43"/>
  <c r="H77" i="43"/>
  <c r="H76" i="43"/>
  <c r="H75" i="43"/>
  <c r="H74" i="43"/>
  <c r="H73" i="43"/>
  <c r="H72" i="43"/>
  <c r="H71" i="43"/>
  <c r="H70" i="43"/>
  <c r="H69" i="43"/>
  <c r="H68" i="43"/>
  <c r="H67" i="43"/>
  <c r="H66" i="43"/>
  <c r="H65" i="43"/>
  <c r="H64" i="43"/>
  <c r="H63" i="43"/>
  <c r="H62" i="43"/>
  <c r="M57" i="43"/>
  <c r="H57" i="43"/>
  <c r="M56" i="43"/>
  <c r="H56" i="43"/>
  <c r="M55" i="43"/>
  <c r="H55" i="43"/>
  <c r="M54" i="43"/>
  <c r="H54" i="43"/>
  <c r="M53" i="43"/>
  <c r="H53" i="43"/>
  <c r="M52" i="43"/>
  <c r="H52" i="43"/>
  <c r="M51" i="43"/>
  <c r="H51" i="43"/>
  <c r="H58" i="43" s="1"/>
  <c r="F44" i="43"/>
  <c r="V43" i="43"/>
  <c r="M43" i="43"/>
  <c r="N43" i="43" s="1"/>
  <c r="J43" i="43"/>
  <c r="K43" i="43" s="1"/>
  <c r="H43" i="43"/>
  <c r="V42" i="43"/>
  <c r="N42" i="43"/>
  <c r="H42" i="43"/>
  <c r="V41" i="43"/>
  <c r="N41" i="43"/>
  <c r="K41" i="43"/>
  <c r="H41" i="43"/>
  <c r="V40" i="43"/>
  <c r="N40" i="43"/>
  <c r="K40" i="43"/>
  <c r="H40" i="43"/>
  <c r="V39" i="43"/>
  <c r="N39" i="43"/>
  <c r="K39" i="43"/>
  <c r="H39" i="43"/>
  <c r="V38" i="43"/>
  <c r="N38" i="43"/>
  <c r="K38" i="43"/>
  <c r="H38" i="43"/>
  <c r="N37" i="43"/>
  <c r="K37" i="43"/>
  <c r="H37" i="43"/>
  <c r="V36" i="43"/>
  <c r="N36" i="43"/>
  <c r="K36" i="43"/>
  <c r="H36" i="43"/>
  <c r="V35" i="43"/>
  <c r="N35" i="43"/>
  <c r="K35" i="43"/>
  <c r="H35" i="43"/>
  <c r="V34" i="43"/>
  <c r="N34" i="43"/>
  <c r="K34" i="43"/>
  <c r="H34" i="43"/>
  <c r="V33" i="43"/>
  <c r="N33" i="43"/>
  <c r="K33" i="43"/>
  <c r="H33" i="43"/>
  <c r="V32" i="43"/>
  <c r="N32" i="43"/>
  <c r="K32" i="43"/>
  <c r="H32" i="43"/>
  <c r="V31" i="43"/>
  <c r="N31" i="43"/>
  <c r="K31" i="43"/>
  <c r="H31" i="43"/>
  <c r="V30" i="43"/>
  <c r="N30" i="43"/>
  <c r="K30" i="43"/>
  <c r="H30" i="43"/>
  <c r="V29" i="43"/>
  <c r="N29" i="43"/>
  <c r="K29" i="43"/>
  <c r="H29" i="43"/>
  <c r="V28" i="43"/>
  <c r="N28" i="43"/>
  <c r="K28" i="43"/>
  <c r="H28" i="43"/>
  <c r="V27" i="43"/>
  <c r="N27" i="43"/>
  <c r="K27" i="43"/>
  <c r="H27" i="43"/>
  <c r="V26" i="43"/>
  <c r="N26" i="43"/>
  <c r="K26" i="43"/>
  <c r="H26" i="43"/>
  <c r="V25" i="43"/>
  <c r="N25" i="43"/>
  <c r="K25" i="43"/>
  <c r="H25" i="43"/>
  <c r="V24" i="43"/>
  <c r="N24" i="43"/>
  <c r="K24" i="43"/>
  <c r="H24" i="43"/>
  <c r="V23" i="43"/>
  <c r="N23" i="43"/>
  <c r="K23" i="43"/>
  <c r="H23" i="43"/>
  <c r="V22" i="43"/>
  <c r="N22" i="43"/>
  <c r="K22" i="43"/>
  <c r="H22" i="43"/>
  <c r="V21" i="43"/>
  <c r="N21" i="43"/>
  <c r="K21" i="43"/>
  <c r="H21" i="43"/>
  <c r="I16" i="43"/>
  <c r="H16" i="43"/>
  <c r="H15" i="43"/>
  <c r="H14" i="43"/>
  <c r="H13" i="43"/>
  <c r="H12" i="43"/>
  <c r="H11" i="43"/>
  <c r="H10" i="43"/>
  <c r="H9" i="43"/>
  <c r="H17" i="43" s="1"/>
  <c r="K93" i="43" s="1"/>
  <c r="D126" i="42"/>
  <c r="B117" i="42"/>
  <c r="H115" i="42"/>
  <c r="H112" i="42"/>
  <c r="H111" i="42"/>
  <c r="H110" i="42"/>
  <c r="H109" i="42"/>
  <c r="H108" i="42"/>
  <c r="H107" i="42"/>
  <c r="H106" i="42"/>
  <c r="H105" i="42"/>
  <c r="H104" i="42"/>
  <c r="H103" i="42"/>
  <c r="H102" i="42"/>
  <c r="H101" i="42"/>
  <c r="H100" i="42"/>
  <c r="H99" i="42"/>
  <c r="H98" i="42"/>
  <c r="H97" i="42"/>
  <c r="H96" i="42"/>
  <c r="H95" i="42"/>
  <c r="H94" i="42"/>
  <c r="H93" i="42"/>
  <c r="H88" i="42"/>
  <c r="H89" i="42" s="1"/>
  <c r="H84" i="42"/>
  <c r="H85" i="42" s="1"/>
  <c r="H79" i="42"/>
  <c r="H78" i="42"/>
  <c r="M74" i="42"/>
  <c r="H74" i="42"/>
  <c r="M73" i="42"/>
  <c r="H73" i="42"/>
  <c r="M69" i="42"/>
  <c r="H69" i="42"/>
  <c r="M68" i="42"/>
  <c r="H68" i="42"/>
  <c r="M67" i="42"/>
  <c r="H67" i="42"/>
  <c r="M66" i="42"/>
  <c r="H66" i="42"/>
  <c r="M65" i="42"/>
  <c r="H65" i="42"/>
  <c r="M64" i="42"/>
  <c r="H64" i="42"/>
  <c r="M63" i="42"/>
  <c r="H63" i="42"/>
  <c r="F57" i="42"/>
  <c r="V56" i="42"/>
  <c r="M56" i="42"/>
  <c r="N56" i="42" s="1"/>
  <c r="J56" i="42"/>
  <c r="K56" i="42" s="1"/>
  <c r="H56" i="42"/>
  <c r="V55" i="42"/>
  <c r="N55" i="42"/>
  <c r="K55" i="42"/>
  <c r="H55" i="42"/>
  <c r="V54" i="42"/>
  <c r="N54" i="42"/>
  <c r="K54" i="42"/>
  <c r="H54" i="42"/>
  <c r="V53" i="42"/>
  <c r="N53" i="42"/>
  <c r="K53" i="42"/>
  <c r="H53" i="42"/>
  <c r="V52" i="42"/>
  <c r="N52" i="42"/>
  <c r="K52" i="42"/>
  <c r="H52" i="42"/>
  <c r="V51" i="42"/>
  <c r="N51" i="42"/>
  <c r="K51" i="42"/>
  <c r="H51" i="42"/>
  <c r="N50" i="42"/>
  <c r="K50" i="42"/>
  <c r="H50" i="42"/>
  <c r="V49" i="42"/>
  <c r="N49" i="42"/>
  <c r="K49" i="42"/>
  <c r="H49" i="42"/>
  <c r="V48" i="42"/>
  <c r="N48" i="42"/>
  <c r="K48" i="42"/>
  <c r="H48" i="42"/>
  <c r="V47" i="42"/>
  <c r="N47" i="42"/>
  <c r="K47" i="42"/>
  <c r="H47" i="42"/>
  <c r="V46" i="42"/>
  <c r="N46" i="42"/>
  <c r="K46" i="42"/>
  <c r="H46" i="42"/>
  <c r="V45" i="42"/>
  <c r="N45" i="42"/>
  <c r="K45" i="42"/>
  <c r="H45" i="42"/>
  <c r="V44" i="42"/>
  <c r="N44" i="42"/>
  <c r="K44" i="42"/>
  <c r="H44" i="42"/>
  <c r="V43" i="42"/>
  <c r="N43" i="42"/>
  <c r="K43" i="42"/>
  <c r="H43" i="42"/>
  <c r="V42" i="42"/>
  <c r="N42" i="42"/>
  <c r="K42" i="42"/>
  <c r="H42" i="42"/>
  <c r="V41" i="42"/>
  <c r="N41" i="42"/>
  <c r="K41" i="42"/>
  <c r="H41" i="42"/>
  <c r="V40" i="42"/>
  <c r="N40" i="42"/>
  <c r="K40" i="42"/>
  <c r="H40" i="42"/>
  <c r="V39" i="42"/>
  <c r="N39" i="42"/>
  <c r="K39" i="42"/>
  <c r="H39" i="42"/>
  <c r="V38" i="42"/>
  <c r="N38" i="42"/>
  <c r="K38" i="42"/>
  <c r="H38" i="42"/>
  <c r="V37" i="42"/>
  <c r="N37" i="42"/>
  <c r="K37" i="42"/>
  <c r="H37" i="42"/>
  <c r="V36" i="42"/>
  <c r="N36" i="42"/>
  <c r="K36" i="42"/>
  <c r="H36" i="42"/>
  <c r="V35" i="42"/>
  <c r="N35" i="42"/>
  <c r="K35" i="42"/>
  <c r="H35" i="42"/>
  <c r="V34" i="42"/>
  <c r="N34" i="42"/>
  <c r="K34" i="42"/>
  <c r="H34" i="42"/>
  <c r="H29" i="42"/>
  <c r="I29" i="42" s="1"/>
  <c r="H28" i="42"/>
  <c r="H27" i="42"/>
  <c r="H26" i="42"/>
  <c r="H25" i="42"/>
  <c r="H24" i="42"/>
  <c r="H22" i="42"/>
  <c r="H19" i="42"/>
  <c r="H18" i="42"/>
  <c r="H17" i="42"/>
  <c r="H16" i="42"/>
  <c r="H15" i="42"/>
  <c r="H14" i="42"/>
  <c r="H13" i="42"/>
  <c r="H12" i="42"/>
  <c r="H11" i="42"/>
  <c r="H10" i="42"/>
  <c r="H9" i="42"/>
  <c r="H60" i="64" l="1"/>
  <c r="H90" i="54"/>
  <c r="K122" i="54" s="1"/>
  <c r="K123" i="54" s="1"/>
  <c r="H90" i="50"/>
  <c r="H90" i="48"/>
  <c r="K122" i="48" s="1"/>
  <c r="K123" i="48" s="1"/>
  <c r="H90" i="47"/>
  <c r="H116" i="47" s="1"/>
  <c r="H44" i="45"/>
  <c r="H45" i="87"/>
  <c r="H59" i="87" s="1"/>
  <c r="H87" i="86"/>
  <c r="H113" i="86" s="1"/>
  <c r="H27" i="44"/>
  <c r="K117" i="44" s="1"/>
  <c r="H57" i="86"/>
  <c r="H45" i="85"/>
  <c r="K94" i="85"/>
  <c r="H116" i="84"/>
  <c r="H60" i="84"/>
  <c r="K122" i="84" s="1"/>
  <c r="K123" i="84" s="1"/>
  <c r="H45" i="83"/>
  <c r="K94" i="83"/>
  <c r="K122" i="82"/>
  <c r="K123" i="82" s="1"/>
  <c r="H116" i="82"/>
  <c r="H45" i="81"/>
  <c r="K94" i="81"/>
  <c r="K122" i="80"/>
  <c r="K123" i="80" s="1"/>
  <c r="H116" i="80"/>
  <c r="H45" i="79"/>
  <c r="K94" i="79"/>
  <c r="K122" i="78"/>
  <c r="K123" i="78" s="1"/>
  <c r="H116" i="78"/>
  <c r="H45" i="77"/>
  <c r="K94" i="77"/>
  <c r="K121" i="76"/>
  <c r="H59" i="76"/>
  <c r="H90" i="76" s="1"/>
  <c r="H45" i="75"/>
  <c r="K94" i="75"/>
  <c r="H59" i="74"/>
  <c r="H90" i="74" s="1"/>
  <c r="K121" i="74"/>
  <c r="H60" i="74"/>
  <c r="H45" i="73"/>
  <c r="K94" i="73"/>
  <c r="H116" i="72"/>
  <c r="H60" i="72"/>
  <c r="K122" i="72" s="1"/>
  <c r="K123" i="72" s="1"/>
  <c r="K94" i="71"/>
  <c r="H45" i="71"/>
  <c r="H59" i="70"/>
  <c r="H90" i="70" s="1"/>
  <c r="K121" i="70"/>
  <c r="H45" i="69"/>
  <c r="K94" i="69"/>
  <c r="K121" i="68"/>
  <c r="H59" i="68"/>
  <c r="H90" i="68" s="1"/>
  <c r="H60" i="68"/>
  <c r="H45" i="67"/>
  <c r="K94" i="67"/>
  <c r="H90" i="66"/>
  <c r="H45" i="65"/>
  <c r="K94" i="65"/>
  <c r="K122" i="64"/>
  <c r="K123" i="64" s="1"/>
  <c r="H116" i="64"/>
  <c r="H45" i="63"/>
  <c r="K94" i="63"/>
  <c r="H59" i="62"/>
  <c r="H90" i="62" s="1"/>
  <c r="K121" i="62"/>
  <c r="H60" i="62"/>
  <c r="H45" i="61"/>
  <c r="K94" i="61"/>
  <c r="H59" i="60"/>
  <c r="H90" i="60" s="1"/>
  <c r="H60" i="60"/>
  <c r="K121" i="60"/>
  <c r="H45" i="59"/>
  <c r="K94" i="59"/>
  <c r="H59" i="58"/>
  <c r="H90" i="58" s="1"/>
  <c r="K121" i="58"/>
  <c r="H60" i="58"/>
  <c r="H45" i="57"/>
  <c r="K94" i="57"/>
  <c r="K121" i="56"/>
  <c r="H59" i="56"/>
  <c r="H90" i="56" s="1"/>
  <c r="H45" i="55"/>
  <c r="K94" i="55"/>
  <c r="H45" i="53"/>
  <c r="K94" i="53"/>
  <c r="H59" i="52"/>
  <c r="H90" i="52" s="1"/>
  <c r="K121" i="52"/>
  <c r="H45" i="51"/>
  <c r="K94" i="51"/>
  <c r="H116" i="50"/>
  <c r="H60" i="50"/>
  <c r="K122" i="50" s="1"/>
  <c r="K123" i="50" s="1"/>
  <c r="H45" i="49"/>
  <c r="K94" i="49"/>
  <c r="H60" i="47"/>
  <c r="H45" i="46"/>
  <c r="K94" i="46"/>
  <c r="H86" i="43"/>
  <c r="H113" i="42"/>
  <c r="H57" i="42"/>
  <c r="H80" i="42"/>
  <c r="K57" i="42"/>
  <c r="N57" i="42"/>
  <c r="K94" i="45"/>
  <c r="K44" i="45"/>
  <c r="H45" i="45" s="1"/>
  <c r="N44" i="45"/>
  <c r="H56" i="44"/>
  <c r="K118" i="44"/>
  <c r="H57" i="44"/>
  <c r="H75" i="42"/>
  <c r="K44" i="43"/>
  <c r="H44" i="43"/>
  <c r="K94" i="43" s="1"/>
  <c r="H30" i="42"/>
  <c r="K120" i="42" s="1"/>
  <c r="H70" i="42"/>
  <c r="N44" i="43"/>
  <c r="H58" i="42"/>
  <c r="H116" i="54" l="1"/>
  <c r="H116" i="48"/>
  <c r="H117" i="48" s="1"/>
  <c r="K122" i="47"/>
  <c r="K123" i="47" s="1"/>
  <c r="H46" i="87"/>
  <c r="K95" i="87" s="1"/>
  <c r="K96" i="87" s="1"/>
  <c r="K119" i="86"/>
  <c r="K120" i="86" s="1"/>
  <c r="H87" i="44"/>
  <c r="H113" i="44" s="1"/>
  <c r="H89" i="87"/>
  <c r="H114" i="86"/>
  <c r="H46" i="85"/>
  <c r="H59" i="85"/>
  <c r="H117" i="84"/>
  <c r="H46" i="83"/>
  <c r="H59" i="83"/>
  <c r="H117" i="82"/>
  <c r="H46" i="81"/>
  <c r="H59" i="81"/>
  <c r="H117" i="80"/>
  <c r="H46" i="79"/>
  <c r="H59" i="79"/>
  <c r="H117" i="78"/>
  <c r="H46" i="77"/>
  <c r="H59" i="77"/>
  <c r="H116" i="76"/>
  <c r="H60" i="76"/>
  <c r="K122" i="76" s="1"/>
  <c r="K123" i="76" s="1"/>
  <c r="H46" i="75"/>
  <c r="H59" i="75"/>
  <c r="K122" i="74"/>
  <c r="K123" i="74" s="1"/>
  <c r="H116" i="74"/>
  <c r="H46" i="73"/>
  <c r="H59" i="73"/>
  <c r="H117" i="72"/>
  <c r="H46" i="71"/>
  <c r="H59" i="71"/>
  <c r="H116" i="70"/>
  <c r="H60" i="70"/>
  <c r="K122" i="70" s="1"/>
  <c r="K123" i="70" s="1"/>
  <c r="H46" i="69"/>
  <c r="H59" i="69"/>
  <c r="K122" i="68"/>
  <c r="K123" i="68" s="1"/>
  <c r="H116" i="68"/>
  <c r="H46" i="67"/>
  <c r="H59" i="67"/>
  <c r="K122" i="66"/>
  <c r="K123" i="66" s="1"/>
  <c r="H116" i="66"/>
  <c r="H46" i="65"/>
  <c r="H59" i="65"/>
  <c r="H117" i="64"/>
  <c r="H46" i="63"/>
  <c r="H59" i="63"/>
  <c r="K122" i="62"/>
  <c r="K123" i="62" s="1"/>
  <c r="H116" i="62"/>
  <c r="H46" i="61"/>
  <c r="H59" i="61"/>
  <c r="K122" i="60"/>
  <c r="K123" i="60" s="1"/>
  <c r="H116" i="60"/>
  <c r="H46" i="59"/>
  <c r="H59" i="59"/>
  <c r="K122" i="58"/>
  <c r="K123" i="58" s="1"/>
  <c r="H116" i="58"/>
  <c r="H46" i="57"/>
  <c r="H59" i="57"/>
  <c r="H116" i="56"/>
  <c r="H60" i="56"/>
  <c r="K122" i="56" s="1"/>
  <c r="K123" i="56" s="1"/>
  <c r="H46" i="55"/>
  <c r="H59" i="55"/>
  <c r="H117" i="54"/>
  <c r="H46" i="53"/>
  <c r="H59" i="53"/>
  <c r="H116" i="52"/>
  <c r="H60" i="52"/>
  <c r="K122" i="52" s="1"/>
  <c r="K123" i="52" s="1"/>
  <c r="H46" i="51"/>
  <c r="H59" i="51"/>
  <c r="H117" i="50"/>
  <c r="H46" i="49"/>
  <c r="H59" i="49"/>
  <c r="H117" i="47"/>
  <c r="H46" i="46"/>
  <c r="H59" i="46"/>
  <c r="H46" i="45"/>
  <c r="H59" i="45"/>
  <c r="H45" i="43"/>
  <c r="H46" i="43" s="1"/>
  <c r="K121" i="42"/>
  <c r="H59" i="42"/>
  <c r="H90" i="42" s="1"/>
  <c r="K119" i="44" l="1"/>
  <c r="K120" i="44" s="1"/>
  <c r="H90" i="87"/>
  <c r="H115" i="86"/>
  <c r="H89" i="85"/>
  <c r="K95" i="85"/>
  <c r="K96" i="85" s="1"/>
  <c r="H118" i="84"/>
  <c r="H89" i="83"/>
  <c r="K95" i="83"/>
  <c r="K96" i="83" s="1"/>
  <c r="H118" i="82"/>
  <c r="H89" i="81"/>
  <c r="K95" i="81"/>
  <c r="K96" i="81" s="1"/>
  <c r="H118" i="80"/>
  <c r="H89" i="79"/>
  <c r="K95" i="79"/>
  <c r="K96" i="79" s="1"/>
  <c r="H118" i="78"/>
  <c r="H89" i="77"/>
  <c r="K95" i="77"/>
  <c r="K96" i="77" s="1"/>
  <c r="H117" i="76"/>
  <c r="H89" i="75"/>
  <c r="K95" i="75"/>
  <c r="K96" i="75" s="1"/>
  <c r="H117" i="74"/>
  <c r="H89" i="73"/>
  <c r="K95" i="73"/>
  <c r="K96" i="73" s="1"/>
  <c r="H118" i="72"/>
  <c r="H89" i="71"/>
  <c r="K95" i="71"/>
  <c r="K96" i="71" s="1"/>
  <c r="H117" i="70"/>
  <c r="H89" i="69"/>
  <c r="K95" i="69"/>
  <c r="K96" i="69" s="1"/>
  <c r="H117" i="68"/>
  <c r="H89" i="67"/>
  <c r="K95" i="67"/>
  <c r="K96" i="67" s="1"/>
  <c r="H117" i="66"/>
  <c r="H89" i="65"/>
  <c r="K95" i="65"/>
  <c r="K96" i="65" s="1"/>
  <c r="H118" i="64"/>
  <c r="H89" i="63"/>
  <c r="K95" i="63"/>
  <c r="K96" i="63" s="1"/>
  <c r="H117" i="62"/>
  <c r="H89" i="61"/>
  <c r="K95" i="61"/>
  <c r="K96" i="61" s="1"/>
  <c r="H117" i="60"/>
  <c r="H89" i="59"/>
  <c r="K95" i="59"/>
  <c r="K96" i="59" s="1"/>
  <c r="H117" i="58"/>
  <c r="H89" i="57"/>
  <c r="K95" i="57"/>
  <c r="K96" i="57" s="1"/>
  <c r="H117" i="56"/>
  <c r="H89" i="55"/>
  <c r="K95" i="55"/>
  <c r="K96" i="55" s="1"/>
  <c r="H118" i="54"/>
  <c r="H89" i="53"/>
  <c r="K95" i="53"/>
  <c r="K96" i="53" s="1"/>
  <c r="H117" i="52"/>
  <c r="H89" i="51"/>
  <c r="K95" i="51"/>
  <c r="K96" i="51" s="1"/>
  <c r="H118" i="50"/>
  <c r="H89" i="49"/>
  <c r="K95" i="49"/>
  <c r="K96" i="49" s="1"/>
  <c r="H118" i="48"/>
  <c r="H118" i="47"/>
  <c r="H89" i="46"/>
  <c r="K95" i="46"/>
  <c r="K96" i="46" s="1"/>
  <c r="H89" i="45"/>
  <c r="K95" i="45"/>
  <c r="K96" i="45" s="1"/>
  <c r="H114" i="44"/>
  <c r="H59" i="43"/>
  <c r="H89" i="43" s="1"/>
  <c r="H116" i="42"/>
  <c r="H60" i="42"/>
  <c r="K122" i="42" s="1"/>
  <c r="K123" i="42" s="1"/>
  <c r="H91" i="87" l="1"/>
  <c r="H116" i="86"/>
  <c r="H117" i="86" s="1"/>
  <c r="H90" i="85"/>
  <c r="H119" i="84"/>
  <c r="H120" i="84"/>
  <c r="H90" i="83"/>
  <c r="H119" i="82"/>
  <c r="H120" i="82" s="1"/>
  <c r="H90" i="81"/>
  <c r="H119" i="80"/>
  <c r="H120" i="80" s="1"/>
  <c r="H90" i="79"/>
  <c r="H119" i="78"/>
  <c r="H120" i="78" s="1"/>
  <c r="H90" i="77"/>
  <c r="H118" i="76"/>
  <c r="H90" i="75"/>
  <c r="H118" i="74"/>
  <c r="H90" i="73"/>
  <c r="H119" i="72"/>
  <c r="H120" i="72" s="1"/>
  <c r="H90" i="71"/>
  <c r="H118" i="70"/>
  <c r="H90" i="69"/>
  <c r="H118" i="68"/>
  <c r="H90" i="67"/>
  <c r="H118" i="66"/>
  <c r="H90" i="65"/>
  <c r="H119" i="64"/>
  <c r="H120" i="64" s="1"/>
  <c r="H90" i="63"/>
  <c r="H118" i="62"/>
  <c r="H90" i="61"/>
  <c r="H118" i="60"/>
  <c r="H90" i="59"/>
  <c r="H118" i="58"/>
  <c r="H90" i="57"/>
  <c r="H91" i="57" s="1"/>
  <c r="H118" i="56"/>
  <c r="H90" i="55"/>
  <c r="H119" i="54"/>
  <c r="H120" i="54" s="1"/>
  <c r="H90" i="53"/>
  <c r="H118" i="52"/>
  <c r="H90" i="51"/>
  <c r="H119" i="50"/>
  <c r="H120" i="50" s="1"/>
  <c r="H90" i="49"/>
  <c r="H119" i="48"/>
  <c r="H120" i="48" s="1"/>
  <c r="H119" i="47"/>
  <c r="H120" i="47" s="1"/>
  <c r="H90" i="46"/>
  <c r="H90" i="45"/>
  <c r="H115" i="44"/>
  <c r="K95" i="43"/>
  <c r="K96" i="43" s="1"/>
  <c r="H90" i="43"/>
  <c r="H91" i="43" s="1"/>
  <c r="H117" i="42"/>
  <c r="H92" i="87" l="1"/>
  <c r="H93" i="87" s="1"/>
  <c r="H118" i="86"/>
  <c r="H119" i="86" s="1"/>
  <c r="H91" i="85"/>
  <c r="H121" i="84"/>
  <c r="H122" i="84" s="1"/>
  <c r="H91" i="83"/>
  <c r="H121" i="82"/>
  <c r="H122" i="82" s="1"/>
  <c r="H91" i="81"/>
  <c r="H121" i="80"/>
  <c r="H122" i="80" s="1"/>
  <c r="H91" i="79"/>
  <c r="H121" i="78"/>
  <c r="H122" i="78" s="1"/>
  <c r="H91" i="77"/>
  <c r="H119" i="76"/>
  <c r="H120" i="76" s="1"/>
  <c r="H91" i="75"/>
  <c r="H119" i="74"/>
  <c r="H120" i="74" s="1"/>
  <c r="H91" i="73"/>
  <c r="H121" i="72"/>
  <c r="H122" i="72" s="1"/>
  <c r="H91" i="71"/>
  <c r="H119" i="70"/>
  <c r="H120" i="70" s="1"/>
  <c r="H91" i="69"/>
  <c r="H119" i="68"/>
  <c r="H120" i="68" s="1"/>
  <c r="H91" i="67"/>
  <c r="H119" i="66"/>
  <c r="H120" i="66" s="1"/>
  <c r="H91" i="65"/>
  <c r="H121" i="64"/>
  <c r="H122" i="64" s="1"/>
  <c r="H91" i="63"/>
  <c r="H119" i="62"/>
  <c r="H120" i="62"/>
  <c r="H91" i="61"/>
  <c r="H119" i="60"/>
  <c r="H120" i="60" s="1"/>
  <c r="H91" i="59"/>
  <c r="H119" i="58"/>
  <c r="H120" i="58" s="1"/>
  <c r="H92" i="57"/>
  <c r="H93" i="57" s="1"/>
  <c r="H119" i="56"/>
  <c r="H120" i="56" s="1"/>
  <c r="H91" i="55"/>
  <c r="H121" i="54"/>
  <c r="H122" i="54" s="1"/>
  <c r="H91" i="53"/>
  <c r="H119" i="52"/>
  <c r="H120" i="52" s="1"/>
  <c r="H91" i="51"/>
  <c r="H121" i="50"/>
  <c r="H122" i="50" s="1"/>
  <c r="H91" i="49"/>
  <c r="H121" i="48"/>
  <c r="H122" i="48" s="1"/>
  <c r="H121" i="47"/>
  <c r="H122" i="47" s="1"/>
  <c r="H91" i="46"/>
  <c r="H91" i="45"/>
  <c r="H116" i="44"/>
  <c r="H117" i="44" s="1"/>
  <c r="H92" i="43"/>
  <c r="H93" i="43" s="1"/>
  <c r="H118" i="42"/>
  <c r="H94" i="87" l="1"/>
  <c r="H95" i="87" s="1"/>
  <c r="J121" i="86"/>
  <c r="H121" i="86"/>
  <c r="L120" i="86"/>
  <c r="M120" i="86" s="1"/>
  <c r="J114" i="86" s="1"/>
  <c r="H92" i="85"/>
  <c r="H93" i="85" s="1"/>
  <c r="J124" i="84"/>
  <c r="H124" i="84"/>
  <c r="I117" i="84" s="1"/>
  <c r="L123" i="84"/>
  <c r="M123" i="84" s="1"/>
  <c r="J117" i="84" s="1"/>
  <c r="H92" i="83"/>
  <c r="H93" i="83" s="1"/>
  <c r="J124" i="82"/>
  <c r="H124" i="82"/>
  <c r="L123" i="82"/>
  <c r="M123" i="82" s="1"/>
  <c r="J117" i="82" s="1"/>
  <c r="H92" i="81"/>
  <c r="H93" i="81" s="1"/>
  <c r="J124" i="80"/>
  <c r="H124" i="80"/>
  <c r="L123" i="80"/>
  <c r="M123" i="80" s="1"/>
  <c r="J117" i="80" s="1"/>
  <c r="H92" i="79"/>
  <c r="H93" i="79" s="1"/>
  <c r="J124" i="78"/>
  <c r="H124" i="78"/>
  <c r="L123" i="78"/>
  <c r="M123" i="78" s="1"/>
  <c r="J117" i="78" s="1"/>
  <c r="H92" i="77"/>
  <c r="H93" i="77" s="1"/>
  <c r="H121" i="76"/>
  <c r="H122" i="76" s="1"/>
  <c r="H92" i="75"/>
  <c r="H93" i="75" s="1"/>
  <c r="H121" i="74"/>
  <c r="H122" i="74" s="1"/>
  <c r="H92" i="73"/>
  <c r="H93" i="73" s="1"/>
  <c r="J124" i="72"/>
  <c r="H124" i="72"/>
  <c r="L123" i="72"/>
  <c r="M123" i="72" s="1"/>
  <c r="J117" i="72" s="1"/>
  <c r="H92" i="71"/>
  <c r="H93" i="71" s="1"/>
  <c r="H121" i="70"/>
  <c r="H122" i="70" s="1"/>
  <c r="H92" i="69"/>
  <c r="H93" i="69" s="1"/>
  <c r="H121" i="68"/>
  <c r="H122" i="68" s="1"/>
  <c r="H92" i="67"/>
  <c r="H93" i="67" s="1"/>
  <c r="H121" i="66"/>
  <c r="H122" i="66" s="1"/>
  <c r="H92" i="65"/>
  <c r="H93" i="65" s="1"/>
  <c r="J124" i="64"/>
  <c r="H124" i="64"/>
  <c r="L123" i="64"/>
  <c r="M123" i="64" s="1"/>
  <c r="J117" i="64" s="1"/>
  <c r="H92" i="63"/>
  <c r="H93" i="63" s="1"/>
  <c r="H121" i="62"/>
  <c r="H122" i="62" s="1"/>
  <c r="H92" i="61"/>
  <c r="H93" i="61" s="1"/>
  <c r="H121" i="60"/>
  <c r="H122" i="60" s="1"/>
  <c r="H92" i="59"/>
  <c r="H93" i="59" s="1"/>
  <c r="H121" i="58"/>
  <c r="H122" i="58" s="1"/>
  <c r="H94" i="57"/>
  <c r="H95" i="57" s="1"/>
  <c r="H121" i="56"/>
  <c r="H122" i="56" s="1"/>
  <c r="H92" i="55"/>
  <c r="H93" i="55" s="1"/>
  <c r="J124" i="54"/>
  <c r="H124" i="54"/>
  <c r="L123" i="54"/>
  <c r="M123" i="54" s="1"/>
  <c r="J117" i="54" s="1"/>
  <c r="H92" i="53"/>
  <c r="H93" i="53" s="1"/>
  <c r="H121" i="52"/>
  <c r="H122" i="52" s="1"/>
  <c r="H92" i="51"/>
  <c r="H93" i="51" s="1"/>
  <c r="J124" i="50"/>
  <c r="H124" i="50"/>
  <c r="L123" i="50"/>
  <c r="M123" i="50" s="1"/>
  <c r="J117" i="50" s="1"/>
  <c r="H92" i="49"/>
  <c r="H93" i="49" s="1"/>
  <c r="J124" i="48"/>
  <c r="H124" i="48"/>
  <c r="L123" i="48"/>
  <c r="M123" i="48" s="1"/>
  <c r="J117" i="48" s="1"/>
  <c r="J124" i="47"/>
  <c r="H124" i="47"/>
  <c r="L123" i="47"/>
  <c r="M123" i="47" s="1"/>
  <c r="J117" i="47" s="1"/>
  <c r="H92" i="46"/>
  <c r="H93" i="46" s="1"/>
  <c r="H92" i="45"/>
  <c r="H93" i="45" s="1"/>
  <c r="H118" i="44"/>
  <c r="H119" i="44" s="1"/>
  <c r="H94" i="43"/>
  <c r="H95" i="43" s="1"/>
  <c r="H119" i="42"/>
  <c r="H120" i="42" s="1"/>
  <c r="I117" i="82" l="1"/>
  <c r="H96" i="83"/>
  <c r="I117" i="80"/>
  <c r="H96" i="81"/>
  <c r="I117" i="78"/>
  <c r="H96" i="79"/>
  <c r="I117" i="72"/>
  <c r="H96" i="73"/>
  <c r="I117" i="64"/>
  <c r="H96" i="65"/>
  <c r="I117" i="54"/>
  <c r="H96" i="55"/>
  <c r="I117" i="50"/>
  <c r="H96" i="51"/>
  <c r="I117" i="48"/>
  <c r="H96" i="49"/>
  <c r="I117" i="47"/>
  <c r="H96" i="46"/>
  <c r="I114" i="86"/>
  <c r="H96" i="87"/>
  <c r="H97" i="87" s="1"/>
  <c r="J97" i="87"/>
  <c r="L96" i="87"/>
  <c r="M96" i="87" s="1"/>
  <c r="H94" i="85"/>
  <c r="H95" i="85" s="1"/>
  <c r="H94" i="83"/>
  <c r="H95" i="83"/>
  <c r="H94" i="81"/>
  <c r="H95" i="81" s="1"/>
  <c r="H94" i="79"/>
  <c r="H95" i="79" s="1"/>
  <c r="H94" i="77"/>
  <c r="H95" i="77" s="1"/>
  <c r="J124" i="76"/>
  <c r="H124" i="76"/>
  <c r="L123" i="76"/>
  <c r="M123" i="76" s="1"/>
  <c r="J117" i="76" s="1"/>
  <c r="H94" i="75"/>
  <c r="H95" i="75"/>
  <c r="J124" i="74"/>
  <c r="H124" i="74"/>
  <c r="L123" i="74"/>
  <c r="M123" i="74" s="1"/>
  <c r="J117" i="74" s="1"/>
  <c r="H94" i="73"/>
  <c r="H95" i="73" s="1"/>
  <c r="H94" i="71"/>
  <c r="H95" i="71" s="1"/>
  <c r="J124" i="70"/>
  <c r="H124" i="70"/>
  <c r="L123" i="70"/>
  <c r="M123" i="70" s="1"/>
  <c r="J117" i="70" s="1"/>
  <c r="H94" i="69"/>
  <c r="H95" i="69" s="1"/>
  <c r="J124" i="68"/>
  <c r="H124" i="68"/>
  <c r="L123" i="68"/>
  <c r="M123" i="68" s="1"/>
  <c r="J117" i="68" s="1"/>
  <c r="H94" i="67"/>
  <c r="H95" i="67"/>
  <c r="J124" i="66"/>
  <c r="H124" i="66"/>
  <c r="L123" i="66"/>
  <c r="M123" i="66" s="1"/>
  <c r="J117" i="66" s="1"/>
  <c r="H94" i="65"/>
  <c r="H95" i="65" s="1"/>
  <c r="H94" i="63"/>
  <c r="H95" i="63" s="1"/>
  <c r="J124" i="62"/>
  <c r="L123" i="62"/>
  <c r="M123" i="62" s="1"/>
  <c r="J117" i="62" s="1"/>
  <c r="H94" i="61"/>
  <c r="H95" i="61" s="1"/>
  <c r="J124" i="60"/>
  <c r="H124" i="60"/>
  <c r="L123" i="60"/>
  <c r="M123" i="60" s="1"/>
  <c r="J117" i="60" s="1"/>
  <c r="H94" i="59"/>
  <c r="H95" i="59" s="1"/>
  <c r="J124" i="58"/>
  <c r="H124" i="58"/>
  <c r="L123" i="58"/>
  <c r="M123" i="58" s="1"/>
  <c r="J117" i="58" s="1"/>
  <c r="J97" i="57"/>
  <c r="L96" i="57"/>
  <c r="M96" i="57" s="1"/>
  <c r="J124" i="56"/>
  <c r="H124" i="56"/>
  <c r="L123" i="56"/>
  <c r="M123" i="56" s="1"/>
  <c r="J117" i="56" s="1"/>
  <c r="H94" i="55"/>
  <c r="H95" i="55" s="1"/>
  <c r="H94" i="53"/>
  <c r="H95" i="53" s="1"/>
  <c r="J124" i="52"/>
  <c r="H124" i="52"/>
  <c r="L123" i="52"/>
  <c r="M123" i="52" s="1"/>
  <c r="J117" i="52" s="1"/>
  <c r="H94" i="51"/>
  <c r="H95" i="51" s="1"/>
  <c r="H94" i="49"/>
  <c r="H95" i="49" s="1"/>
  <c r="H94" i="46"/>
  <c r="H95" i="46" s="1"/>
  <c r="H94" i="45"/>
  <c r="H95" i="45" s="1"/>
  <c r="J121" i="44"/>
  <c r="H121" i="44"/>
  <c r="L120" i="44"/>
  <c r="M120" i="44" s="1"/>
  <c r="J114" i="44" s="1"/>
  <c r="J97" i="43"/>
  <c r="L96" i="43"/>
  <c r="M96" i="43" s="1"/>
  <c r="H121" i="42"/>
  <c r="H122" i="42" s="1"/>
  <c r="I117" i="76" l="1"/>
  <c r="H96" i="77"/>
  <c r="I117" i="74"/>
  <c r="H96" i="75"/>
  <c r="H97" i="75" s="1"/>
  <c r="F39" i="41" s="1"/>
  <c r="I117" i="70"/>
  <c r="H96" i="71"/>
  <c r="I117" i="68"/>
  <c r="H96" i="69"/>
  <c r="I117" i="66"/>
  <c r="H96" i="67"/>
  <c r="I117" i="62"/>
  <c r="H96" i="63"/>
  <c r="H97" i="63" s="1"/>
  <c r="I117" i="60"/>
  <c r="H96" i="61"/>
  <c r="H97" i="61" s="1"/>
  <c r="F30" i="41" s="1"/>
  <c r="I117" i="58"/>
  <c r="H96" i="59"/>
  <c r="H97" i="59" s="1"/>
  <c r="H98" i="59" s="1"/>
  <c r="E34" i="41" s="1"/>
  <c r="I117" i="56"/>
  <c r="H96" i="57"/>
  <c r="H97" i="57" s="1"/>
  <c r="F27" i="41" s="1"/>
  <c r="I117" i="52"/>
  <c r="H96" i="53"/>
  <c r="H97" i="53" s="1"/>
  <c r="E20" i="41"/>
  <c r="H98" i="87"/>
  <c r="I114" i="44"/>
  <c r="H96" i="45"/>
  <c r="I90" i="87"/>
  <c r="J90" i="87"/>
  <c r="J97" i="85"/>
  <c r="H97" i="85"/>
  <c r="L96" i="85"/>
  <c r="M96" i="85" s="1"/>
  <c r="J97" i="83"/>
  <c r="H97" i="83"/>
  <c r="L96" i="83"/>
  <c r="M96" i="83" s="1"/>
  <c r="J97" i="81"/>
  <c r="H97" i="81"/>
  <c r="L96" i="81"/>
  <c r="M96" i="81" s="1"/>
  <c r="J97" i="79"/>
  <c r="H97" i="79"/>
  <c r="F42" i="41" s="1"/>
  <c r="L96" i="79"/>
  <c r="M96" i="79" s="1"/>
  <c r="J97" i="77"/>
  <c r="H97" i="77"/>
  <c r="F40" i="41" s="1"/>
  <c r="L96" i="77"/>
  <c r="M96" i="77" s="1"/>
  <c r="J97" i="75"/>
  <c r="L96" i="75"/>
  <c r="M96" i="75" s="1"/>
  <c r="J97" i="73"/>
  <c r="H97" i="73"/>
  <c r="F38" i="41" s="1"/>
  <c r="L96" i="73"/>
  <c r="M96" i="73" s="1"/>
  <c r="J97" i="71"/>
  <c r="H97" i="71"/>
  <c r="F37" i="41" s="1"/>
  <c r="L96" i="71"/>
  <c r="M96" i="71" s="1"/>
  <c r="J97" i="69"/>
  <c r="H97" i="69"/>
  <c r="F36" i="41" s="1"/>
  <c r="L96" i="69"/>
  <c r="M96" i="69" s="1"/>
  <c r="J97" i="67"/>
  <c r="H97" i="67"/>
  <c r="L96" i="67"/>
  <c r="M96" i="67" s="1"/>
  <c r="J97" i="65"/>
  <c r="H97" i="65"/>
  <c r="L96" i="65"/>
  <c r="M96" i="65" s="1"/>
  <c r="J97" i="63"/>
  <c r="L96" i="63"/>
  <c r="M96" i="63" s="1"/>
  <c r="J97" i="61"/>
  <c r="L96" i="61"/>
  <c r="M96" i="61" s="1"/>
  <c r="J97" i="59"/>
  <c r="L96" i="59"/>
  <c r="M96" i="59" s="1"/>
  <c r="I90" i="57"/>
  <c r="J90" i="57"/>
  <c r="J97" i="55"/>
  <c r="H97" i="55"/>
  <c r="L96" i="55"/>
  <c r="M96" i="55" s="1"/>
  <c r="J97" i="53"/>
  <c r="L96" i="53"/>
  <c r="M96" i="53" s="1"/>
  <c r="J97" i="51"/>
  <c r="H97" i="51"/>
  <c r="H98" i="51" s="1"/>
  <c r="E26" i="41" s="1"/>
  <c r="L96" i="51"/>
  <c r="M96" i="51" s="1"/>
  <c r="J97" i="49"/>
  <c r="H97" i="49"/>
  <c r="L96" i="49"/>
  <c r="M96" i="49" s="1"/>
  <c r="J97" i="46"/>
  <c r="H97" i="46"/>
  <c r="H98" i="46" s="1"/>
  <c r="E22" i="41" s="1"/>
  <c r="E24" i="41" s="1"/>
  <c r="L96" i="46"/>
  <c r="M96" i="46" s="1"/>
  <c r="J97" i="45"/>
  <c r="L96" i="45"/>
  <c r="M96" i="45" s="1"/>
  <c r="I90" i="43"/>
  <c r="J90" i="43"/>
  <c r="J124" i="42"/>
  <c r="H124" i="42"/>
  <c r="L123" i="42"/>
  <c r="M123" i="42" s="1"/>
  <c r="J117" i="42" s="1"/>
  <c r="F32" i="41" l="1"/>
  <c r="E47" i="41"/>
  <c r="F47" i="41" s="1"/>
  <c r="F31" i="41"/>
  <c r="F34" i="41"/>
  <c r="F26" i="41"/>
  <c r="H98" i="55"/>
  <c r="E29" i="41" s="1"/>
  <c r="F29" i="41" s="1"/>
  <c r="F24" i="41"/>
  <c r="H98" i="49"/>
  <c r="E23" i="41" s="1"/>
  <c r="E25" i="41" s="1"/>
  <c r="F25" i="41" s="1"/>
  <c r="F45" i="41"/>
  <c r="I90" i="85"/>
  <c r="J90" i="85"/>
  <c r="I90" i="83"/>
  <c r="J90" i="83"/>
  <c r="I90" i="81"/>
  <c r="J90" i="81"/>
  <c r="I90" i="79"/>
  <c r="J90" i="79"/>
  <c r="I90" i="77"/>
  <c r="J90" i="77"/>
  <c r="I90" i="75"/>
  <c r="J90" i="75"/>
  <c r="I90" i="73"/>
  <c r="J90" i="73"/>
  <c r="I90" i="71"/>
  <c r="J90" i="71"/>
  <c r="I90" i="69"/>
  <c r="J90" i="69"/>
  <c r="I90" i="67"/>
  <c r="J90" i="67"/>
  <c r="I90" i="65"/>
  <c r="J90" i="65"/>
  <c r="I90" i="63"/>
  <c r="J90" i="63"/>
  <c r="I90" i="61"/>
  <c r="J90" i="61"/>
  <c r="I90" i="59"/>
  <c r="J90" i="59"/>
  <c r="I90" i="55"/>
  <c r="J90" i="55"/>
  <c r="I90" i="53"/>
  <c r="J90" i="53"/>
  <c r="I90" i="51"/>
  <c r="J90" i="51"/>
  <c r="I90" i="49"/>
  <c r="J90" i="49"/>
  <c r="I90" i="46"/>
  <c r="J90" i="46"/>
  <c r="H96" i="43"/>
  <c r="H97" i="45"/>
  <c r="E21" i="41" s="1"/>
  <c r="I90" i="45"/>
  <c r="J90" i="45"/>
  <c r="I117" i="42"/>
  <c r="F23" i="41" l="1"/>
  <c r="H97" i="43"/>
  <c r="F22" i="41" l="1"/>
  <c r="F21" i="41"/>
  <c r="F20" i="41"/>
  <c r="F48" i="41" s="1"/>
</calcChain>
</file>

<file path=xl/sharedStrings.xml><?xml version="1.0" encoding="utf-8"?>
<sst xmlns="http://schemas.openxmlformats.org/spreadsheetml/2006/main" count="11450" uniqueCount="251">
  <si>
    <t>IMPORTE</t>
  </si>
  <si>
    <t>I M M E E   S. A.  D E  C. V.</t>
  </si>
  <si>
    <t xml:space="preserve">A N A L I S I S   D E   P R E C I O   U N I T A R I O </t>
  </si>
  <si>
    <t>COTIZACION:</t>
  </si>
  <si>
    <t xml:space="preserve">FECHA: </t>
  </si>
  <si>
    <t>PARTIDA 1</t>
  </si>
  <si>
    <t>MATERIALES.</t>
  </si>
  <si>
    <t>DESCRIPCION</t>
  </si>
  <si>
    <t xml:space="preserve">UNIDAD </t>
  </si>
  <si>
    <t>CANT.</t>
  </si>
  <si>
    <t>P.U.</t>
  </si>
  <si>
    <t>Pza</t>
  </si>
  <si>
    <t>SUBT 1</t>
  </si>
  <si>
    <t xml:space="preserve">MANO DE OBRA SIN INDIRECTOS </t>
  </si>
  <si>
    <t>HORARIOS DE TRABAJO</t>
  </si>
  <si>
    <t>HORAS RESULTANTES</t>
  </si>
  <si>
    <t>PERSONAL.</t>
  </si>
  <si>
    <t>Hr. Extra</t>
  </si>
  <si>
    <t>L</t>
  </si>
  <si>
    <t>M</t>
  </si>
  <si>
    <t>MI</t>
  </si>
  <si>
    <t>J</t>
  </si>
  <si>
    <t>V</t>
  </si>
  <si>
    <t>S</t>
  </si>
  <si>
    <t>D</t>
  </si>
  <si>
    <t>N</t>
  </si>
  <si>
    <t>T</t>
  </si>
  <si>
    <t>COORDINADOR DE OPERACIONES</t>
  </si>
  <si>
    <t>hr</t>
  </si>
  <si>
    <t xml:space="preserve">INGENIERIA Y SOPORTE TEC. </t>
  </si>
  <si>
    <t>SUPERVISOR DE SEGURIDAD CERTIFICADO</t>
  </si>
  <si>
    <t>SUPERVISOR ELECTRICO</t>
  </si>
  <si>
    <t>TECNICO DE PRUEBAS ELECTRICAS</t>
  </si>
  <si>
    <t>CABO OBRA ELECTRICA</t>
  </si>
  <si>
    <t>LINIERO</t>
  </si>
  <si>
    <t>TECNICO EN INSTRUMENTACION</t>
  </si>
  <si>
    <t>ASISTENTE DE DISEÑO</t>
  </si>
  <si>
    <t>ELECTRICISTA -B</t>
  </si>
  <si>
    <t>ELECTRICISTA -A</t>
  </si>
  <si>
    <t>AUXILIAR TECNICO</t>
  </si>
  <si>
    <t>AYTE ELECTRICO - B</t>
  </si>
  <si>
    <t>AYTE DE ELECTR.  -A</t>
  </si>
  <si>
    <t>AYTE GENERAL</t>
  </si>
  <si>
    <t>INGENIERO DE SUBESTACIONES</t>
  </si>
  <si>
    <t>INGENIERO DE PRUEBAS ELECTRICAS</t>
  </si>
  <si>
    <t>ING. ESPECIALISTA EN PROTECCIONES</t>
  </si>
  <si>
    <t>SUPERINTENDENTE</t>
  </si>
  <si>
    <t>SUBT 2</t>
  </si>
  <si>
    <t>SUBT.</t>
  </si>
  <si>
    <t>SUMA M.O.</t>
  </si>
  <si>
    <t xml:space="preserve">HERRAMIENTA MENOR </t>
  </si>
  <si>
    <t>1 a 10%</t>
  </si>
  <si>
    <t xml:space="preserve">VEHICULOS </t>
  </si>
  <si>
    <t>HR IDA</t>
  </si>
  <si>
    <t>HR RETORNO</t>
  </si>
  <si>
    <t>HR SITIO</t>
  </si>
  <si>
    <t>SUMA</t>
  </si>
  <si>
    <t>HR</t>
  </si>
  <si>
    <t>camioneta TORNADO  Tornado sin operador sin combustible</t>
  </si>
  <si>
    <t>pza</t>
  </si>
  <si>
    <t>Km. Recorrido (incluye conbustible y depresiación de Vehiculo</t>
  </si>
  <si>
    <t>KM</t>
  </si>
  <si>
    <t>SUBT 4</t>
  </si>
  <si>
    <t>COMBUSTIBLE</t>
  </si>
  <si>
    <t>KM IDA</t>
  </si>
  <si>
    <t>KM RETORNO</t>
  </si>
  <si>
    <t>KM SITIO</t>
  </si>
  <si>
    <t>GASOLINA MAGNA</t>
  </si>
  <si>
    <t>LT</t>
  </si>
  <si>
    <t>DIESEL</t>
  </si>
  <si>
    <t>SUBT 5</t>
  </si>
  <si>
    <t>CASETAS</t>
  </si>
  <si>
    <t>CASETA</t>
  </si>
  <si>
    <t>camioneta pick up</t>
  </si>
  <si>
    <t>SUBT 6</t>
  </si>
  <si>
    <t>VIATICOS</t>
  </si>
  <si>
    <t>ALIMENTOS</t>
  </si>
  <si>
    <t>CONSUMO DE ALIMENTOS</t>
  </si>
  <si>
    <t>HOSPEDAJE</t>
  </si>
  <si>
    <t xml:space="preserve">HOTEL </t>
  </si>
  <si>
    <t>NOCHES</t>
  </si>
  <si>
    <t>SUBT 8</t>
  </si>
  <si>
    <t>SUMA:</t>
  </si>
  <si>
    <t xml:space="preserve">EQUIPO DE PRUEBA </t>
  </si>
  <si>
    <t>TR</t>
  </si>
  <si>
    <t>S.E</t>
  </si>
  <si>
    <t>Megger</t>
  </si>
  <si>
    <t>jr</t>
  </si>
  <si>
    <t>TTR</t>
  </si>
  <si>
    <t>Factor de Potencia de 2.5 KV</t>
  </si>
  <si>
    <t>Factor de Potencia de 10.5 KV</t>
  </si>
  <si>
    <t>Ducter</t>
  </si>
  <si>
    <t>resistencia óhmica</t>
  </si>
  <si>
    <t>hipot de 80 KV vcd</t>
  </si>
  <si>
    <t>Rigidez dieléctrica al aceite 60 kv</t>
  </si>
  <si>
    <t>Terrómetro</t>
  </si>
  <si>
    <t>Analizador de tiempos de interruptor</t>
  </si>
  <si>
    <t>Fuente de corriente para calibrador de relevadores</t>
  </si>
  <si>
    <t>Probador de relevador de Protecciones</t>
  </si>
  <si>
    <t>Fuente trifasica de voltaje</t>
  </si>
  <si>
    <t>Analizador de energía trifásica</t>
  </si>
  <si>
    <t>Medidor de presión y llenado de gas SF6</t>
  </si>
  <si>
    <t>Medidor de secuencia de fases</t>
  </si>
  <si>
    <t>Unidad de Pba y config. Para relevadores de Int. ABB</t>
  </si>
  <si>
    <t>Máquina centrifugadora de aceite</t>
  </si>
  <si>
    <t>Luxómetro</t>
  </si>
  <si>
    <t>Generador de Luz con combustible</t>
  </si>
  <si>
    <t>SUBT 9</t>
  </si>
  <si>
    <t>INDIRECTO DISPONIBLE</t>
  </si>
  <si>
    <t>COSTO DIRECTO</t>
  </si>
  <si>
    <t>Indirectos</t>
  </si>
  <si>
    <t>Subtotal 1</t>
  </si>
  <si>
    <t>BASE IMPUESTO</t>
  </si>
  <si>
    <t>Financ.</t>
  </si>
  <si>
    <t>COMPRAS</t>
  </si>
  <si>
    <t>Subtotal 2</t>
  </si>
  <si>
    <t>M.O</t>
  </si>
  <si>
    <t xml:space="preserve">Utilidad </t>
  </si>
  <si>
    <t>GASTOS FACTURADOS</t>
  </si>
  <si>
    <t>Importe</t>
  </si>
  <si>
    <t xml:space="preserve">FACTOR </t>
  </si>
  <si>
    <t>utilidad</t>
  </si>
  <si>
    <t>ime</t>
  </si>
  <si>
    <t>comisión</t>
  </si>
  <si>
    <t>total</t>
  </si>
  <si>
    <t>Materiales</t>
  </si>
  <si>
    <t>Total</t>
  </si>
  <si>
    <t>IMP. 30%</t>
  </si>
  <si>
    <t xml:space="preserve">ESPECIALISTA DE MANTTO  ELECTRICO </t>
  </si>
  <si>
    <t>OFICIAL ELECTRICO/ELECTROMECANICO</t>
  </si>
  <si>
    <t>IMPUESTO</t>
  </si>
  <si>
    <t>SIN UTILIDAD</t>
  </si>
  <si>
    <t>REV-06-feb-2021</t>
  </si>
  <si>
    <t>camioneta EXPRES VAN CARGO sin operador sin combustible</t>
  </si>
  <si>
    <t>camioneta RANGER  sin operador sin combustible</t>
  </si>
  <si>
    <t>camioneta WV TRANSPORTER pasajeros</t>
  </si>
  <si>
    <t>MANO DE OBRA</t>
  </si>
  <si>
    <t>MATERIALES</t>
  </si>
  <si>
    <t>www.immee.com.mx</t>
  </si>
  <si>
    <t xml:space="preserve">                                 Apoyando el consumo inteligente de energía eléctrica </t>
  </si>
  <si>
    <t>Presente</t>
  </si>
  <si>
    <t>No.</t>
  </si>
  <si>
    <t>CONCEPTO</t>
  </si>
  <si>
    <t>UNIDIDAD</t>
  </si>
  <si>
    <t>CANTIDAD</t>
  </si>
  <si>
    <t>P.U</t>
  </si>
  <si>
    <t xml:space="preserve">SUBTOTAL: </t>
  </si>
  <si>
    <t>CONDICIONES TÉCNICO-COMERCIALES:</t>
  </si>
  <si>
    <t>3.- Al importe se le aplicará el impuesto IVA al facturar.</t>
  </si>
  <si>
    <t>5.- Precios en moneda nacional.</t>
  </si>
  <si>
    <t>Atentamente:</t>
  </si>
  <si>
    <t>Ing. José Esteban Garcia Monrroy.</t>
  </si>
  <si>
    <t>Gerencia Técnica.</t>
  </si>
  <si>
    <t>VLF</t>
  </si>
  <si>
    <t>Camara termografica</t>
  </si>
  <si>
    <t>Test Kit maleta de prueba G.E.</t>
  </si>
  <si>
    <t>Analizador de energía trifásica METREL</t>
  </si>
  <si>
    <t>PERSONAL PEOPUESTO</t>
  </si>
  <si>
    <t>NOTA:  CONSIDERAR LA JORNADA DE 8.0 HORAS, AUNQUE EN IMMEE SE TRABAJE JORNADA LARGA CONVENIDA, Y DOMINGO DESCANSO</t>
  </si>
  <si>
    <t>HORA NORMAL</t>
  </si>
  <si>
    <t>Dom, ó Fest.TRIPLE</t>
  </si>
  <si>
    <t>ADRIAN</t>
  </si>
  <si>
    <t>HECTOR</t>
  </si>
  <si>
    <t xml:space="preserve">SUPERVISOR DE SEGURIDAD </t>
  </si>
  <si>
    <t>JOSE J</t>
  </si>
  <si>
    <t>OSCAR-OSWALDO JIM</t>
  </si>
  <si>
    <t>GERMAN</t>
  </si>
  <si>
    <t>URIEL-GUILLERMO-ENRIQUE</t>
  </si>
  <si>
    <t>OSWALDO Z-GABRIEL</t>
  </si>
  <si>
    <t>PROFESIONISTA</t>
  </si>
  <si>
    <t>O.ZARCO-GABRIEL</t>
  </si>
  <si>
    <t>REV-01-ENE-2024</t>
  </si>
  <si>
    <t>IMMEE</t>
  </si>
  <si>
    <t>13% IND   15% IMPTO</t>
  </si>
  <si>
    <t>4.- Vigencia de la cotización: 15 dias del calendario.</t>
  </si>
  <si>
    <t>Calle Aquiles Serdán S/N</t>
  </si>
  <si>
    <t>C. P. 42820, Michimaloya Centro, Tula de Allende Hgo.</t>
  </si>
  <si>
    <t>Oficina +52 (773) 7240055</t>
  </si>
  <si>
    <t>immee_013@hotmail.com</t>
  </si>
  <si>
    <t>Camion</t>
  </si>
  <si>
    <t>Consumible</t>
  </si>
  <si>
    <t>CHAROLA &amp; SOPORTERIA - CHAROLA TIPO NEMA 8C</t>
  </si>
  <si>
    <t xml:space="preserve">Suministro e instalación de charola tipo escalera perfil Z para servicio pesado de 30". Marca Croos line 
</t>
  </si>
  <si>
    <t>Suministro e instalación de tapa para charola tipo escalera de 30".</t>
  </si>
  <si>
    <t>Suministro e instalación de curva vertical exterior de 90° para charola tipo escalera de 30", en servicio pesado radio 12.</t>
  </si>
  <si>
    <t>Suministro e instalación de tapa para curva vertical exterior de 90° para charola tipo escalera para servicio pesado de 30", radio 12</t>
  </si>
  <si>
    <t>Suministro e instalación de curva horizontal de 90° para charola tipo escalera para servicio pesado de 30", radio 12. Marca soportes eléctricos.</t>
  </si>
  <si>
    <t>Suministro e instalación de soporte elaborado en sitio a base de unicanal solido galvanizado de 4x4, tornilleria galvanizada para su correcta instalación, varilla roscada galvanizada de 3 metros de largo X 1/2", mordaza sujeta barra.</t>
  </si>
  <si>
    <t>Suministro e instalación de conector de charola para servicio pesado de 30" a caja.</t>
  </si>
  <si>
    <t>TORNILLERIA &amp; ZAPATAS</t>
  </si>
  <si>
    <t>Suministro e instalación de manga termocontractil para nivel de aislamiento de 600 V, en calibre 500 KCM.</t>
  </si>
  <si>
    <t>Suministro e instalación de tornillo tropicalizado de 1/2" con 4" de largo, incluye tuerca, roldana plana y de presion</t>
  </si>
  <si>
    <t>CORTAFUEGO</t>
  </si>
  <si>
    <t>Suministro e instalación de sistema corta fuego con lana mineral y compuesto SF-ONE.</t>
  </si>
  <si>
    <t>ACCESORIOS</t>
  </si>
  <si>
    <t>Suministro e instalación de materiales consumibles.- Cintillos para exterior- Cintas de aislar para identificación de terminales- Discos de corte</t>
  </si>
  <si>
    <t>Suministro de materiales e instalacion de cuellos de lona flexibles en gargantas primarias de generador electrico</t>
  </si>
  <si>
    <t>Suministro e instalación de tapones para esparrago</t>
  </si>
  <si>
    <t>SERVICIOS &amp; MANO DE OBRA</t>
  </si>
  <si>
    <t>Servicio de prueba de resistencia de aislamiento a cable de baja tensión tipo THW LS calibre 500 KCM . El concepto incluye: 
- Desconexión en caso de ser necesario
- Conexión de terminales
 - Repriete en conexiónes con torque requerido
- Prueba de resistencia de aislamiento con inyección de corriente directa con equipo calibrado ante la EMA</t>
  </si>
  <si>
    <t>PLATAFORMA ARTICULADA</t>
  </si>
  <si>
    <t>Renta de plataforma articulada para trabajos en altura</t>
  </si>
  <si>
    <t>SEGURIDAD</t>
  </si>
  <si>
    <t>Servicio de supervición EHS por el suministro e instalación de los trabajos anteriores fuerza y control</t>
  </si>
  <si>
    <t>Suministro e instalación de tapa para curva horizontal de 90° para charola tipo escalera de 30", radio 12.
Marca soportes eléctricos.</t>
  </si>
  <si>
    <t>PZA</t>
  </si>
  <si>
    <t>JGO</t>
  </si>
  <si>
    <t>LOTE</t>
  </si>
  <si>
    <t>SERV</t>
  </si>
  <si>
    <t>PBA</t>
  </si>
  <si>
    <t>COT. IMM-042-2025</t>
  </si>
  <si>
    <t>charola tipo escalera perfil Z para servicio pesado de 30"</t>
  </si>
  <si>
    <t>tapa para charola tipo escalera de 30".</t>
  </si>
  <si>
    <t>curva vertical exterior de 90° para charola tipo escalera de 30</t>
  </si>
  <si>
    <t>tapa para curva vertical exterior de 90° para charola tipo escalera para servicio pesado de 30"</t>
  </si>
  <si>
    <t>curva horizontal de 90° para charola tipo escalera para servicio pesado de 30"</t>
  </si>
  <si>
    <t>base de unicanal solido galvanizado de 4x4</t>
  </si>
  <si>
    <t>tornilleria galvanizada</t>
  </si>
  <si>
    <t>varilla roscada galvanizada de 3 metros de largo X 1/2"</t>
  </si>
  <si>
    <t>conector de charola para servicio pesado de 30</t>
  </si>
  <si>
    <t>Suministro e instalación de zapata ponchable para
cable de cobre cañon largo calibre 500 KCM, con 2 ojillos de 1/2".</t>
  </si>
  <si>
    <t>zapata ponchable para
cable de cobre cañon largo calibre 500 KCM, con 2 ojillos de 1/2</t>
  </si>
  <si>
    <t>manga termocontractil para nivel de aislamiento de 600 V, en calibre 500 KCM.</t>
  </si>
  <si>
    <t>Suministro e instalación de tornillo tropicalizado de 1/2" con 2" de largo, incluye tuerca, roldana plana y de
presion</t>
  </si>
  <si>
    <t>sistema corta fuego con lana mineral y compuesto SF-ONE.</t>
  </si>
  <si>
    <t>cuellos de lona flexibles en gargantas primarias de generador electrico</t>
  </si>
  <si>
    <t>Suministro e instalación de cable de cobre THW calibre 12 AWG en color verde con zapatas ponchables
en charolas de generador</t>
  </si>
  <si>
    <t>mt</t>
  </si>
  <si>
    <t>cable de cobre THW calibre 12 AWG</t>
  </si>
  <si>
    <t>Suministro e instalación de tapones para unicanal de
4x4 y varilla roscada</t>
  </si>
  <si>
    <t>tapones para unicanal de
4x4 y varilla roscada</t>
  </si>
  <si>
    <t>tapones para esparrago</t>
  </si>
  <si>
    <t>CARRETE</t>
  </si>
  <si>
    <t>cable de cobre 500 mts THW LS calibre 500 MCM</t>
  </si>
  <si>
    <t xml:space="preserve">Renta de una plataforma de elevacion </t>
  </si>
  <si>
    <t>zapata ponchable para cable de cobre cañon largo calibre 500 KCM, con 2 ojillos de 1/2</t>
  </si>
  <si>
    <t xml:space="preserve">Materiales consumibles </t>
  </si>
  <si>
    <t>tornillo tropicalizado de 1/2" con 2" de largo</t>
  </si>
  <si>
    <t xml:space="preserve"> tornillo tropicalizado de 1/2" con 4" de largo</t>
  </si>
  <si>
    <t xml:space="preserve">CONSUMIBLES </t>
  </si>
  <si>
    <t xml:space="preserve">consumibles </t>
  </si>
  <si>
    <t>sistema corta fuego con lana mineral y compuesto SF-ONE.Sellador cortafuego intumescente de alto desempeño</t>
  </si>
  <si>
    <t>2.- Condiciones economicas: 50% para compra de materiales y el resto contra entrega de trabajo.</t>
  </si>
  <si>
    <t xml:space="preserve">Renta de pochadora </t>
  </si>
  <si>
    <t>TRACSA ENERGIA</t>
  </si>
  <si>
    <t xml:space="preserve">1.- Plazo de ejecución: 1 semana a 2 semanas depues de recibir el adelanto y orden de compra </t>
  </si>
  <si>
    <r>
      <t xml:space="preserve">Servicio de mano de obra por los siguientes conceptos.                                                                                       
 - Instalación de materiales de partida anterior                                                                                               
- Instalación de cable de cobre </t>
    </r>
    <r>
      <rPr>
        <b/>
        <sz val="12"/>
        <color rgb="FF000000"/>
        <rFont val="Arial"/>
        <family val="2"/>
      </rPr>
      <t>500 mts</t>
    </r>
    <r>
      <rPr>
        <sz val="12"/>
        <color rgb="FF000000"/>
        <rFont val="Arial"/>
        <family val="2"/>
      </rPr>
      <t xml:space="preserve"> THW LS calibre 500 MCM. (En charola de 30 " 12 puntas por fase (3 fases
+2 cables de tierra). De acuerdo a medidas del cliente.</t>
    </r>
  </si>
  <si>
    <t>Tula de Allende Hgo, a 11 de febrero de 2025</t>
  </si>
  <si>
    <r>
      <rPr>
        <sz val="12"/>
        <rFont val="Arial"/>
        <family val="2"/>
      </rPr>
      <t xml:space="preserve">Atendiendo a su amable solicitud, le presentamos a su consideración el presupuesto por el servicio de </t>
    </r>
    <r>
      <rPr>
        <b/>
        <sz val="12"/>
        <rFont val="Arial"/>
        <family val="2"/>
      </rPr>
      <t xml:space="preserve">"SUMINISTRO E INSTALACIÓN DE CIRCUITOS DE FUERZA PARA GENERADOR DE 2500 kW  en parque Industrial AMEXHE  Apaseo el Alto Guanajuato" </t>
    </r>
    <r>
      <rPr>
        <sz val="12"/>
        <rFont val="Arial"/>
        <family val="2"/>
      </rPr>
      <t>en base al siguiente alcance.</t>
    </r>
  </si>
  <si>
    <t>Ing. Lemuel Cruz Nieto</t>
  </si>
  <si>
    <t>Supervisor de proyectos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</si>
</sst>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P_t_s_-;\-* #,##0.00\ _P_t_s_-;_-* &quot;-&quot;??\ _P_t_s_-;_-@_-"/>
    <numFmt numFmtId="166" formatCode="_-* #,##0.00\ _€_-;\-* #,##0.00\ _€_-;_-* &quot;-&quot;??\ _€_-;_-@_-"/>
    <numFmt numFmtId="167" formatCode="0.0000"/>
    <numFmt numFmtId="168" formatCode="0.0"/>
    <numFmt numFmtId="169" formatCode="_(* #,##0.00_);_(* \(#,##0.00\);_(* &quot;-&quot;??_);_(@_)"/>
    <numFmt numFmtId="170" formatCode="0.0%"/>
    <numFmt numFmtId="171" formatCode="0.000"/>
    <numFmt numFmtId="172" formatCode="_-[$$-80A]* #,##0.00_-;\-[$$-80A]* #,##0.00_-;_-[$$-80A]* &quot;-&quot;??_-;_-@_-"/>
    <numFmt numFmtId="173" formatCode="[$$-80A]#,##0.00"/>
    <numFmt numFmtId="174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4"/>
      <color rgb="FF0070C0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theme="4"/>
      <name val="Calibri"/>
      <family val="2"/>
    </font>
    <font>
      <sz val="12"/>
      <color rgb="FF0070C0"/>
      <name val="Calibri"/>
      <family val="2"/>
    </font>
    <font>
      <sz val="12"/>
      <color theme="0" tint="-0.499984740745262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499984740745262"/>
      <name val="Candara"/>
      <family val="2"/>
    </font>
    <font>
      <sz val="12"/>
      <color theme="4" tint="-0.499984740745262"/>
      <name val="Candara"/>
      <family val="2"/>
    </font>
    <font>
      <sz val="13"/>
      <color theme="3" tint="-0.249977111117893"/>
      <name val="Calibri Light"/>
      <family val="1"/>
      <scheme val="maj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indexed="23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sz val="14"/>
      <name val="Arial"/>
      <family val="2"/>
    </font>
    <font>
      <u/>
      <sz val="11"/>
      <color theme="10"/>
      <name val="Calibri"/>
      <family val="2"/>
      <scheme val="minor"/>
    </font>
    <font>
      <b/>
      <sz val="12"/>
      <name val="Arial"/>
      <family val="2"/>
    </font>
    <font>
      <i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theme="0"/>
      <name val="Arial"/>
      <family val="2"/>
    </font>
    <font>
      <b/>
      <i/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rgb="FF3F3F3F"/>
      <name val="Arial"/>
      <family val="2"/>
    </font>
    <font>
      <sz val="12"/>
      <color indexed="2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medium">
        <color rgb="FF002060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rgb="FF3F3F3F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0">
    <xf numFmtId="0" fontId="0" fillId="0" borderId="0"/>
    <xf numFmtId="0" fontId="1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15" borderId="16" applyNumberFormat="0" applyAlignment="0" applyProtection="0"/>
    <xf numFmtId="165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4" fontId="14" fillId="0" borderId="0" applyFont="0" applyFill="0" applyBorder="0" applyAlignment="0" applyProtection="0"/>
  </cellStyleXfs>
  <cellXfs count="307">
    <xf numFmtId="0" fontId="0" fillId="0" borderId="0" xfId="0"/>
    <xf numFmtId="0" fontId="5" fillId="0" borderId="0" xfId="1" applyFont="1"/>
    <xf numFmtId="0" fontId="6" fillId="2" borderId="0" xfId="1" applyFont="1" applyFill="1"/>
    <xf numFmtId="0" fontId="7" fillId="2" borderId="0" xfId="1" applyFont="1" applyFill="1"/>
    <xf numFmtId="0" fontId="8" fillId="2" borderId="1" xfId="1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2" fontId="4" fillId="3" borderId="1" xfId="1" applyNumberFormat="1" applyFont="1" applyFill="1" applyBorder="1" applyAlignment="1">
      <alignment horizontal="center"/>
    </xf>
    <xf numFmtId="0" fontId="8" fillId="2" borderId="0" xfId="1" applyFont="1" applyFill="1"/>
    <xf numFmtId="167" fontId="4" fillId="2" borderId="0" xfId="1" applyNumberFormat="1" applyFont="1" applyFill="1" applyAlignment="1">
      <alignment horizontal="center"/>
    </xf>
    <xf numFmtId="2" fontId="4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2" fontId="4" fillId="2" borderId="5" xfId="1" applyNumberFormat="1" applyFont="1" applyFill="1" applyBorder="1" applyAlignment="1">
      <alignment horizontal="center"/>
    </xf>
    <xf numFmtId="2" fontId="4" fillId="2" borderId="1" xfId="1" applyNumberFormat="1" applyFont="1" applyFill="1" applyBorder="1" applyAlignment="1">
      <alignment horizontal="center" vertical="center"/>
    </xf>
    <xf numFmtId="2" fontId="4" fillId="2" borderId="1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 wrapText="1"/>
    </xf>
    <xf numFmtId="0" fontId="5" fillId="2" borderId="0" xfId="1" applyFont="1" applyFill="1"/>
    <xf numFmtId="0" fontId="5" fillId="2" borderId="0" xfId="1" applyFont="1" applyFill="1" applyAlignment="1">
      <alignment horizontal="center"/>
    </xf>
    <xf numFmtId="0" fontId="8" fillId="0" borderId="0" xfId="1" applyFont="1"/>
    <xf numFmtId="165" fontId="4" fillId="3" borderId="1" xfId="2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8" fillId="3" borderId="1" xfId="1" applyFont="1" applyFill="1" applyBorder="1" applyAlignment="1">
      <alignment horizontal="center" vertical="center"/>
    </xf>
    <xf numFmtId="2" fontId="4" fillId="2" borderId="0" xfId="1" applyNumberFormat="1" applyFont="1" applyFill="1" applyAlignment="1">
      <alignment horizontal="center"/>
    </xf>
    <xf numFmtId="0" fontId="8" fillId="2" borderId="0" xfId="1" applyFont="1" applyFill="1" applyAlignment="1">
      <alignment horizontal="center" vertical="center"/>
    </xf>
    <xf numFmtId="0" fontId="8" fillId="3" borderId="2" xfId="1" applyFont="1" applyFill="1" applyBorder="1"/>
    <xf numFmtId="0" fontId="8" fillId="3" borderId="4" xfId="1" applyFont="1" applyFill="1" applyBorder="1"/>
    <xf numFmtId="9" fontId="4" fillId="3" borderId="1" xfId="1" applyNumberFormat="1" applyFont="1" applyFill="1" applyBorder="1" applyAlignment="1">
      <alignment horizontal="center"/>
    </xf>
    <xf numFmtId="0" fontId="4" fillId="2" borderId="0" xfId="1" applyFont="1" applyFill="1"/>
    <xf numFmtId="0" fontId="4" fillId="6" borderId="4" xfId="1" applyFont="1" applyFill="1" applyBorder="1" applyAlignment="1">
      <alignment horizontal="center"/>
    </xf>
    <xf numFmtId="2" fontId="5" fillId="2" borderId="1" xfId="1" applyNumberFormat="1" applyFont="1" applyFill="1" applyBorder="1" applyAlignment="1">
      <alignment horizontal="center"/>
    </xf>
    <xf numFmtId="2" fontId="5" fillId="2" borderId="0" xfId="1" applyNumberFormat="1" applyFont="1" applyFill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/>
    </xf>
    <xf numFmtId="2" fontId="5" fillId="0" borderId="1" xfId="1" applyNumberFormat="1" applyFont="1" applyBorder="1" applyAlignment="1">
      <alignment horizontal="center"/>
    </xf>
    <xf numFmtId="2" fontId="4" fillId="6" borderId="1" xfId="1" applyNumberFormat="1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4" fillId="2" borderId="0" xfId="1" applyFont="1" applyFill="1" applyAlignment="1">
      <alignment horizontal="left"/>
    </xf>
    <xf numFmtId="0" fontId="4" fillId="2" borderId="0" xfId="1" applyFont="1" applyFill="1" applyAlignment="1">
      <alignment horizontal="center"/>
    </xf>
    <xf numFmtId="0" fontId="8" fillId="0" borderId="1" xfId="1" applyFont="1" applyBorder="1" applyAlignment="1">
      <alignment horizontal="center" vertical="center"/>
    </xf>
    <xf numFmtId="169" fontId="5" fillId="0" borderId="0" xfId="1" applyNumberFormat="1" applyFont="1"/>
    <xf numFmtId="2" fontId="5" fillId="0" borderId="0" xfId="1" applyNumberFormat="1" applyFont="1"/>
    <xf numFmtId="0" fontId="8" fillId="2" borderId="0" xfId="1" applyFont="1" applyFill="1" applyAlignment="1">
      <alignment horizontal="right"/>
    </xf>
    <xf numFmtId="0" fontId="4" fillId="5" borderId="4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1" fontId="4" fillId="0" borderId="6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/>
    </xf>
    <xf numFmtId="0" fontId="8" fillId="2" borderId="0" xfId="1" applyFont="1" applyFill="1" applyAlignment="1">
      <alignment horizontal="left"/>
    </xf>
    <xf numFmtId="1" fontId="5" fillId="0" borderId="2" xfId="1" applyNumberFormat="1" applyFont="1" applyBorder="1" applyAlignment="1">
      <alignment horizontal="center"/>
    </xf>
    <xf numFmtId="2" fontId="5" fillId="0" borderId="6" xfId="1" applyNumberFormat="1" applyFont="1" applyBorder="1" applyAlignment="1">
      <alignment horizontal="center" vertical="center"/>
    </xf>
    <xf numFmtId="1" fontId="11" fillId="2" borderId="6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 vertical="center"/>
    </xf>
    <xf numFmtId="1" fontId="5" fillId="7" borderId="2" xfId="1" applyNumberFormat="1" applyFont="1" applyFill="1" applyBorder="1" applyAlignment="1">
      <alignment horizontal="center"/>
    </xf>
    <xf numFmtId="2" fontId="5" fillId="2" borderId="6" xfId="1" applyNumberFormat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/>
    </xf>
    <xf numFmtId="0" fontId="5" fillId="8" borderId="1" xfId="1" applyFont="1" applyFill="1" applyBorder="1" applyAlignment="1">
      <alignment horizontal="center" vertical="center"/>
    </xf>
    <xf numFmtId="1" fontId="5" fillId="8" borderId="2" xfId="1" applyNumberFormat="1" applyFont="1" applyFill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2" borderId="2" xfId="1" applyNumberFormat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2" fontId="5" fillId="2" borderId="0" xfId="1" applyNumberFormat="1" applyFont="1" applyFill="1"/>
    <xf numFmtId="0" fontId="4" fillId="0" borderId="1" xfId="1" applyFont="1" applyBorder="1" applyAlignment="1">
      <alignment horizontal="center"/>
    </xf>
    <xf numFmtId="0" fontId="5" fillId="0" borderId="6" xfId="1" applyFont="1" applyBorder="1" applyAlignment="1">
      <alignment horizontal="left"/>
    </xf>
    <xf numFmtId="2" fontId="5" fillId="0" borderId="7" xfId="1" applyNumberFormat="1" applyFont="1" applyBorder="1" applyAlignment="1">
      <alignment horizontal="center"/>
    </xf>
    <xf numFmtId="1" fontId="11" fillId="2" borderId="7" xfId="1" applyNumberFormat="1" applyFont="1" applyFill="1" applyBorder="1" applyAlignment="1">
      <alignment horizontal="center" vertical="center"/>
    </xf>
    <xf numFmtId="1" fontId="4" fillId="2" borderId="7" xfId="1" applyNumberFormat="1" applyFont="1" applyFill="1" applyBorder="1" applyAlignment="1">
      <alignment horizontal="center" vertical="center"/>
    </xf>
    <xf numFmtId="2" fontId="4" fillId="0" borderId="8" xfId="1" applyNumberFormat="1" applyFont="1" applyBorder="1" applyAlignment="1">
      <alignment horizontal="center"/>
    </xf>
    <xf numFmtId="0" fontId="8" fillId="0" borderId="9" xfId="1" applyFont="1" applyBorder="1"/>
    <xf numFmtId="1" fontId="8" fillId="0" borderId="10" xfId="1" applyNumberFormat="1" applyFont="1" applyBorder="1"/>
    <xf numFmtId="9" fontId="4" fillId="0" borderId="0" xfId="3" applyFont="1" applyFill="1" applyBorder="1" applyAlignment="1">
      <alignment horizontal="center"/>
    </xf>
    <xf numFmtId="166" fontId="5" fillId="0" borderId="0" xfId="1" applyNumberFormat="1" applyFont="1"/>
    <xf numFmtId="2" fontId="4" fillId="9" borderId="2" xfId="1" applyNumberFormat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2" fontId="8" fillId="2" borderId="0" xfId="1" applyNumberFormat="1" applyFont="1" applyFill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2" fontId="4" fillId="0" borderId="0" xfId="1" applyNumberFormat="1" applyFont="1"/>
    <xf numFmtId="2" fontId="4" fillId="0" borderId="0" xfId="1" applyNumberFormat="1" applyFont="1" applyAlignment="1">
      <alignment horizontal="right"/>
    </xf>
    <xf numFmtId="2" fontId="4" fillId="9" borderId="1" xfId="1" applyNumberFormat="1" applyFont="1" applyFill="1" applyBorder="1" applyAlignment="1">
      <alignment horizontal="right"/>
    </xf>
    <xf numFmtId="170" fontId="4" fillId="2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2" fontId="4" fillId="9" borderId="1" xfId="1" applyNumberFormat="1" applyFont="1" applyFill="1" applyBorder="1" applyAlignment="1">
      <alignment horizontal="center" vertical="center"/>
    </xf>
    <xf numFmtId="2" fontId="4" fillId="10" borderId="1" xfId="1" applyNumberFormat="1" applyFont="1" applyFill="1" applyBorder="1" applyAlignment="1">
      <alignment horizontal="center" vertical="center"/>
    </xf>
    <xf numFmtId="171" fontId="4" fillId="2" borderId="0" xfId="1" applyNumberFormat="1" applyFont="1" applyFill="1" applyAlignment="1">
      <alignment horizontal="right" vertical="center"/>
    </xf>
    <xf numFmtId="167" fontId="4" fillId="2" borderId="1" xfId="1" applyNumberFormat="1" applyFont="1" applyFill="1" applyBorder="1" applyAlignment="1">
      <alignment horizontal="center" vertical="center"/>
    </xf>
    <xf numFmtId="0" fontId="4" fillId="9" borderId="0" xfId="1" applyFont="1" applyFill="1" applyAlignment="1">
      <alignment horizontal="center" vertical="center"/>
    </xf>
    <xf numFmtId="171" fontId="4" fillId="9" borderId="1" xfId="1" applyNumberFormat="1" applyFont="1" applyFill="1" applyBorder="1" applyAlignment="1">
      <alignment horizontal="center" vertical="center"/>
    </xf>
    <xf numFmtId="9" fontId="4" fillId="2" borderId="1" xfId="3" applyFont="1" applyFill="1" applyBorder="1" applyAlignment="1">
      <alignment horizontal="center" vertical="center"/>
    </xf>
    <xf numFmtId="2" fontId="12" fillId="2" borderId="0" xfId="1" applyNumberFormat="1" applyFont="1" applyFill="1"/>
    <xf numFmtId="0" fontId="4" fillId="2" borderId="0" xfId="1" applyFont="1" applyFill="1" applyAlignment="1">
      <alignment horizontal="center" vertical="center"/>
    </xf>
    <xf numFmtId="165" fontId="4" fillId="2" borderId="0" xfId="2" applyFont="1" applyFill="1" applyBorder="1" applyAlignment="1">
      <alignment horizontal="center" vertical="center"/>
    </xf>
    <xf numFmtId="10" fontId="4" fillId="2" borderId="0" xfId="1" applyNumberFormat="1" applyFont="1" applyFill="1" applyAlignment="1">
      <alignment horizontal="center" vertical="center"/>
    </xf>
    <xf numFmtId="171" fontId="8" fillId="0" borderId="0" xfId="1" applyNumberFormat="1" applyFont="1"/>
    <xf numFmtId="165" fontId="5" fillId="0" borderId="0" xfId="2" applyFont="1"/>
    <xf numFmtId="2" fontId="4" fillId="6" borderId="1" xfId="1" applyNumberFormat="1" applyFont="1" applyFill="1" applyBorder="1" applyAlignment="1">
      <alignment horizontal="center" vertical="center"/>
    </xf>
    <xf numFmtId="2" fontId="4" fillId="11" borderId="1" xfId="1" applyNumberFormat="1" applyFont="1" applyFill="1" applyBorder="1" applyAlignment="1">
      <alignment horizontal="center" vertical="center"/>
    </xf>
    <xf numFmtId="2" fontId="5" fillId="0" borderId="2" xfId="1" applyNumberFormat="1" applyFont="1" applyBorder="1" applyAlignment="1">
      <alignment horizontal="center"/>
    </xf>
    <xf numFmtId="0" fontId="0" fillId="2" borderId="0" xfId="0" applyFill="1"/>
    <xf numFmtId="0" fontId="8" fillId="2" borderId="0" xfId="1" applyFont="1" applyFill="1" applyAlignment="1">
      <alignment horizontal="center"/>
    </xf>
    <xf numFmtId="0" fontId="13" fillId="2" borderId="0" xfId="0" applyFont="1" applyFill="1"/>
    <xf numFmtId="2" fontId="4" fillId="12" borderId="1" xfId="1" applyNumberFormat="1" applyFont="1" applyFill="1" applyBorder="1" applyAlignment="1">
      <alignment horizontal="center"/>
    </xf>
    <xf numFmtId="0" fontId="5" fillId="12" borderId="0" xfId="1" applyFont="1" applyFill="1"/>
    <xf numFmtId="0" fontId="5" fillId="12" borderId="0" xfId="1" applyFont="1" applyFill="1" applyAlignment="1">
      <alignment horizontal="center"/>
    </xf>
    <xf numFmtId="0" fontId="0" fillId="12" borderId="0" xfId="0" applyFill="1"/>
    <xf numFmtId="0" fontId="8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/>
    <xf numFmtId="2" fontId="4" fillId="4" borderId="2" xfId="1" applyNumberFormat="1" applyFont="1" applyFill="1" applyBorder="1" applyAlignment="1">
      <alignment horizontal="center"/>
    </xf>
    <xf numFmtId="2" fontId="4" fillId="9" borderId="0" xfId="1" applyNumberFormat="1" applyFont="1" applyFill="1"/>
    <xf numFmtId="2" fontId="4" fillId="3" borderId="0" xfId="1" applyNumberFormat="1" applyFont="1" applyFill="1"/>
    <xf numFmtId="2" fontId="4" fillId="3" borderId="1" xfId="1" applyNumberFormat="1" applyFont="1" applyFill="1" applyBorder="1"/>
    <xf numFmtId="2" fontId="4" fillId="13" borderId="1" xfId="1" applyNumberFormat="1" applyFont="1" applyFill="1" applyBorder="1" applyAlignment="1">
      <alignment horizontal="center" vertical="center"/>
    </xf>
    <xf numFmtId="2" fontId="4" fillId="13" borderId="2" xfId="1" applyNumberFormat="1" applyFont="1" applyFill="1" applyBorder="1" applyAlignment="1">
      <alignment horizontal="center" vertical="center"/>
    </xf>
    <xf numFmtId="2" fontId="4" fillId="14" borderId="13" xfId="1" applyNumberFormat="1" applyFont="1" applyFill="1" applyBorder="1" applyAlignment="1">
      <alignment horizontal="center" vertical="center"/>
    </xf>
    <xf numFmtId="2" fontId="4" fillId="14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0" fontId="4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11" borderId="0" xfId="1" applyFont="1" applyFill="1"/>
    <xf numFmtId="2" fontId="5" fillId="2" borderId="1" xfId="1" applyNumberFormat="1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2" fontId="7" fillId="12" borderId="1" xfId="1" applyNumberFormat="1" applyFont="1" applyFill="1" applyBorder="1" applyAlignment="1">
      <alignment horizontal="center"/>
    </xf>
    <xf numFmtId="165" fontId="5" fillId="2" borderId="0" xfId="2" applyFont="1" applyFill="1" applyAlignment="1">
      <alignment horizontal="center"/>
    </xf>
    <xf numFmtId="2" fontId="8" fillId="2" borderId="0" xfId="1" applyNumberFormat="1" applyFont="1" applyFill="1" applyAlignment="1">
      <alignment horizontal="right"/>
    </xf>
    <xf numFmtId="0" fontId="5" fillId="2" borderId="0" xfId="1" applyFont="1" applyFill="1" applyAlignment="1">
      <alignment horizontal="right"/>
    </xf>
    <xf numFmtId="169" fontId="5" fillId="2" borderId="0" xfId="1" applyNumberFormat="1" applyFont="1" applyFill="1"/>
    <xf numFmtId="2" fontId="8" fillId="2" borderId="0" xfId="1" applyNumberFormat="1" applyFont="1" applyFill="1" applyAlignment="1">
      <alignment horizontal="center"/>
    </xf>
    <xf numFmtId="2" fontId="8" fillId="2" borderId="0" xfId="1" applyNumberFormat="1" applyFont="1" applyFill="1"/>
    <xf numFmtId="9" fontId="8" fillId="2" borderId="0" xfId="1" applyNumberFormat="1" applyFont="1" applyFill="1"/>
    <xf numFmtId="9" fontId="8" fillId="2" borderId="0" xfId="3" applyFont="1" applyFill="1" applyBorder="1"/>
    <xf numFmtId="166" fontId="5" fillId="2" borderId="0" xfId="1" applyNumberFormat="1" applyFont="1" applyFill="1"/>
    <xf numFmtId="0" fontId="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65" fontId="4" fillId="2" borderId="0" xfId="2" applyFont="1" applyFill="1" applyBorder="1" applyAlignment="1">
      <alignment horizont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/>
    <xf numFmtId="0" fontId="8" fillId="12" borderId="1" xfId="1" applyFont="1" applyFill="1" applyBorder="1"/>
    <xf numFmtId="0" fontId="7" fillId="12" borderId="1" xfId="1" applyFont="1" applyFill="1" applyBorder="1" applyAlignment="1">
      <alignment horizontal="center" vertical="center"/>
    </xf>
    <xf numFmtId="168" fontId="7" fillId="12" borderId="1" xfId="1" applyNumberFormat="1" applyFont="1" applyFill="1" applyBorder="1" applyAlignment="1">
      <alignment horizontal="center"/>
    </xf>
    <xf numFmtId="2" fontId="8" fillId="8" borderId="1" xfId="1" applyNumberFormat="1" applyFont="1" applyFill="1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16" fillId="0" borderId="0" xfId="1" applyFont="1"/>
    <xf numFmtId="0" fontId="17" fillId="0" borderId="0" xfId="0" applyFont="1" applyAlignment="1">
      <alignment wrapText="1"/>
    </xf>
    <xf numFmtId="166" fontId="16" fillId="0" borderId="0" xfId="5" applyNumberFormat="1" applyFont="1"/>
    <xf numFmtId="0" fontId="21" fillId="0" borderId="0" xfId="1" applyFont="1"/>
    <xf numFmtId="0" fontId="22" fillId="0" borderId="0" xfId="1" applyFont="1"/>
    <xf numFmtId="0" fontId="1" fillId="0" borderId="0" xfId="1"/>
    <xf numFmtId="0" fontId="23" fillId="0" borderId="0" xfId="0" applyFont="1"/>
    <xf numFmtId="0" fontId="24" fillId="0" borderId="0" xfId="1" applyFont="1"/>
    <xf numFmtId="0" fontId="23" fillId="0" borderId="0" xfId="1" applyFont="1"/>
    <xf numFmtId="0" fontId="20" fillId="0" borderId="0" xfId="1" applyFont="1"/>
    <xf numFmtId="0" fontId="23" fillId="0" borderId="0" xfId="0" applyFont="1" applyAlignment="1">
      <alignment vertical="center"/>
    </xf>
    <xf numFmtId="0" fontId="25" fillId="0" borderId="0" xfId="1" applyFont="1"/>
    <xf numFmtId="0" fontId="26" fillId="0" borderId="0" xfId="1" applyFont="1"/>
    <xf numFmtId="0" fontId="5" fillId="0" borderId="7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10" fontId="5" fillId="2" borderId="0" xfId="1" applyNumberFormat="1" applyFont="1" applyFill="1"/>
    <xf numFmtId="174" fontId="5" fillId="2" borderId="0" xfId="7" applyNumberFormat="1" applyFont="1" applyFill="1" applyAlignment="1">
      <alignment vertical="center"/>
    </xf>
    <xf numFmtId="2" fontId="4" fillId="2" borderId="1" xfId="7" applyNumberFormat="1" applyFont="1" applyFill="1" applyBorder="1" applyAlignment="1">
      <alignment horizontal="center" vertical="center"/>
    </xf>
    <xf numFmtId="0" fontId="4" fillId="2" borderId="22" xfId="1" applyFont="1" applyFill="1" applyBorder="1" applyAlignment="1">
      <alignment horizontal="left"/>
    </xf>
    <xf numFmtId="2" fontId="4" fillId="2" borderId="22" xfId="1" applyNumberFormat="1" applyFont="1" applyFill="1" applyBorder="1" applyAlignment="1">
      <alignment horizontal="center"/>
    </xf>
    <xf numFmtId="0" fontId="4" fillId="6" borderId="5" xfId="1" applyFont="1" applyFill="1" applyBorder="1" applyAlignment="1">
      <alignment horizontal="center"/>
    </xf>
    <xf numFmtId="9" fontId="4" fillId="2" borderId="0" xfId="1" applyNumberFormat="1" applyFont="1" applyFill="1" applyAlignment="1">
      <alignment horizontal="center"/>
    </xf>
    <xf numFmtId="44" fontId="28" fillId="0" borderId="0" xfId="9" applyFont="1" applyAlignment="1">
      <alignment horizontal="center" vertical="center"/>
    </xf>
    <xf numFmtId="44" fontId="25" fillId="0" borderId="0" xfId="9" applyFont="1"/>
    <xf numFmtId="44" fontId="26" fillId="0" borderId="0" xfId="9" applyFont="1"/>
    <xf numFmtId="44" fontId="25" fillId="2" borderId="0" xfId="9" applyFont="1" applyFill="1"/>
    <xf numFmtId="0" fontId="29" fillId="0" borderId="1" xfId="0" applyFont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 shrinkToFit="1"/>
    </xf>
    <xf numFmtId="44" fontId="24" fillId="0" borderId="1" xfId="9" applyFont="1" applyBorder="1" applyAlignment="1">
      <alignment vertical="center" wrapText="1"/>
    </xf>
    <xf numFmtId="0" fontId="24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4" fillId="0" borderId="25" xfId="0" applyFont="1" applyBorder="1" applyAlignment="1">
      <alignment horizontal="center" vertical="center" wrapText="1"/>
    </xf>
    <xf numFmtId="1" fontId="24" fillId="0" borderId="26" xfId="0" applyNumberFormat="1" applyFont="1" applyBorder="1" applyAlignment="1">
      <alignment horizontal="center" vertical="center" shrinkToFit="1"/>
    </xf>
    <xf numFmtId="0" fontId="24" fillId="0" borderId="17" xfId="0" applyFont="1" applyBorder="1"/>
    <xf numFmtId="44" fontId="24" fillId="2" borderId="17" xfId="9" applyFont="1" applyFill="1" applyBorder="1"/>
    <xf numFmtId="166" fontId="24" fillId="0" borderId="17" xfId="5" applyNumberFormat="1" applyFont="1" applyBorder="1"/>
    <xf numFmtId="0" fontId="24" fillId="0" borderId="0" xfId="0" applyFont="1" applyAlignment="1">
      <alignment horizontal="right"/>
    </xf>
    <xf numFmtId="44" fontId="24" fillId="0" borderId="0" xfId="9" applyFont="1" applyAlignment="1">
      <alignment horizontal="right"/>
    </xf>
    <xf numFmtId="0" fontId="24" fillId="0" borderId="0" xfId="0" applyFont="1" applyAlignment="1">
      <alignment horizontal="center"/>
    </xf>
    <xf numFmtId="44" fontId="24" fillId="2" borderId="0" xfId="9" applyFont="1" applyFill="1"/>
    <xf numFmtId="166" fontId="24" fillId="0" borderId="0" xfId="5" applyNumberFormat="1" applyFont="1"/>
    <xf numFmtId="0" fontId="24" fillId="0" borderId="0" xfId="1" applyFont="1" applyAlignment="1">
      <alignment horizontal="left" vertical="center"/>
    </xf>
    <xf numFmtId="0" fontId="24" fillId="0" borderId="0" xfId="0" applyFont="1"/>
    <xf numFmtId="0" fontId="24" fillId="0" borderId="0" xfId="0" applyFont="1" applyAlignment="1">
      <alignment horizontal="left"/>
    </xf>
    <xf numFmtId="44" fontId="24" fillId="0" borderId="0" xfId="9" applyFont="1"/>
    <xf numFmtId="0" fontId="28" fillId="0" borderId="1" xfId="0" applyFont="1" applyBorder="1" applyAlignment="1">
      <alignment horizontal="center" vertical="center"/>
    </xf>
    <xf numFmtId="168" fontId="24" fillId="2" borderId="23" xfId="4" applyNumberFormat="1" applyFont="1" applyFill="1" applyBorder="1" applyAlignment="1">
      <alignment horizontal="center" vertical="center" wrapText="1"/>
    </xf>
    <xf numFmtId="172" fontId="24" fillId="2" borderId="23" xfId="0" applyNumberFormat="1" applyFont="1" applyFill="1" applyBorder="1" applyAlignment="1">
      <alignment horizontal="center" vertical="center"/>
    </xf>
    <xf numFmtId="168" fontId="24" fillId="2" borderId="20" xfId="4" applyNumberFormat="1" applyFont="1" applyFill="1" applyBorder="1" applyAlignment="1">
      <alignment horizontal="center" vertical="center" wrapText="1"/>
    </xf>
    <xf numFmtId="172" fontId="24" fillId="2" borderId="20" xfId="0" applyNumberFormat="1" applyFont="1" applyFill="1" applyBorder="1" applyAlignment="1">
      <alignment horizontal="center" vertical="center"/>
    </xf>
    <xf numFmtId="168" fontId="28" fillId="2" borderId="1" xfId="4" applyNumberFormat="1" applyFont="1" applyFill="1" applyBorder="1" applyAlignment="1">
      <alignment horizontal="center" vertical="center" wrapText="1"/>
    </xf>
    <xf numFmtId="168" fontId="24" fillId="2" borderId="1" xfId="4" applyNumberFormat="1" applyFont="1" applyFill="1" applyBorder="1" applyAlignment="1">
      <alignment horizontal="center" vertical="center" wrapText="1"/>
    </xf>
    <xf numFmtId="44" fontId="24" fillId="2" borderId="24" xfId="9" applyFont="1" applyFill="1" applyBorder="1" applyAlignment="1">
      <alignment horizontal="center" vertical="center"/>
    </xf>
    <xf numFmtId="44" fontId="29" fillId="0" borderId="1" xfId="9" applyFont="1" applyBorder="1" applyAlignment="1">
      <alignment vertical="center" wrapText="1"/>
    </xf>
    <xf numFmtId="0" fontId="34" fillId="0" borderId="0" xfId="1" applyFont="1"/>
    <xf numFmtId="0" fontId="34" fillId="0" borderId="0" xfId="1" applyFont="1" applyAlignment="1">
      <alignment horizontal="left"/>
    </xf>
    <xf numFmtId="165" fontId="35" fillId="0" borderId="0" xfId="5" applyFont="1" applyBorder="1" applyAlignment="1">
      <alignment horizontal="left"/>
    </xf>
    <xf numFmtId="44" fontId="32" fillId="17" borderId="20" xfId="9" applyFont="1" applyFill="1" applyBorder="1" applyAlignment="1">
      <alignment horizontal="center" vertical="center"/>
    </xf>
    <xf numFmtId="173" fontId="36" fillId="2" borderId="21" xfId="4" applyNumberFormat="1" applyFont="1" applyFill="1" applyBorder="1" applyAlignment="1">
      <alignment horizontal="center" vertical="center" wrapText="1"/>
    </xf>
    <xf numFmtId="0" fontId="35" fillId="0" borderId="0" xfId="1" applyFont="1" applyAlignment="1">
      <alignment vertical="center"/>
    </xf>
    <xf numFmtId="44" fontId="34" fillId="2" borderId="0" xfId="9" applyFont="1" applyFill="1"/>
    <xf numFmtId="2" fontId="34" fillId="0" borderId="0" xfId="1" applyNumberFormat="1" applyFont="1"/>
    <xf numFmtId="0" fontId="24" fillId="0" borderId="0" xfId="1" applyFont="1" applyAlignment="1">
      <alignment horizontal="justify" vertical="center"/>
    </xf>
    <xf numFmtId="0" fontId="28" fillId="18" borderId="0" xfId="0" applyFont="1" applyFill="1" applyAlignment="1">
      <alignment horizontal="left" vertical="center" wrapText="1"/>
    </xf>
    <xf numFmtId="0" fontId="24" fillId="18" borderId="0" xfId="0" applyFont="1" applyFill="1" applyAlignment="1">
      <alignment horizontal="left" vertical="center" wrapText="1"/>
    </xf>
    <xf numFmtId="0" fontId="28" fillId="18" borderId="0" xfId="0" applyFont="1" applyFill="1" applyAlignment="1">
      <alignment horizontal="left" wrapText="1"/>
    </xf>
    <xf numFmtId="44" fontId="28" fillId="2" borderId="0" xfId="9" applyFont="1" applyFill="1" applyAlignment="1">
      <alignment horizontal="left" wrapText="1"/>
    </xf>
    <xf numFmtId="166" fontId="28" fillId="18" borderId="0" xfId="5" applyNumberFormat="1" applyFont="1" applyFill="1" applyBorder="1" applyAlignment="1">
      <alignment horizontal="left" wrapText="1"/>
    </xf>
    <xf numFmtId="0" fontId="37" fillId="0" borderId="0" xfId="0" applyFont="1"/>
    <xf numFmtId="44" fontId="37" fillId="2" borderId="0" xfId="9" applyFont="1" applyFill="1"/>
    <xf numFmtId="166" fontId="37" fillId="0" borderId="0" xfId="5" applyNumberFormat="1" applyFont="1"/>
    <xf numFmtId="0" fontId="28" fillId="0" borderId="0" xfId="0" applyFont="1" applyBorder="1" applyAlignment="1">
      <alignment horizontal="center" vertical="center" wrapText="1"/>
    </xf>
    <xf numFmtId="0" fontId="32" fillId="16" borderId="27" xfId="0" applyFont="1" applyFill="1" applyBorder="1" applyAlignment="1">
      <alignment horizontal="center" vertical="center"/>
    </xf>
    <xf numFmtId="0" fontId="32" fillId="17" borderId="27" xfId="0" applyFont="1" applyFill="1" applyBorder="1" applyAlignment="1">
      <alignment horizontal="center" vertical="center"/>
    </xf>
    <xf numFmtId="44" fontId="32" fillId="17" borderId="27" xfId="9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0" xfId="1" applyFont="1" applyAlignment="1">
      <alignment horizontal="center"/>
    </xf>
    <xf numFmtId="0" fontId="34" fillId="0" borderId="0" xfId="1" applyFont="1" applyAlignment="1">
      <alignment horizontal="justify" vertical="center"/>
    </xf>
    <xf numFmtId="0" fontId="18" fillId="0" borderId="0" xfId="0" applyFont="1" applyAlignment="1">
      <alignment horizontal="right" wrapText="1"/>
    </xf>
    <xf numFmtId="0" fontId="27" fillId="0" borderId="0" xfId="8" applyAlignment="1">
      <alignment horizontal="right" wrapText="1"/>
    </xf>
    <xf numFmtId="0" fontId="19" fillId="0" borderId="0" xfId="0" applyFont="1" applyAlignment="1">
      <alignment horizontal="left"/>
    </xf>
    <xf numFmtId="0" fontId="28" fillId="0" borderId="0" xfId="1" applyFont="1" applyAlignment="1">
      <alignment horizontal="left" vertical="center"/>
    </xf>
    <xf numFmtId="0" fontId="24" fillId="0" borderId="0" xfId="0" applyFont="1" applyAlignment="1">
      <alignment horizontal="right"/>
    </xf>
    <xf numFmtId="0" fontId="32" fillId="16" borderId="18" xfId="0" applyFont="1" applyFill="1" applyBorder="1" applyAlignment="1">
      <alignment horizontal="center" vertical="center"/>
    </xf>
    <xf numFmtId="0" fontId="32" fillId="16" borderId="19" xfId="0" applyFont="1" applyFill="1" applyBorder="1" applyAlignment="1">
      <alignment horizontal="center" vertical="center"/>
    </xf>
    <xf numFmtId="0" fontId="28" fillId="0" borderId="0" xfId="0" applyFont="1" applyBorder="1" applyAlignment="1">
      <alignment horizontal="left" wrapText="1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33" fillId="0" borderId="11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4" fillId="9" borderId="5" xfId="1" applyFont="1" applyFill="1" applyBorder="1" applyAlignment="1">
      <alignment horizontal="center" wrapText="1"/>
    </xf>
    <xf numFmtId="0" fontId="4" fillId="9" borderId="1" xfId="1" applyFont="1" applyFill="1" applyBorder="1" applyAlignment="1">
      <alignment horizontal="center" wrapText="1"/>
    </xf>
    <xf numFmtId="2" fontId="4" fillId="2" borderId="0" xfId="1" applyNumberFormat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wrapText="1"/>
    </xf>
    <xf numFmtId="0" fontId="4" fillId="9" borderId="14" xfId="1" applyFont="1" applyFill="1" applyBorder="1" applyAlignment="1">
      <alignment horizontal="center" vertical="center"/>
    </xf>
    <xf numFmtId="0" fontId="4" fillId="9" borderId="15" xfId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8" fillId="0" borderId="4" xfId="1" applyFont="1" applyBorder="1" applyAlignment="1">
      <alignment horizontal="left"/>
    </xf>
    <xf numFmtId="0" fontId="4" fillId="0" borderId="1" xfId="1" applyFont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2" fontId="4" fillId="9" borderId="11" xfId="1" applyNumberFormat="1" applyFont="1" applyFill="1" applyBorder="1" applyAlignment="1">
      <alignment horizontal="center" vertical="center"/>
    </xf>
    <xf numFmtId="2" fontId="4" fillId="9" borderId="12" xfId="1" applyNumberFormat="1" applyFont="1" applyFill="1" applyBorder="1" applyAlignment="1">
      <alignment horizontal="center" vertical="center"/>
    </xf>
    <xf numFmtId="0" fontId="8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8" fillId="8" borderId="1" xfId="1" applyFont="1" applyFill="1" applyBorder="1" applyAlignment="1">
      <alignment horizontal="left"/>
    </xf>
    <xf numFmtId="0" fontId="5" fillId="8" borderId="1" xfId="1" applyFont="1" applyFill="1" applyBorder="1" applyAlignment="1">
      <alignment horizontal="left"/>
    </xf>
    <xf numFmtId="0" fontId="8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4" fillId="6" borderId="14" xfId="1" applyFont="1" applyFill="1" applyBorder="1" applyAlignment="1">
      <alignment horizontal="center"/>
    </xf>
    <xf numFmtId="0" fontId="5" fillId="2" borderId="0" xfId="1" applyFont="1" applyFill="1" applyAlignment="1">
      <alignment horizontal="center"/>
    </xf>
    <xf numFmtId="0" fontId="4" fillId="6" borderId="1" xfId="1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8" fillId="2" borderId="1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/>
    </xf>
    <xf numFmtId="0" fontId="4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8" fillId="0" borderId="2" xfId="1" applyFont="1" applyBorder="1" applyAlignment="1">
      <alignment horizontal="center" wrapText="1"/>
    </xf>
    <xf numFmtId="0" fontId="8" fillId="2" borderId="2" xfId="1" applyFont="1" applyFill="1" applyBorder="1" applyAlignment="1">
      <alignment horizontal="center"/>
    </xf>
    <xf numFmtId="0" fontId="8" fillId="2" borderId="3" xfId="1" applyFont="1" applyFill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6" fillId="2" borderId="0" xfId="1" applyFont="1" applyFill="1" applyAlignment="1">
      <alignment horizontal="left"/>
    </xf>
    <xf numFmtId="0" fontId="4" fillId="3" borderId="1" xfId="1" applyFont="1" applyFill="1" applyBorder="1" applyAlignment="1">
      <alignment horizontal="center"/>
    </xf>
    <xf numFmtId="0" fontId="5" fillId="10" borderId="1" xfId="1" applyFont="1" applyFill="1" applyBorder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4" fillId="3" borderId="13" xfId="1" applyFont="1" applyFill="1" applyBorder="1" applyAlignment="1">
      <alignment horizontal="left"/>
    </xf>
    <xf numFmtId="0" fontId="4" fillId="0" borderId="2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 wrapText="1"/>
    </xf>
    <xf numFmtId="0" fontId="8" fillId="0" borderId="4" xfId="1" applyFont="1" applyBorder="1" applyAlignment="1">
      <alignment horizontal="center" wrapText="1"/>
    </xf>
  </cellXfs>
  <cellStyles count="10">
    <cellStyle name="Hipervínculo" xfId="8" builtinId="8"/>
    <cellStyle name="Millares" xfId="7" builtinId="3"/>
    <cellStyle name="Millares 2" xfId="2"/>
    <cellStyle name="Millares 2 2" xfId="5"/>
    <cellStyle name="Moneda" xfId="9" builtinId="4"/>
    <cellStyle name="Moneda 2" xfId="6"/>
    <cellStyle name="Normal" xfId="0" builtinId="0"/>
    <cellStyle name="Normal 2" xfId="1"/>
    <cellStyle name="Porcentaje 2" xfId="3"/>
    <cellStyle name="Salida" xfId="4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358588</xdr:colOff>
      <xdr:row>0</xdr:row>
      <xdr:rowOff>71718</xdr:rowOff>
    </xdr:from>
    <xdr:to>
      <xdr:col>1</xdr:col>
      <xdr:colOff>941294</xdr:colOff>
      <xdr:row>7</xdr:row>
      <xdr:rowOff>94129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xmlns="" id="{0B6EE9AE-D818-40A0-A9E9-437542072F3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435" t="8164" r="13882" b="10196"/>
        <a:stretch/>
      </xdr:blipFill>
      <xdr:spPr>
        <a:xfrm>
          <a:off x="358588" y="71718"/>
          <a:ext cx="1278031" cy="1355911"/>
        </a:xfrm>
        <a:prstGeom prst="rect">
          <a:avLst/>
        </a:prstGeom>
      </xdr:spPr>
    </xdr:pic>
    <xdr:clientData/>
  </xdr:twoCellAnchor>
  <xdr:twoCellAnchor editAs="oneCell">
    <xdr:from>
      <xdr:col>1</xdr:col>
      <xdr:colOff>4298576</xdr:colOff>
      <xdr:row>57</xdr:row>
      <xdr:rowOff>38561</xdr:rowOff>
    </xdr:from>
    <xdr:to>
      <xdr:col>1</xdr:col>
      <xdr:colOff>5948083</xdr:colOff>
      <xdr:row>62</xdr:row>
      <xdr:rowOff>24513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F809253-7467-4916-9208-88F30EFF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901" y="12868736"/>
          <a:ext cx="1649507" cy="1081326"/>
        </a:xfrm>
        <a:prstGeom prst="rect">
          <a:avLst/>
        </a:prstGeom>
      </xdr:spPr>
    </xdr:pic>
    <xdr:clientData/>
  </xdr:twoCellAnchor>
  <xdr:twoCellAnchor>
    <xdr:from>
      <xdr:col>1</xdr:col>
      <xdr:colOff>3895165</xdr:colOff>
      <xdr:row>62</xdr:row>
      <xdr:rowOff>26894</xdr:rowOff>
    </xdr:from>
    <xdr:to>
      <xdr:col>2</xdr:col>
      <xdr:colOff>113740</xdr:colOff>
      <xdr:row>62</xdr:row>
      <xdr:rowOff>26894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xmlns="" id="{23CA77EF-E522-4E89-B3AE-54C3CDD2B45B}"/>
            </a:ext>
          </a:extLst>
        </xdr:cNvPr>
        <xdr:cNvCxnSpPr/>
      </xdr:nvCxnSpPr>
      <xdr:spPr>
        <a:xfrm>
          <a:off x="4590490" y="21039044"/>
          <a:ext cx="2590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mmee_013@hotmail.com" TargetMode="External"/><Relationship Id="rId1" Type="http://schemas.openxmlformats.org/officeDocument/2006/relationships/hyperlink" Target="http://www.immee.com.mx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05"/>
  <sheetViews>
    <sheetView showGridLines="0" tabSelected="1" view="pageBreakPreview" zoomScaleNormal="100" zoomScaleSheetLayoutView="100" workbookViewId="0">
      <selection activeCell="A18" sqref="A18"/>
    </sheetView>
  </sheetViews>
  <sheetFormatPr baseColWidth="10" defaultColWidth="9.140625" defaultRowHeight="18" x14ac:dyDescent="0.25"/>
  <cols>
    <col min="1" max="1" width="10.42578125" style="158" bestFit="1" customWidth="1"/>
    <col min="2" max="2" width="95.5703125" style="158" customWidth="1"/>
    <col min="3" max="3" width="14.28515625" style="158" bestFit="1" customWidth="1"/>
    <col min="4" max="4" width="15.42578125" style="158" bestFit="1" customWidth="1"/>
    <col min="5" max="5" width="19.85546875" style="177" customWidth="1"/>
    <col min="6" max="6" width="23.5703125" style="158" customWidth="1"/>
    <col min="7" max="7" width="21.42578125" style="158" customWidth="1"/>
    <col min="8" max="10" width="9.140625" style="158"/>
    <col min="11" max="11" width="13.42578125" style="158" customWidth="1"/>
    <col min="12" max="16384" width="9.140625" style="158"/>
  </cols>
  <sheetData>
    <row r="1" spans="1:9" s="151" customFormat="1" ht="19.5" customHeight="1" x14ac:dyDescent="0.25">
      <c r="A1" s="149"/>
      <c r="B1" s="149"/>
      <c r="C1" s="150"/>
      <c r="D1" s="233" t="s">
        <v>175</v>
      </c>
      <c r="E1" s="233"/>
      <c r="F1" s="233"/>
    </row>
    <row r="2" spans="1:9" s="151" customFormat="1" ht="14.25" customHeight="1" x14ac:dyDescent="0.25">
      <c r="A2" s="149"/>
      <c r="B2" s="149"/>
      <c r="C2" s="150"/>
      <c r="D2" s="233" t="s">
        <v>176</v>
      </c>
      <c r="E2" s="233"/>
      <c r="F2" s="233"/>
    </row>
    <row r="3" spans="1:9" s="151" customFormat="1" ht="14.25" customHeight="1" x14ac:dyDescent="0.25">
      <c r="A3" s="149"/>
      <c r="B3" s="149"/>
      <c r="C3" s="152"/>
      <c r="D3" s="233" t="s">
        <v>177</v>
      </c>
      <c r="E3" s="233"/>
      <c r="F3" s="233"/>
    </row>
    <row r="4" spans="1:9" s="151" customFormat="1" ht="14.25" customHeight="1" x14ac:dyDescent="0.25">
      <c r="A4" s="149"/>
      <c r="B4" s="149"/>
      <c r="C4" s="150"/>
      <c r="D4" s="233" t="s">
        <v>138</v>
      </c>
      <c r="E4" s="233"/>
      <c r="F4" s="233"/>
    </row>
    <row r="5" spans="1:9" s="151" customFormat="1" ht="14.25" customHeight="1" x14ac:dyDescent="0.25">
      <c r="A5" s="149"/>
      <c r="B5" s="149"/>
      <c r="C5" s="150"/>
      <c r="D5" s="234" t="s">
        <v>178</v>
      </c>
      <c r="E5" s="233"/>
      <c r="F5" s="233"/>
    </row>
    <row r="6" spans="1:9" s="151" customFormat="1" ht="9.75" customHeight="1" x14ac:dyDescent="0.3">
      <c r="A6" s="149"/>
      <c r="B6" s="149"/>
      <c r="C6" s="149"/>
      <c r="D6" s="149"/>
      <c r="E6" s="178"/>
      <c r="F6" s="153"/>
    </row>
    <row r="7" spans="1:9" s="151" customFormat="1" ht="18.75" x14ac:dyDescent="0.3">
      <c r="A7" s="149"/>
      <c r="B7" s="149"/>
      <c r="C7" s="149"/>
      <c r="D7" s="149"/>
      <c r="E7" s="178"/>
      <c r="F7" s="153"/>
    </row>
    <row r="8" spans="1:9" s="151" customFormat="1" thickBot="1" x14ac:dyDescent="0.35">
      <c r="A8" s="149"/>
      <c r="B8" s="235" t="s">
        <v>139</v>
      </c>
      <c r="C8" s="235"/>
      <c r="D8" s="235"/>
      <c r="E8" s="235"/>
      <c r="F8" s="235"/>
    </row>
    <row r="9" spans="1:9" s="155" customFormat="1" ht="9" customHeight="1" x14ac:dyDescent="0.3">
      <c r="A9" s="187"/>
      <c r="B9" s="187"/>
      <c r="C9" s="187"/>
      <c r="D9" s="187"/>
      <c r="E9" s="188"/>
      <c r="F9" s="189"/>
      <c r="G9" s="154"/>
      <c r="H9" s="154"/>
      <c r="I9" s="154"/>
    </row>
    <row r="10" spans="1:9" s="156" customFormat="1" ht="15.75" x14ac:dyDescent="0.2">
      <c r="A10" s="236" t="s">
        <v>249</v>
      </c>
      <c r="B10" s="236"/>
      <c r="C10" s="237" t="s">
        <v>247</v>
      </c>
      <c r="D10" s="237"/>
      <c r="E10" s="237"/>
      <c r="F10" s="237"/>
    </row>
    <row r="11" spans="1:9" s="156" customFormat="1" ht="15.75" x14ac:dyDescent="0.2">
      <c r="A11" s="236" t="s">
        <v>250</v>
      </c>
      <c r="B11" s="236"/>
      <c r="C11" s="190"/>
      <c r="D11" s="190"/>
      <c r="E11" s="191"/>
      <c r="F11" s="190"/>
    </row>
    <row r="12" spans="1:9" s="156" customFormat="1" ht="15.75" x14ac:dyDescent="0.2">
      <c r="A12" s="236" t="s">
        <v>244</v>
      </c>
      <c r="B12" s="236"/>
      <c r="C12" s="190"/>
      <c r="D12" s="190"/>
      <c r="E12" s="191"/>
      <c r="F12" s="190"/>
    </row>
    <row r="13" spans="1:9" s="156" customFormat="1" ht="29.25" customHeight="1" x14ac:dyDescent="0.2">
      <c r="A13" s="236"/>
      <c r="B13" s="236"/>
      <c r="C13" s="192"/>
      <c r="D13" s="192"/>
      <c r="E13" s="193"/>
      <c r="F13" s="194"/>
    </row>
    <row r="14" spans="1:9" s="156" customFormat="1" ht="16.5" customHeight="1" x14ac:dyDescent="0.2">
      <c r="A14" s="195" t="s">
        <v>140</v>
      </c>
      <c r="B14" s="196"/>
      <c r="C14" s="192"/>
      <c r="D14" s="192"/>
      <c r="E14" s="238" t="s">
        <v>210</v>
      </c>
      <c r="F14" s="239"/>
    </row>
    <row r="15" spans="1:9" s="156" customFormat="1" ht="15" x14ac:dyDescent="0.2">
      <c r="A15" s="197"/>
      <c r="B15" s="196"/>
      <c r="C15" s="192"/>
      <c r="D15" s="192"/>
      <c r="E15" s="198"/>
      <c r="F15" s="158"/>
    </row>
    <row r="16" spans="1:9" s="156" customFormat="1" ht="39" customHeight="1" x14ac:dyDescent="0.25">
      <c r="A16" s="240" t="s">
        <v>248</v>
      </c>
      <c r="B16" s="240"/>
      <c r="C16" s="240"/>
      <c r="D16" s="240"/>
      <c r="E16" s="240"/>
      <c r="F16" s="240"/>
    </row>
    <row r="17" spans="1:6" s="156" customFormat="1" ht="15.75" x14ac:dyDescent="0.2">
      <c r="A17" s="225"/>
      <c r="B17" s="225"/>
      <c r="C17" s="225"/>
      <c r="D17" s="225"/>
      <c r="E17" s="225"/>
      <c r="F17" s="225"/>
    </row>
    <row r="18" spans="1:6" s="156" customFormat="1" ht="20.100000000000001" customHeight="1" x14ac:dyDescent="0.2">
      <c r="A18" s="226" t="s">
        <v>141</v>
      </c>
      <c r="B18" s="226" t="s">
        <v>142</v>
      </c>
      <c r="C18" s="226" t="s">
        <v>143</v>
      </c>
      <c r="D18" s="227" t="s">
        <v>144</v>
      </c>
      <c r="E18" s="228" t="s">
        <v>145</v>
      </c>
      <c r="F18" s="226" t="s">
        <v>0</v>
      </c>
    </row>
    <row r="19" spans="1:6" s="156" customFormat="1" ht="20.100000000000001" customHeight="1" x14ac:dyDescent="0.2">
      <c r="A19" s="199">
        <v>1</v>
      </c>
      <c r="B19" s="241" t="s">
        <v>181</v>
      </c>
      <c r="C19" s="242"/>
      <c r="D19" s="242"/>
      <c r="E19" s="242"/>
      <c r="F19" s="243"/>
    </row>
    <row r="20" spans="1:6" s="156" customFormat="1" ht="47.1" customHeight="1" x14ac:dyDescent="0.2">
      <c r="A20" s="200">
        <v>1.1000000000000001</v>
      </c>
      <c r="B20" s="179" t="s">
        <v>182</v>
      </c>
      <c r="C20" s="180" t="s">
        <v>205</v>
      </c>
      <c r="D20" s="181">
        <v>6</v>
      </c>
      <c r="E20" s="182">
        <f>'M0 (1)'!H97/6</f>
        <v>7744.8081680000005</v>
      </c>
      <c r="F20" s="201">
        <f>D20*E20</f>
        <v>46468.849008000005</v>
      </c>
    </row>
    <row r="21" spans="1:6" s="156" customFormat="1" ht="29.25" customHeight="1" x14ac:dyDescent="0.2">
      <c r="A21" s="202">
        <v>1.2</v>
      </c>
      <c r="B21" s="179" t="s">
        <v>183</v>
      </c>
      <c r="C21" s="180" t="s">
        <v>206</v>
      </c>
      <c r="D21" s="181">
        <v>6</v>
      </c>
      <c r="E21" s="182">
        <f>'M0 (2)'!H97/6</f>
        <v>2203.3584000000005</v>
      </c>
      <c r="F21" s="203">
        <f t="shared" ref="F21:F47" si="0">D21*E21</f>
        <v>13220.150400000002</v>
      </c>
    </row>
    <row r="22" spans="1:6" s="156" customFormat="1" ht="42.75" customHeight="1" x14ac:dyDescent="0.2">
      <c r="A22" s="200">
        <v>1.3</v>
      </c>
      <c r="B22" s="179" t="s">
        <v>184</v>
      </c>
      <c r="C22" s="180" t="s">
        <v>205</v>
      </c>
      <c r="D22" s="181">
        <v>4</v>
      </c>
      <c r="E22" s="182">
        <f>'M0  (3)'!H98</f>
        <v>2328.0623120000005</v>
      </c>
      <c r="F22" s="203">
        <f t="shared" si="0"/>
        <v>9312.2492480000019</v>
      </c>
    </row>
    <row r="23" spans="1:6" s="156" customFormat="1" ht="38.25" customHeight="1" x14ac:dyDescent="0.2">
      <c r="A23" s="202">
        <v>1.4</v>
      </c>
      <c r="B23" s="179" t="s">
        <v>185</v>
      </c>
      <c r="C23" s="180" t="s">
        <v>205</v>
      </c>
      <c r="D23" s="181">
        <v>4</v>
      </c>
      <c r="E23" s="182">
        <f>'M0  (4)'!H98</f>
        <v>1748.9643840000001</v>
      </c>
      <c r="F23" s="203">
        <f t="shared" si="0"/>
        <v>6995.8575360000004</v>
      </c>
    </row>
    <row r="24" spans="1:6" s="156" customFormat="1" ht="30" x14ac:dyDescent="0.2">
      <c r="A24" s="200">
        <v>1.5</v>
      </c>
      <c r="B24" s="179" t="s">
        <v>186</v>
      </c>
      <c r="C24" s="180" t="s">
        <v>205</v>
      </c>
      <c r="D24" s="181">
        <v>2</v>
      </c>
      <c r="E24" s="182">
        <f>E22</f>
        <v>2328.0623120000005</v>
      </c>
      <c r="F24" s="203">
        <f t="shared" si="0"/>
        <v>4656.1246240000009</v>
      </c>
    </row>
    <row r="25" spans="1:6" s="156" customFormat="1" ht="64.5" customHeight="1" x14ac:dyDescent="0.2">
      <c r="A25" s="202">
        <v>1.6</v>
      </c>
      <c r="B25" s="179" t="s">
        <v>204</v>
      </c>
      <c r="C25" s="180" t="s">
        <v>205</v>
      </c>
      <c r="D25" s="181">
        <v>2</v>
      </c>
      <c r="E25" s="182">
        <f>E23</f>
        <v>1748.9643840000001</v>
      </c>
      <c r="F25" s="203">
        <f t="shared" si="0"/>
        <v>3497.9287680000002</v>
      </c>
    </row>
    <row r="26" spans="1:6" s="156" customFormat="1" ht="45" x14ac:dyDescent="0.2">
      <c r="A26" s="200">
        <v>1.7</v>
      </c>
      <c r="B26" s="179" t="s">
        <v>187</v>
      </c>
      <c r="C26" s="180" t="s">
        <v>205</v>
      </c>
      <c r="D26" s="181">
        <v>6</v>
      </c>
      <c r="E26" s="182">
        <f>'M0  (5)'!H98</f>
        <v>3810.5221320000005</v>
      </c>
      <c r="F26" s="203">
        <f t="shared" si="0"/>
        <v>22863.132792000004</v>
      </c>
    </row>
    <row r="27" spans="1:6" s="156" customFormat="1" ht="30.75" customHeight="1" x14ac:dyDescent="0.2">
      <c r="A27" s="202">
        <v>1.8</v>
      </c>
      <c r="B27" s="179" t="s">
        <v>188</v>
      </c>
      <c r="C27" s="180" t="s">
        <v>205</v>
      </c>
      <c r="D27" s="181">
        <v>2</v>
      </c>
      <c r="E27" s="182">
        <f>'M0  (6)'!H98</f>
        <v>2358.6104519999999</v>
      </c>
      <c r="F27" s="203">
        <f t="shared" si="0"/>
        <v>4717.2209039999998</v>
      </c>
    </row>
    <row r="28" spans="1:6" s="156" customFormat="1" ht="15.75" x14ac:dyDescent="0.2">
      <c r="A28" s="204">
        <v>2</v>
      </c>
      <c r="B28" s="244" t="s">
        <v>189</v>
      </c>
      <c r="C28" s="245"/>
      <c r="D28" s="245"/>
      <c r="E28" s="245"/>
      <c r="F28" s="245"/>
    </row>
    <row r="29" spans="1:6" s="156" customFormat="1" ht="44.25" customHeight="1" x14ac:dyDescent="0.2">
      <c r="A29" s="205">
        <v>2.1</v>
      </c>
      <c r="B29" s="179" t="s">
        <v>220</v>
      </c>
      <c r="C29" s="180" t="s">
        <v>205</v>
      </c>
      <c r="D29" s="181">
        <v>80</v>
      </c>
      <c r="E29" s="182">
        <f>'M0  (7)'!H98</f>
        <v>1611.3596744250003</v>
      </c>
      <c r="F29" s="203">
        <f t="shared" si="0"/>
        <v>128908.77395400003</v>
      </c>
    </row>
    <row r="30" spans="1:6" s="156" customFormat="1" ht="45" customHeight="1" x14ac:dyDescent="0.2">
      <c r="A30" s="205">
        <v>2.2000000000000002</v>
      </c>
      <c r="B30" s="179" t="s">
        <v>190</v>
      </c>
      <c r="C30" s="180" t="s">
        <v>205</v>
      </c>
      <c r="D30" s="181">
        <v>4</v>
      </c>
      <c r="E30" s="182">
        <f>'M0  (8)'!H98</f>
        <v>3568.2161489999999</v>
      </c>
      <c r="F30" s="203">
        <f t="shared" si="0"/>
        <v>14272.864595999999</v>
      </c>
    </row>
    <row r="31" spans="1:6" s="156" customFormat="1" ht="55.5" customHeight="1" x14ac:dyDescent="0.2">
      <c r="A31" s="205">
        <v>2.2999999999999998</v>
      </c>
      <c r="B31" s="179" t="s">
        <v>223</v>
      </c>
      <c r="C31" s="180" t="s">
        <v>205</v>
      </c>
      <c r="D31" s="181">
        <v>40</v>
      </c>
      <c r="E31" s="182">
        <f>12*1.8</f>
        <v>21.6</v>
      </c>
      <c r="F31" s="203">
        <f t="shared" si="0"/>
        <v>864</v>
      </c>
    </row>
    <row r="32" spans="1:6" s="156" customFormat="1" ht="43.5" customHeight="1" x14ac:dyDescent="0.2">
      <c r="A32" s="205">
        <v>2.4</v>
      </c>
      <c r="B32" s="179" t="s">
        <v>191</v>
      </c>
      <c r="C32" s="180" t="s">
        <v>205</v>
      </c>
      <c r="D32" s="181">
        <v>40</v>
      </c>
      <c r="E32" s="182">
        <f>16*1.8</f>
        <v>28.8</v>
      </c>
      <c r="F32" s="203">
        <f t="shared" si="0"/>
        <v>1152</v>
      </c>
    </row>
    <row r="33" spans="1:7" s="156" customFormat="1" ht="15.75" x14ac:dyDescent="0.2">
      <c r="A33" s="204">
        <v>3</v>
      </c>
      <c r="B33" s="244" t="s">
        <v>192</v>
      </c>
      <c r="C33" s="245"/>
      <c r="D33" s="245"/>
      <c r="E33" s="245"/>
      <c r="F33" s="245"/>
    </row>
    <row r="34" spans="1:7" s="156" customFormat="1" ht="28.5" customHeight="1" x14ac:dyDescent="0.2">
      <c r="A34" s="205">
        <v>3.1</v>
      </c>
      <c r="B34" s="179" t="s">
        <v>193</v>
      </c>
      <c r="C34" s="180" t="s">
        <v>205</v>
      </c>
      <c r="D34" s="181">
        <v>2</v>
      </c>
      <c r="E34" s="206">
        <f>'M0  (9)'!H98</f>
        <v>29218.802154050001</v>
      </c>
      <c r="F34" s="203">
        <f t="shared" si="0"/>
        <v>58437.604308100003</v>
      </c>
    </row>
    <row r="35" spans="1:7" s="156" customFormat="1" ht="15.75" x14ac:dyDescent="0.2">
      <c r="A35" s="204">
        <v>4</v>
      </c>
      <c r="B35" s="244" t="s">
        <v>194</v>
      </c>
      <c r="C35" s="245"/>
      <c r="D35" s="245"/>
      <c r="E35" s="245"/>
      <c r="F35" s="245"/>
    </row>
    <row r="36" spans="1:7" s="156" customFormat="1" ht="42.75" customHeight="1" x14ac:dyDescent="0.2">
      <c r="A36" s="205">
        <v>4.0999999999999996</v>
      </c>
      <c r="B36" s="179" t="s">
        <v>195</v>
      </c>
      <c r="C36" s="180" t="s">
        <v>207</v>
      </c>
      <c r="D36" s="181">
        <v>1</v>
      </c>
      <c r="E36" s="182">
        <v>5480</v>
      </c>
      <c r="F36" s="203">
        <f t="shared" si="0"/>
        <v>5480</v>
      </c>
    </row>
    <row r="37" spans="1:7" s="156" customFormat="1" ht="44.1" customHeight="1" x14ac:dyDescent="0.2">
      <c r="A37" s="205">
        <v>4.2</v>
      </c>
      <c r="B37" s="179" t="s">
        <v>196</v>
      </c>
      <c r="C37" s="180" t="s">
        <v>205</v>
      </c>
      <c r="D37" s="181">
        <v>1</v>
      </c>
      <c r="E37" s="182">
        <v>5860</v>
      </c>
      <c r="F37" s="203">
        <f t="shared" si="0"/>
        <v>5860</v>
      </c>
    </row>
    <row r="38" spans="1:7" s="156" customFormat="1" ht="63" customHeight="1" x14ac:dyDescent="0.2">
      <c r="A38" s="205">
        <v>4.3</v>
      </c>
      <c r="B38" s="179" t="s">
        <v>226</v>
      </c>
      <c r="C38" s="180" t="s">
        <v>208</v>
      </c>
      <c r="D38" s="181">
        <v>1</v>
      </c>
      <c r="E38" s="182">
        <v>2600</v>
      </c>
      <c r="F38" s="203">
        <f t="shared" si="0"/>
        <v>2600</v>
      </c>
    </row>
    <row r="39" spans="1:7" s="156" customFormat="1" ht="43.5" customHeight="1" x14ac:dyDescent="0.2">
      <c r="A39" s="205">
        <v>4.4000000000000004</v>
      </c>
      <c r="B39" s="179" t="s">
        <v>229</v>
      </c>
      <c r="C39" s="183" t="s">
        <v>208</v>
      </c>
      <c r="D39" s="184">
        <v>1</v>
      </c>
      <c r="E39" s="182">
        <v>1600</v>
      </c>
      <c r="F39" s="203">
        <f t="shared" si="0"/>
        <v>1600</v>
      </c>
    </row>
    <row r="40" spans="1:7" s="156" customFormat="1" ht="29.25" customHeight="1" x14ac:dyDescent="0.2">
      <c r="A40" s="205">
        <v>4.5</v>
      </c>
      <c r="B40" s="179" t="s">
        <v>197</v>
      </c>
      <c r="C40" s="183" t="s">
        <v>208</v>
      </c>
      <c r="D40" s="184">
        <v>1</v>
      </c>
      <c r="E40" s="182">
        <v>1240</v>
      </c>
      <c r="F40" s="203">
        <f t="shared" si="0"/>
        <v>1240</v>
      </c>
    </row>
    <row r="41" spans="1:7" s="156" customFormat="1" ht="15.75" x14ac:dyDescent="0.2">
      <c r="A41" s="204">
        <v>5</v>
      </c>
      <c r="B41" s="244" t="s">
        <v>198</v>
      </c>
      <c r="C41" s="245"/>
      <c r="D41" s="245"/>
      <c r="E41" s="245"/>
      <c r="F41" s="245"/>
    </row>
    <row r="42" spans="1:7" s="156" customFormat="1" ht="124.5" customHeight="1" x14ac:dyDescent="0.2">
      <c r="A42" s="205">
        <v>5.0999999999999996</v>
      </c>
      <c r="B42" s="179" t="s">
        <v>199</v>
      </c>
      <c r="C42" s="180" t="s">
        <v>209</v>
      </c>
      <c r="D42" s="181">
        <v>38</v>
      </c>
      <c r="E42" s="182">
        <v>650</v>
      </c>
      <c r="F42" s="203">
        <f t="shared" si="0"/>
        <v>24700</v>
      </c>
    </row>
    <row r="43" spans="1:7" s="156" customFormat="1" ht="88.5" customHeight="1" x14ac:dyDescent="0.2">
      <c r="A43" s="205">
        <v>5.2</v>
      </c>
      <c r="B43" s="179" t="s">
        <v>246</v>
      </c>
      <c r="C43" s="180" t="s">
        <v>208</v>
      </c>
      <c r="D43" s="181">
        <v>1</v>
      </c>
      <c r="E43" s="182">
        <f>'M0  (10)'!H97</f>
        <v>42106.908632600003</v>
      </c>
      <c r="F43" s="203">
        <f>D43*E43</f>
        <v>42106.908632600003</v>
      </c>
    </row>
    <row r="44" spans="1:7" s="156" customFormat="1" ht="37.5" customHeight="1" x14ac:dyDescent="0.2">
      <c r="A44" s="204">
        <v>6</v>
      </c>
      <c r="B44" s="246" t="s">
        <v>200</v>
      </c>
      <c r="C44" s="247"/>
      <c r="D44" s="247"/>
      <c r="E44" s="247"/>
      <c r="F44" s="248"/>
    </row>
    <row r="45" spans="1:7" s="156" customFormat="1" ht="18.75" customHeight="1" x14ac:dyDescent="0.2">
      <c r="A45" s="205">
        <v>6.1</v>
      </c>
      <c r="B45" s="179" t="s">
        <v>201</v>
      </c>
      <c r="C45" s="185" t="s">
        <v>208</v>
      </c>
      <c r="D45" s="186">
        <v>1</v>
      </c>
      <c r="E45" s="207">
        <f>'MAT (11)'!H124</f>
        <v>24196.249</v>
      </c>
      <c r="F45" s="203">
        <f t="shared" si="0"/>
        <v>24196.249</v>
      </c>
    </row>
    <row r="46" spans="1:7" s="156" customFormat="1" ht="37.5" customHeight="1" x14ac:dyDescent="0.2">
      <c r="A46" s="204">
        <v>7</v>
      </c>
      <c r="B46" s="246" t="s">
        <v>202</v>
      </c>
      <c r="C46" s="247"/>
      <c r="D46" s="247"/>
      <c r="E46" s="247"/>
      <c r="F46" s="248"/>
    </row>
    <row r="47" spans="1:7" s="156" customFormat="1" ht="32.450000000000003" customHeight="1" x14ac:dyDescent="0.2">
      <c r="A47" s="205">
        <v>7.1</v>
      </c>
      <c r="B47" s="179" t="s">
        <v>203</v>
      </c>
      <c r="C47" s="185" t="s">
        <v>208</v>
      </c>
      <c r="D47" s="186">
        <v>1</v>
      </c>
      <c r="E47" s="207">
        <f>'M0  (12)'!H97</f>
        <v>39483.772944000004</v>
      </c>
      <c r="F47" s="203">
        <f t="shared" si="0"/>
        <v>39483.772944000004</v>
      </c>
    </row>
    <row r="48" spans="1:7" ht="24" customHeight="1" x14ac:dyDescent="0.25">
      <c r="A48" s="208"/>
      <c r="B48" s="209"/>
      <c r="C48" s="208"/>
      <c r="D48" s="210"/>
      <c r="E48" s="211" t="s">
        <v>146</v>
      </c>
      <c r="F48" s="212">
        <f>SUM(F20:F47)</f>
        <v>462633.68671470007</v>
      </c>
      <c r="G48" s="175">
        <f>'Semana completa M0'!H97</f>
        <v>278663.15641200001</v>
      </c>
    </row>
    <row r="49" spans="1:7" ht="32.25" customHeight="1" x14ac:dyDescent="0.2">
      <c r="B49" s="213" t="s">
        <v>147</v>
      </c>
      <c r="C49" s="208"/>
      <c r="D49" s="208"/>
      <c r="E49" s="214"/>
      <c r="F49" s="215"/>
    </row>
    <row r="50" spans="1:7" ht="20.100000000000001" customHeight="1" x14ac:dyDescent="0.2">
      <c r="A50" s="216"/>
      <c r="B50" s="232" t="s">
        <v>245</v>
      </c>
      <c r="C50" s="232"/>
      <c r="D50" s="232"/>
      <c r="E50" s="232"/>
      <c r="F50" s="232"/>
    </row>
    <row r="51" spans="1:7" ht="20.100000000000001" customHeight="1" x14ac:dyDescent="0.2">
      <c r="A51" s="216"/>
      <c r="B51" s="232" t="s">
        <v>242</v>
      </c>
      <c r="C51" s="232"/>
      <c r="D51" s="232"/>
      <c r="E51" s="232"/>
      <c r="F51" s="232"/>
    </row>
    <row r="52" spans="1:7" s="160" customFormat="1" ht="20.100000000000001" customHeight="1" x14ac:dyDescent="0.3">
      <c r="A52" s="216"/>
      <c r="B52" s="232" t="s">
        <v>148</v>
      </c>
      <c r="C52" s="232"/>
      <c r="D52" s="232"/>
      <c r="E52" s="232"/>
      <c r="F52" s="232"/>
    </row>
    <row r="53" spans="1:7" s="160" customFormat="1" ht="20.100000000000001" customHeight="1" x14ac:dyDescent="0.3">
      <c r="A53" s="216"/>
      <c r="B53" s="232" t="s">
        <v>174</v>
      </c>
      <c r="C53" s="232"/>
      <c r="D53" s="232"/>
      <c r="E53" s="232"/>
      <c r="F53" s="232"/>
    </row>
    <row r="54" spans="1:7" s="160" customFormat="1" ht="20.100000000000001" customHeight="1" x14ac:dyDescent="0.3">
      <c r="A54" s="216"/>
      <c r="B54" s="232" t="s">
        <v>149</v>
      </c>
      <c r="C54" s="232"/>
      <c r="D54" s="232"/>
      <c r="E54" s="232"/>
      <c r="F54" s="232"/>
    </row>
    <row r="55" spans="1:7" s="160" customFormat="1" ht="17.25" x14ac:dyDescent="0.3">
      <c r="A55" s="217"/>
      <c r="B55" s="218"/>
      <c r="C55" s="219"/>
      <c r="D55" s="219"/>
      <c r="E55" s="220"/>
      <c r="F55" s="221"/>
    </row>
    <row r="56" spans="1:7" s="160" customFormat="1" ht="17.25" x14ac:dyDescent="0.3">
      <c r="A56" s="196"/>
      <c r="B56" s="196"/>
      <c r="C56" s="222"/>
      <c r="D56" s="222"/>
      <c r="E56" s="223"/>
      <c r="F56" s="224"/>
    </row>
    <row r="57" spans="1:7" s="160" customFormat="1" ht="17.25" x14ac:dyDescent="0.3">
      <c r="A57" s="230" t="s">
        <v>150</v>
      </c>
      <c r="B57" s="230"/>
      <c r="C57" s="230"/>
      <c r="D57" s="230"/>
      <c r="E57" s="230"/>
      <c r="F57" s="230"/>
    </row>
    <row r="58" spans="1:7" s="160" customFormat="1" ht="17.25" x14ac:dyDescent="0.3">
      <c r="A58" s="231"/>
      <c r="B58" s="231"/>
      <c r="C58" s="231"/>
      <c r="D58" s="231"/>
      <c r="E58" s="231"/>
      <c r="F58" s="231"/>
    </row>
    <row r="59" spans="1:7" s="160" customFormat="1" ht="17.25" x14ac:dyDescent="0.3">
      <c r="A59" s="231"/>
      <c r="B59" s="231"/>
      <c r="C59" s="231"/>
      <c r="D59" s="231"/>
      <c r="E59" s="231"/>
      <c r="F59" s="231"/>
    </row>
    <row r="60" spans="1:7" s="160" customFormat="1" ht="17.25" x14ac:dyDescent="0.3">
      <c r="A60" s="231"/>
      <c r="B60" s="231"/>
      <c r="C60" s="231"/>
      <c r="D60" s="231"/>
      <c r="E60" s="231"/>
      <c r="F60" s="231"/>
    </row>
    <row r="61" spans="1:7" s="160" customFormat="1" ht="17.25" x14ac:dyDescent="0.3">
      <c r="A61" s="231"/>
      <c r="B61" s="231"/>
      <c r="C61" s="231"/>
      <c r="D61" s="231"/>
      <c r="E61" s="231"/>
      <c r="F61" s="231"/>
      <c r="G61" s="161"/>
    </row>
    <row r="62" spans="1:7" s="160" customFormat="1" ht="17.25" x14ac:dyDescent="0.3">
      <c r="A62" s="231"/>
      <c r="B62" s="231"/>
      <c r="C62" s="231"/>
      <c r="D62" s="231"/>
      <c r="E62" s="231"/>
      <c r="F62" s="231"/>
      <c r="G62" s="157"/>
    </row>
    <row r="63" spans="1:7" s="160" customFormat="1" ht="17.25" x14ac:dyDescent="0.3">
      <c r="A63" s="229" t="s">
        <v>151</v>
      </c>
      <c r="B63" s="229"/>
      <c r="C63" s="229"/>
      <c r="D63" s="229"/>
      <c r="E63" s="229"/>
      <c r="F63" s="229"/>
    </row>
    <row r="64" spans="1:7" s="160" customFormat="1" ht="17.25" x14ac:dyDescent="0.3">
      <c r="A64" s="230" t="s">
        <v>152</v>
      </c>
      <c r="B64" s="230"/>
      <c r="C64" s="230"/>
      <c r="D64" s="230"/>
      <c r="E64" s="230"/>
      <c r="F64" s="230"/>
    </row>
    <row r="65" spans="1:6" s="160" customFormat="1" ht="17.25" x14ac:dyDescent="0.3">
      <c r="A65" s="231"/>
      <c r="B65" s="231"/>
      <c r="C65" s="231"/>
      <c r="D65" s="231"/>
      <c r="E65" s="231"/>
      <c r="F65" s="231"/>
    </row>
    <row r="66" spans="1:6" s="160" customFormat="1" ht="18.75" x14ac:dyDescent="0.3">
      <c r="E66" s="176"/>
    </row>
    <row r="67" spans="1:6" s="160" customFormat="1" ht="18.75" x14ac:dyDescent="0.3">
      <c r="E67" s="176"/>
    </row>
    <row r="68" spans="1:6" s="160" customFormat="1" ht="18.75" x14ac:dyDescent="0.3">
      <c r="E68" s="176"/>
    </row>
    <row r="69" spans="1:6" s="160" customFormat="1" ht="18.75" x14ac:dyDescent="0.3">
      <c r="E69" s="176"/>
    </row>
    <row r="70" spans="1:6" s="160" customFormat="1" ht="18.75" x14ac:dyDescent="0.3">
      <c r="E70" s="176"/>
    </row>
    <row r="71" spans="1:6" s="160" customFormat="1" ht="18.75" x14ac:dyDescent="0.3">
      <c r="E71" s="176"/>
    </row>
    <row r="72" spans="1:6" s="159" customFormat="1" ht="18.75" x14ac:dyDescent="0.3">
      <c r="A72" s="160"/>
      <c r="B72" s="160"/>
      <c r="C72" s="160"/>
      <c r="D72" s="160"/>
      <c r="E72" s="176"/>
      <c r="F72" s="160"/>
    </row>
    <row r="73" spans="1:6" s="159" customFormat="1" ht="18.75" x14ac:dyDescent="0.3">
      <c r="A73" s="162"/>
      <c r="B73" s="162"/>
      <c r="C73" s="162"/>
      <c r="D73" s="162"/>
      <c r="E73" s="176"/>
      <c r="F73" s="162"/>
    </row>
    <row r="74" spans="1:6" s="159" customFormat="1" ht="18.75" x14ac:dyDescent="0.3">
      <c r="A74" s="162"/>
      <c r="B74" s="162"/>
      <c r="C74" s="162"/>
      <c r="D74" s="162"/>
      <c r="E74" s="176"/>
      <c r="F74" s="162"/>
    </row>
    <row r="75" spans="1:6" s="159" customFormat="1" ht="18.75" x14ac:dyDescent="0.3">
      <c r="A75" s="162"/>
      <c r="B75" s="162"/>
      <c r="C75" s="162"/>
      <c r="D75" s="162"/>
      <c r="E75" s="176"/>
      <c r="F75" s="162"/>
    </row>
    <row r="76" spans="1:6" s="159" customFormat="1" ht="18.75" x14ac:dyDescent="0.3">
      <c r="A76" s="162"/>
      <c r="B76" s="162"/>
      <c r="C76" s="162"/>
      <c r="D76" s="162"/>
      <c r="E76" s="176"/>
      <c r="F76" s="162"/>
    </row>
    <row r="77" spans="1:6" s="159" customFormat="1" ht="18.75" x14ac:dyDescent="0.3">
      <c r="A77" s="162"/>
      <c r="B77" s="162"/>
      <c r="C77" s="162"/>
      <c r="D77" s="162"/>
      <c r="E77" s="176"/>
      <c r="F77" s="162"/>
    </row>
    <row r="78" spans="1:6" s="159" customFormat="1" ht="18.75" x14ac:dyDescent="0.3">
      <c r="A78" s="162"/>
      <c r="B78" s="162"/>
      <c r="C78" s="162"/>
      <c r="D78" s="162"/>
      <c r="E78" s="176"/>
      <c r="F78" s="162"/>
    </row>
    <row r="79" spans="1:6" s="159" customFormat="1" ht="18.75" x14ac:dyDescent="0.3">
      <c r="A79" s="162"/>
      <c r="B79" s="162"/>
      <c r="C79" s="162"/>
      <c r="D79" s="162"/>
      <c r="E79" s="176"/>
      <c r="F79" s="162"/>
    </row>
    <row r="80" spans="1:6" s="159" customFormat="1" ht="18.75" x14ac:dyDescent="0.3">
      <c r="A80" s="162"/>
      <c r="B80" s="162"/>
      <c r="C80" s="162"/>
      <c r="D80" s="162"/>
      <c r="E80" s="176"/>
      <c r="F80" s="162"/>
    </row>
    <row r="81" spans="1:6" s="159" customFormat="1" ht="18.75" x14ac:dyDescent="0.3">
      <c r="A81" s="162"/>
      <c r="B81" s="162"/>
      <c r="C81" s="162"/>
      <c r="D81" s="162"/>
      <c r="E81" s="176"/>
      <c r="F81" s="162"/>
    </row>
    <row r="82" spans="1:6" s="159" customFormat="1" ht="18.75" x14ac:dyDescent="0.3">
      <c r="A82" s="162"/>
      <c r="B82" s="162"/>
      <c r="C82" s="162"/>
      <c r="D82" s="162"/>
      <c r="E82" s="176"/>
      <c r="F82" s="162"/>
    </row>
    <row r="83" spans="1:6" s="159" customFormat="1" ht="18.75" x14ac:dyDescent="0.3">
      <c r="A83" s="162"/>
      <c r="B83" s="162"/>
      <c r="C83" s="162"/>
      <c r="D83" s="162"/>
      <c r="E83" s="176"/>
      <c r="F83" s="162"/>
    </row>
    <row r="84" spans="1:6" s="159" customFormat="1" ht="18.75" x14ac:dyDescent="0.3">
      <c r="A84" s="162"/>
      <c r="B84" s="162"/>
      <c r="C84" s="162"/>
      <c r="D84" s="162"/>
      <c r="E84" s="176"/>
      <c r="F84" s="162"/>
    </row>
    <row r="85" spans="1:6" s="159" customFormat="1" ht="18.75" x14ac:dyDescent="0.3">
      <c r="A85" s="162"/>
      <c r="B85" s="162"/>
      <c r="C85" s="162"/>
      <c r="D85" s="162"/>
      <c r="E85" s="176"/>
      <c r="F85" s="162"/>
    </row>
    <row r="86" spans="1:6" s="159" customFormat="1" ht="18.75" x14ac:dyDescent="0.3">
      <c r="A86" s="162"/>
      <c r="B86" s="162"/>
      <c r="C86" s="162"/>
      <c r="D86" s="162"/>
      <c r="E86" s="176"/>
      <c r="F86" s="162"/>
    </row>
    <row r="87" spans="1:6" s="159" customFormat="1" ht="18.75" x14ac:dyDescent="0.3">
      <c r="A87" s="162"/>
      <c r="B87" s="162"/>
      <c r="C87" s="162"/>
      <c r="D87" s="162"/>
      <c r="E87" s="176"/>
      <c r="F87" s="162"/>
    </row>
    <row r="88" spans="1:6" s="159" customFormat="1" ht="18.75" x14ac:dyDescent="0.3">
      <c r="A88" s="162"/>
      <c r="B88" s="162"/>
      <c r="C88" s="162"/>
      <c r="D88" s="162"/>
      <c r="E88" s="176"/>
      <c r="F88" s="162"/>
    </row>
    <row r="89" spans="1:6" s="159" customFormat="1" ht="18.75" x14ac:dyDescent="0.3">
      <c r="A89" s="162"/>
      <c r="B89" s="162"/>
      <c r="C89" s="162"/>
      <c r="D89" s="162"/>
      <c r="E89" s="176"/>
      <c r="F89" s="162"/>
    </row>
    <row r="90" spans="1:6" s="159" customFormat="1" ht="18.75" x14ac:dyDescent="0.3">
      <c r="A90" s="162"/>
      <c r="B90" s="162"/>
      <c r="C90" s="162"/>
      <c r="D90" s="162"/>
      <c r="E90" s="176"/>
      <c r="F90" s="162"/>
    </row>
    <row r="91" spans="1:6" s="159" customFormat="1" ht="18.75" x14ac:dyDescent="0.3">
      <c r="A91" s="162"/>
      <c r="B91" s="162"/>
      <c r="C91" s="162"/>
      <c r="D91" s="162"/>
      <c r="E91" s="176"/>
      <c r="F91" s="162"/>
    </row>
    <row r="92" spans="1:6" s="159" customFormat="1" ht="18.75" x14ac:dyDescent="0.3">
      <c r="A92" s="162"/>
      <c r="B92" s="162"/>
      <c r="C92" s="162"/>
      <c r="D92" s="162"/>
      <c r="E92" s="176"/>
      <c r="F92" s="162"/>
    </row>
    <row r="93" spans="1:6" s="159" customFormat="1" ht="18.75" x14ac:dyDescent="0.3">
      <c r="A93" s="162"/>
      <c r="B93" s="162"/>
      <c r="C93" s="162"/>
      <c r="D93" s="162"/>
      <c r="E93" s="176"/>
      <c r="F93" s="162"/>
    </row>
    <row r="94" spans="1:6" s="159" customFormat="1" ht="18.75" x14ac:dyDescent="0.3">
      <c r="A94" s="162"/>
      <c r="B94" s="162"/>
      <c r="C94" s="162"/>
      <c r="D94" s="162"/>
      <c r="E94" s="176"/>
      <c r="F94" s="162"/>
    </row>
    <row r="95" spans="1:6" s="159" customFormat="1" ht="18.75" x14ac:dyDescent="0.3">
      <c r="A95" s="162"/>
      <c r="B95" s="162"/>
      <c r="C95" s="162"/>
      <c r="D95" s="162"/>
      <c r="E95" s="176"/>
      <c r="F95" s="162"/>
    </row>
    <row r="96" spans="1:6" s="159" customFormat="1" ht="18.75" x14ac:dyDescent="0.3">
      <c r="A96" s="162"/>
      <c r="B96" s="162"/>
      <c r="C96" s="162"/>
      <c r="D96" s="162"/>
      <c r="E96" s="176"/>
      <c r="F96" s="162"/>
    </row>
    <row r="97" spans="1:6" s="159" customFormat="1" ht="18.75" x14ac:dyDescent="0.3">
      <c r="A97" s="162"/>
      <c r="B97" s="162"/>
      <c r="C97" s="162"/>
      <c r="D97" s="162"/>
      <c r="E97" s="176"/>
      <c r="F97" s="162"/>
    </row>
    <row r="98" spans="1:6" s="159" customFormat="1" ht="18.75" x14ac:dyDescent="0.3">
      <c r="A98" s="162"/>
      <c r="B98" s="162"/>
      <c r="C98" s="162"/>
      <c r="D98" s="162"/>
      <c r="E98" s="176"/>
      <c r="F98" s="162"/>
    </row>
    <row r="99" spans="1:6" s="159" customFormat="1" ht="18.75" x14ac:dyDescent="0.3">
      <c r="A99" s="162"/>
      <c r="B99" s="162"/>
      <c r="C99" s="162"/>
      <c r="D99" s="162"/>
      <c r="E99" s="176"/>
      <c r="F99" s="162"/>
    </row>
    <row r="100" spans="1:6" x14ac:dyDescent="0.25">
      <c r="A100" s="163"/>
      <c r="B100" s="163"/>
      <c r="C100" s="163"/>
      <c r="D100" s="163"/>
      <c r="F100" s="163"/>
    </row>
    <row r="101" spans="1:6" x14ac:dyDescent="0.25">
      <c r="A101" s="163"/>
      <c r="B101" s="163"/>
      <c r="C101" s="163"/>
      <c r="D101" s="163"/>
      <c r="F101" s="163"/>
    </row>
    <row r="102" spans="1:6" x14ac:dyDescent="0.25">
      <c r="A102" s="163"/>
      <c r="B102" s="163"/>
      <c r="C102" s="163"/>
      <c r="D102" s="163"/>
      <c r="F102" s="163"/>
    </row>
    <row r="103" spans="1:6" x14ac:dyDescent="0.25">
      <c r="A103" s="163"/>
      <c r="B103" s="163"/>
      <c r="C103" s="163"/>
      <c r="D103" s="163"/>
      <c r="F103" s="163"/>
    </row>
    <row r="104" spans="1:6" x14ac:dyDescent="0.25">
      <c r="A104" s="163"/>
      <c r="B104" s="163"/>
      <c r="C104" s="163"/>
      <c r="D104" s="163"/>
      <c r="F104" s="163"/>
    </row>
    <row r="105" spans="1:6" x14ac:dyDescent="0.25">
      <c r="A105" s="163"/>
      <c r="B105" s="163"/>
      <c r="C105" s="163"/>
      <c r="D105" s="163"/>
      <c r="F105" s="163"/>
    </row>
  </sheetData>
  <mergeCells count="30">
    <mergeCell ref="B44:F44"/>
    <mergeCell ref="B46:F46"/>
    <mergeCell ref="B33:F33"/>
    <mergeCell ref="B35:F35"/>
    <mergeCell ref="B41:F41"/>
    <mergeCell ref="B50:F50"/>
    <mergeCell ref="D1:F1"/>
    <mergeCell ref="D2:F2"/>
    <mergeCell ref="D3:F3"/>
    <mergeCell ref="D4:F4"/>
    <mergeCell ref="D5:F5"/>
    <mergeCell ref="B8:F8"/>
    <mergeCell ref="A10:B10"/>
    <mergeCell ref="C10:F10"/>
    <mergeCell ref="A13:B13"/>
    <mergeCell ref="E14:F14"/>
    <mergeCell ref="A16:F16"/>
    <mergeCell ref="A11:B11"/>
    <mergeCell ref="A12:B12"/>
    <mergeCell ref="B19:F19"/>
    <mergeCell ref="B28:F28"/>
    <mergeCell ref="A63:F63"/>
    <mergeCell ref="A64:F64"/>
    <mergeCell ref="A65:F65"/>
    <mergeCell ref="B51:F51"/>
    <mergeCell ref="B52:F52"/>
    <mergeCell ref="B53:F53"/>
    <mergeCell ref="B54:F54"/>
    <mergeCell ref="A57:F57"/>
    <mergeCell ref="A58:F62"/>
  </mergeCells>
  <hyperlinks>
    <hyperlink ref="D4" r:id="rId1"/>
    <hyperlink ref="D5" r:id="rId2"/>
  </hyperlinks>
  <printOptions horizontalCentered="1"/>
  <pageMargins left="0.51181102362204722" right="0.11811023622047245" top="0.74803149606299213" bottom="0.55118110236220474" header="0.31496062992125984" footer="0.31496062992125984"/>
  <pageSetup scale="42" orientation="portrait" r:id="rId3"/>
  <rowBreaks count="1" manualBreakCount="1">
    <brk id="48" max="5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12" sqref="E12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105" zoomScale="87" zoomScaleNormal="70" zoomScaleSheetLayoutView="87" workbookViewId="0">
      <selection activeCell="F14" sqref="F1:F1048576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900</v>
      </c>
      <c r="H88" s="20">
        <f>F88*G88</f>
        <v>7200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7200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145411.60999999999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145411.60999999999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14541.161000000022</v>
      </c>
      <c r="I117" s="115">
        <f>+(H124-K123)*0.23</f>
        <v>-14808.157916239992</v>
      </c>
      <c r="J117" s="117">
        <f>H117-M123</f>
        <v>44029.145822000006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159952.77100000001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9597.16626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169549.93726000001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33909.987452000001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203459.92471200001</v>
      </c>
      <c r="I122" s="13"/>
      <c r="J122" s="80" t="s">
        <v>118</v>
      </c>
      <c r="K122" s="6">
        <f>H90-H60</f>
        <v>145411.60999999999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267843.21999999997</v>
      </c>
      <c r="L123" s="113">
        <f>H122-H121</f>
        <v>169549.93726000001</v>
      </c>
      <c r="M123" s="114">
        <f>+(L123-K123)*0.3</f>
        <v>-29487.984821999988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203459.92471200001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9:D9"/>
    <mergeCell ref="A1:H1"/>
    <mergeCell ref="A2:H2"/>
    <mergeCell ref="B5:J5"/>
    <mergeCell ref="A8:D8"/>
    <mergeCell ref="J8:M8"/>
    <mergeCell ref="A25:D25"/>
    <mergeCell ref="L25:Q28"/>
    <mergeCell ref="A26:D26"/>
    <mergeCell ref="A27:D27"/>
    <mergeCell ref="A28:D28"/>
    <mergeCell ref="A29:D29"/>
    <mergeCell ref="O32:U32"/>
    <mergeCell ref="A24:D24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2:D22"/>
    <mergeCell ref="A23:D23"/>
    <mergeCell ref="A20:D20"/>
    <mergeCell ref="A21:D21"/>
    <mergeCell ref="V32:X32"/>
    <mergeCell ref="A33:D33"/>
    <mergeCell ref="A34:D34"/>
    <mergeCell ref="A35:D35"/>
    <mergeCell ref="A48:D48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36:D36"/>
    <mergeCell ref="A64:D64"/>
    <mergeCell ref="A49:D49"/>
    <mergeCell ref="A51:D51"/>
    <mergeCell ref="A52:D52"/>
    <mergeCell ref="A53:D53"/>
    <mergeCell ref="A54:D54"/>
    <mergeCell ref="A55:D55"/>
    <mergeCell ref="A56:D56"/>
    <mergeCell ref="A59:D59"/>
    <mergeCell ref="A61:D61"/>
    <mergeCell ref="A62:D62"/>
    <mergeCell ref="A63:D63"/>
    <mergeCell ref="A78:D78"/>
    <mergeCell ref="A65:D65"/>
    <mergeCell ref="A66:D66"/>
    <mergeCell ref="A67:D67"/>
    <mergeCell ref="A68:D68"/>
    <mergeCell ref="A69:D69"/>
    <mergeCell ref="A71:B71"/>
    <mergeCell ref="A72:D72"/>
    <mergeCell ref="A73:D73"/>
    <mergeCell ref="A74:D74"/>
    <mergeCell ref="A76:B76"/>
    <mergeCell ref="A77:D77"/>
    <mergeCell ref="A95:D95"/>
    <mergeCell ref="A79:D79"/>
    <mergeCell ref="A82:B82"/>
    <mergeCell ref="J82:K82"/>
    <mergeCell ref="A83:D83"/>
    <mergeCell ref="A84:D84"/>
    <mergeCell ref="A86:B86"/>
    <mergeCell ref="A87:D87"/>
    <mergeCell ref="A88:D88"/>
    <mergeCell ref="A92:D92"/>
    <mergeCell ref="A93:D93"/>
    <mergeCell ref="A94:D94"/>
    <mergeCell ref="A107:D107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J115:J116"/>
    <mergeCell ref="K115:K116"/>
    <mergeCell ref="N115:N116"/>
    <mergeCell ref="F116:G116"/>
    <mergeCell ref="A108:D108"/>
    <mergeCell ref="A109:D109"/>
    <mergeCell ref="A110:D110"/>
    <mergeCell ref="A111:D111"/>
    <mergeCell ref="A112:D112"/>
    <mergeCell ref="I115:I116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69" zoomScale="70" zoomScaleNormal="70" zoomScaleSheetLayoutView="70" workbookViewId="0">
      <selection activeCell="F47" sqref="F1:F1048576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390.39</v>
      </c>
      <c r="H23" s="12">
        <f t="shared" si="1"/>
        <v>18543.524999999998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143</v>
      </c>
      <c r="H29" s="14">
        <f t="shared" si="1"/>
        <v>6792.5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40953.549999999996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46254.13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2775.2477999999996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46254.13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47297.63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11824.407499999999</v>
      </c>
      <c r="I90" s="115">
        <f>+M96</f>
        <v>-6528.9217349999972</v>
      </c>
      <c r="J90" s="117">
        <f>H90-M96</f>
        <v>18353.329234999997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59122.037499999999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3547.3222499999997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62669.359749999996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12533.871950000001</v>
      </c>
      <c r="I94" s="80"/>
      <c r="J94" s="80" t="s">
        <v>116</v>
      </c>
      <c r="K94" s="6">
        <f>H44</f>
        <v>40953.549999999996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75203.231700000004</v>
      </c>
      <c r="I95" s="13"/>
      <c r="J95" s="80" t="s">
        <v>118</v>
      </c>
      <c r="K95" s="6">
        <f>H59-H46</f>
        <v>43478.8822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'Semana completa MAT'!H124</f>
        <v>203459.92471200001</v>
      </c>
      <c r="I96" s="88" t="s">
        <v>120</v>
      </c>
      <c r="J96" s="86" t="s">
        <v>56</v>
      </c>
      <c r="K96" s="6">
        <f>SUM(K93:K95)</f>
        <v>84432.432199999996</v>
      </c>
      <c r="L96" s="113">
        <f>H95-H94</f>
        <v>62669.359750000003</v>
      </c>
      <c r="M96" s="114">
        <f>+(L96-K96)*0.3</f>
        <v>-6528.9217349999972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278663.15641200001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60" zoomScale="87" zoomScaleNormal="70" zoomScaleSheetLayoutView="87" workbookViewId="0">
      <selection activeCell="E29" sqref="E29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6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221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224</v>
      </c>
      <c r="B20" s="286"/>
      <c r="C20" s="286"/>
      <c r="D20" s="287"/>
      <c r="E20" s="4" t="s">
        <v>11</v>
      </c>
      <c r="F20" s="129"/>
      <c r="G20" s="129">
        <v>698.25</v>
      </c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225</v>
      </c>
      <c r="B21" s="286"/>
      <c r="C21" s="286"/>
      <c r="D21" s="287"/>
      <c r="E21" s="4" t="s">
        <v>11</v>
      </c>
      <c r="F21" s="129"/>
      <c r="G21" s="129">
        <v>160.08000000000001</v>
      </c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228</v>
      </c>
      <c r="B22" s="286"/>
      <c r="C22" s="286"/>
      <c r="D22" s="287"/>
      <c r="E22" s="4" t="s">
        <v>227</v>
      </c>
      <c r="F22" s="129"/>
      <c r="G22" s="129">
        <v>12.63</v>
      </c>
      <c r="H22" s="148">
        <f t="shared" si="0"/>
        <v>0</v>
      </c>
      <c r="I22" s="134"/>
      <c r="J22" s="16"/>
      <c r="K22" s="139"/>
      <c r="L22" s="299" t="s">
        <v>158</v>
      </c>
      <c r="M22" s="299"/>
      <c r="N22" s="299"/>
      <c r="O22" s="299"/>
      <c r="P22" s="299"/>
      <c r="Q22" s="299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91" t="s">
        <v>230</v>
      </c>
      <c r="B23" s="286"/>
      <c r="C23" s="286"/>
      <c r="D23" s="287"/>
      <c r="E23" s="4" t="s">
        <v>11</v>
      </c>
      <c r="F23" s="129"/>
      <c r="G23" s="129">
        <v>27.6</v>
      </c>
      <c r="H23" s="148">
        <f t="shared" si="0"/>
        <v>0</v>
      </c>
      <c r="I23" s="134"/>
      <c r="J23" s="16"/>
      <c r="K23" s="139"/>
      <c r="L23" s="299"/>
      <c r="M23" s="299"/>
      <c r="N23" s="299"/>
      <c r="O23" s="299"/>
      <c r="P23" s="299"/>
      <c r="Q23" s="299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231</v>
      </c>
      <c r="B24" s="286"/>
      <c r="C24" s="286"/>
      <c r="D24" s="287"/>
      <c r="E24" s="4" t="s">
        <v>11</v>
      </c>
      <c r="F24" s="129"/>
      <c r="G24" s="129">
        <v>70.34</v>
      </c>
      <c r="H24" s="148">
        <f t="shared" si="0"/>
        <v>0</v>
      </c>
      <c r="I24" s="134"/>
      <c r="J24" s="16"/>
      <c r="K24" s="139"/>
      <c r="L24" s="299"/>
      <c r="M24" s="299"/>
      <c r="N24" s="299"/>
      <c r="O24" s="299"/>
      <c r="P24" s="299"/>
      <c r="Q24" s="299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233</v>
      </c>
      <c r="B25" s="286"/>
      <c r="C25" s="286"/>
      <c r="D25" s="287"/>
      <c r="E25" s="4" t="s">
        <v>232</v>
      </c>
      <c r="F25" s="129"/>
      <c r="G25" s="129">
        <v>897.84</v>
      </c>
      <c r="H25" s="148">
        <f t="shared" si="0"/>
        <v>0</v>
      </c>
      <c r="I25" s="134"/>
      <c r="J25" s="16"/>
      <c r="K25" s="139"/>
      <c r="L25" s="299"/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85" t="s">
        <v>234</v>
      </c>
      <c r="B26" s="286"/>
      <c r="C26" s="286"/>
      <c r="D26" s="287"/>
      <c r="E26" s="4" t="s">
        <v>11</v>
      </c>
      <c r="F26" s="129">
        <v>0</v>
      </c>
      <c r="G26" s="129">
        <v>25000</v>
      </c>
      <c r="H26" s="148">
        <f t="shared" si="0"/>
        <v>0</v>
      </c>
      <c r="I26" s="134">
        <f>H26*1.455</f>
        <v>0</v>
      </c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15240.060000000001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88" t="s">
        <v>14</v>
      </c>
      <c r="P29" s="289"/>
      <c r="Q29" s="289"/>
      <c r="R29" s="289"/>
      <c r="S29" s="289"/>
      <c r="T29" s="289"/>
      <c r="U29" s="290"/>
      <c r="V29" s="282" t="s">
        <v>15</v>
      </c>
      <c r="W29" s="282"/>
      <c r="X29" s="283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84" t="s">
        <v>16</v>
      </c>
      <c r="B30" s="284"/>
      <c r="C30" s="284"/>
      <c r="D30" s="284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61" t="s">
        <v>30</v>
      </c>
      <c r="B31" s="262"/>
      <c r="C31" s="262"/>
      <c r="D31" s="263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163</v>
      </c>
      <c r="B32" s="279"/>
      <c r="C32" s="279"/>
      <c r="D32" s="279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61" t="s">
        <v>31</v>
      </c>
      <c r="B33" s="262"/>
      <c r="C33" s="262"/>
      <c r="D33" s="263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61" t="s">
        <v>32</v>
      </c>
      <c r="B34" s="262"/>
      <c r="C34" s="262"/>
      <c r="D34" s="263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61" t="s">
        <v>33</v>
      </c>
      <c r="B35" s="262"/>
      <c r="C35" s="262"/>
      <c r="D35" s="263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61" t="s">
        <v>34</v>
      </c>
      <c r="B36" s="262"/>
      <c r="C36" s="262"/>
      <c r="D36" s="263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79" t="s">
        <v>128</v>
      </c>
      <c r="B37" s="279"/>
      <c r="C37" s="279"/>
      <c r="D37" s="279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35</v>
      </c>
      <c r="B38" s="262"/>
      <c r="C38" s="262"/>
      <c r="D38" s="263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79" t="s">
        <v>129</v>
      </c>
      <c r="B39" s="279"/>
      <c r="C39" s="279"/>
      <c r="D39" s="279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79" t="s">
        <v>36</v>
      </c>
      <c r="B40" s="279"/>
      <c r="C40" s="279"/>
      <c r="D40" s="279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79" t="s">
        <v>37</v>
      </c>
      <c r="B41" s="279"/>
      <c r="C41" s="279"/>
      <c r="D41" s="279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79" t="s">
        <v>38</v>
      </c>
      <c r="B42" s="279"/>
      <c r="C42" s="279"/>
      <c r="D42" s="279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79" t="s">
        <v>39</v>
      </c>
      <c r="B43" s="279"/>
      <c r="C43" s="279"/>
      <c r="D43" s="279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61" t="s">
        <v>40</v>
      </c>
      <c r="B44" s="262"/>
      <c r="C44" s="262"/>
      <c r="D44" s="263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61" t="s">
        <v>41</v>
      </c>
      <c r="B45" s="262"/>
      <c r="C45" s="262"/>
      <c r="D45" s="263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61" t="s">
        <v>42</v>
      </c>
      <c r="B46" s="262"/>
      <c r="C46" s="262"/>
      <c r="D46" s="263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5" t="s">
        <v>169</v>
      </c>
      <c r="B47" s="166"/>
      <c r="C47" s="166"/>
      <c r="D47" s="167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79" t="s">
        <v>27</v>
      </c>
      <c r="B48" s="279"/>
      <c r="C48" s="279"/>
      <c r="D48" s="279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79" t="s">
        <v>29</v>
      </c>
      <c r="B49" s="279"/>
      <c r="C49" s="279"/>
      <c r="D49" s="279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61" t="s">
        <v>43</v>
      </c>
      <c r="B50" s="262"/>
      <c r="C50" s="262"/>
      <c r="D50" s="263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61" t="s">
        <v>44</v>
      </c>
      <c r="B51" s="262"/>
      <c r="C51" s="262"/>
      <c r="D51" s="263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61" t="s">
        <v>45</v>
      </c>
      <c r="B52" s="262"/>
      <c r="C52" s="262"/>
      <c r="D52" s="263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61" t="s">
        <v>46</v>
      </c>
      <c r="B53" s="262"/>
      <c r="C53" s="262"/>
      <c r="D53" s="263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80" t="s">
        <v>50</v>
      </c>
      <c r="B56" s="280"/>
      <c r="C56" s="280"/>
      <c r="D56" s="280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81" t="s">
        <v>52</v>
      </c>
      <c r="B58" s="281"/>
      <c r="C58" s="281"/>
      <c r="D58" s="281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74" t="s">
        <v>7</v>
      </c>
      <c r="B59" s="274"/>
      <c r="C59" s="274"/>
      <c r="D59" s="274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76" t="s">
        <v>133</v>
      </c>
      <c r="B60" s="277"/>
      <c r="C60" s="277"/>
      <c r="D60" s="277"/>
      <c r="E60" s="31" t="s">
        <v>57</v>
      </c>
      <c r="F60" s="146">
        <v>1</v>
      </c>
      <c r="G60" s="127">
        <v>170</v>
      </c>
      <c r="H60" s="127">
        <f t="shared" ref="H60:H66" si="8">F60*G60</f>
        <v>170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76" t="s">
        <v>134</v>
      </c>
      <c r="B61" s="277"/>
      <c r="C61" s="277"/>
      <c r="D61" s="277"/>
      <c r="E61" s="31" t="s">
        <v>57</v>
      </c>
      <c r="F61" s="146">
        <v>0</v>
      </c>
      <c r="G61" s="127">
        <v>180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76" t="s">
        <v>58</v>
      </c>
      <c r="B62" s="277"/>
      <c r="C62" s="277"/>
      <c r="D62" s="277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135</v>
      </c>
      <c r="B63" s="277"/>
      <c r="C63" s="277"/>
      <c r="D63" s="277"/>
      <c r="E63" s="31" t="s">
        <v>57</v>
      </c>
      <c r="F63" s="146">
        <v>0</v>
      </c>
      <c r="G63" s="127">
        <v>150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/>
      <c r="B64" s="277"/>
      <c r="C64" s="277"/>
      <c r="D64" s="277"/>
      <c r="E64" s="31" t="s">
        <v>57</v>
      </c>
      <c r="F64" s="146">
        <v>0</v>
      </c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/>
      <c r="B65" s="277"/>
      <c r="C65" s="277"/>
      <c r="D65" s="277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60</v>
      </c>
      <c r="B66" s="277"/>
      <c r="C66" s="277"/>
      <c r="D66" s="277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170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72" t="s">
        <v>63</v>
      </c>
      <c r="B68" s="27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74" t="s">
        <v>7</v>
      </c>
      <c r="B69" s="274"/>
      <c r="C69" s="274"/>
      <c r="D69" s="274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55" t="s">
        <v>67</v>
      </c>
      <c r="B70" s="256"/>
      <c r="C70" s="256"/>
      <c r="D70" s="278"/>
      <c r="E70" s="32" t="s">
        <v>68</v>
      </c>
      <c r="F70" s="147">
        <v>60</v>
      </c>
      <c r="G70" s="30">
        <v>23</v>
      </c>
      <c r="H70" s="33">
        <f>F70*G70</f>
        <v>1380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55" t="s">
        <v>69</v>
      </c>
      <c r="B71" s="256"/>
      <c r="C71" s="256"/>
      <c r="D71" s="278"/>
      <c r="E71" s="32" t="s">
        <v>68</v>
      </c>
      <c r="F71" s="147">
        <v>0</v>
      </c>
      <c r="G71" s="29">
        <v>24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1380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72" t="s">
        <v>71</v>
      </c>
      <c r="B73" s="27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74" t="s">
        <v>7</v>
      </c>
      <c r="B74" s="274"/>
      <c r="C74" s="274"/>
      <c r="D74" s="274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55" t="s">
        <v>179</v>
      </c>
      <c r="B75" s="256"/>
      <c r="C75" s="256"/>
      <c r="D75" s="256"/>
      <c r="E75" s="32" t="s">
        <v>72</v>
      </c>
      <c r="F75" s="128">
        <v>4</v>
      </c>
      <c r="G75" s="29">
        <v>120</v>
      </c>
      <c r="H75" s="33">
        <f>F75*G75</f>
        <v>480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55" t="s">
        <v>73</v>
      </c>
      <c r="B76" s="256"/>
      <c r="C76" s="256"/>
      <c r="D76" s="256"/>
      <c r="E76" s="32" t="s">
        <v>72</v>
      </c>
      <c r="F76" s="128">
        <v>0</v>
      </c>
      <c r="G76" s="29">
        <v>250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480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72" t="s">
        <v>76</v>
      </c>
      <c r="B79" s="272"/>
      <c r="C79" s="16"/>
      <c r="D79" s="16"/>
      <c r="E79" s="16"/>
      <c r="F79" s="16"/>
      <c r="G79" s="16"/>
      <c r="H79" s="16"/>
      <c r="I79" s="16"/>
      <c r="J79" s="273"/>
      <c r="K79" s="27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74" t="s">
        <v>7</v>
      </c>
      <c r="B80" s="274"/>
      <c r="C80" s="274"/>
      <c r="D80" s="274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56" t="s">
        <v>77</v>
      </c>
      <c r="B81" s="256"/>
      <c r="C81" s="256"/>
      <c r="D81" s="256"/>
      <c r="E81" s="39" t="s">
        <v>11</v>
      </c>
      <c r="F81" s="128">
        <v>5</v>
      </c>
      <c r="G81" s="29">
        <v>650</v>
      </c>
      <c r="H81" s="20">
        <f>F81*G81</f>
        <v>3250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3250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2" t="s">
        <v>78</v>
      </c>
      <c r="B83" s="272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74" t="s">
        <v>7</v>
      </c>
      <c r="B84" s="274"/>
      <c r="C84" s="274"/>
      <c r="D84" s="274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55" t="s">
        <v>79</v>
      </c>
      <c r="B85" s="256"/>
      <c r="C85" s="256"/>
      <c r="D85" s="256"/>
      <c r="E85" s="32" t="s">
        <v>80</v>
      </c>
      <c r="F85" s="128">
        <v>2</v>
      </c>
      <c r="G85" s="29">
        <v>1100</v>
      </c>
      <c r="H85" s="20">
        <f>F85*G85</f>
        <v>2200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2200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22720.06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75" t="s">
        <v>7</v>
      </c>
      <c r="B89" s="275"/>
      <c r="C89" s="275"/>
      <c r="D89" s="275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55" t="s">
        <v>86</v>
      </c>
      <c r="B90" s="256"/>
      <c r="C90" s="256"/>
      <c r="D90" s="256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55" t="s">
        <v>88</v>
      </c>
      <c r="B91" s="256"/>
      <c r="C91" s="256"/>
      <c r="D91" s="256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55" t="s">
        <v>89</v>
      </c>
      <c r="B92" s="256"/>
      <c r="C92" s="256"/>
      <c r="D92" s="256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90</v>
      </c>
      <c r="B93" s="256"/>
      <c r="C93" s="256"/>
      <c r="D93" s="256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66" t="s">
        <v>91</v>
      </c>
      <c r="B94" s="267"/>
      <c r="C94" s="267"/>
      <c r="D94" s="267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92</v>
      </c>
      <c r="B95" s="256"/>
      <c r="C95" s="256"/>
      <c r="D95" s="256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66" t="s">
        <v>93</v>
      </c>
      <c r="B96" s="267"/>
      <c r="C96" s="267"/>
      <c r="D96" s="267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55" t="s">
        <v>94</v>
      </c>
      <c r="B97" s="256"/>
      <c r="C97" s="256"/>
      <c r="D97" s="256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68" t="s">
        <v>95</v>
      </c>
      <c r="B98" s="269"/>
      <c r="C98" s="269"/>
      <c r="D98" s="269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55" t="s">
        <v>96</v>
      </c>
      <c r="B99" s="256"/>
      <c r="C99" s="256"/>
      <c r="D99" s="256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7" t="s">
        <v>97</v>
      </c>
      <c r="B100" s="258"/>
      <c r="C100" s="258"/>
      <c r="D100" s="259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55" t="s">
        <v>98</v>
      </c>
      <c r="B101" s="256"/>
      <c r="C101" s="256"/>
      <c r="D101" s="256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7" t="s">
        <v>99</v>
      </c>
      <c r="B102" s="258"/>
      <c r="C102" s="258"/>
      <c r="D102" s="259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70" t="s">
        <v>100</v>
      </c>
      <c r="B103" s="271"/>
      <c r="C103" s="271"/>
      <c r="D103" s="271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55" t="s">
        <v>101</v>
      </c>
      <c r="B104" s="256"/>
      <c r="C104" s="256"/>
      <c r="D104" s="256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5" t="s">
        <v>102</v>
      </c>
      <c r="B105" s="256"/>
      <c r="C105" s="256"/>
      <c r="D105" s="256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57" t="s">
        <v>103</v>
      </c>
      <c r="B106" s="258"/>
      <c r="C106" s="258"/>
      <c r="D106" s="259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60" t="s">
        <v>104</v>
      </c>
      <c r="B107" s="260"/>
      <c r="C107" s="260"/>
      <c r="D107" s="260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61" t="s">
        <v>105</v>
      </c>
      <c r="B108" s="262"/>
      <c r="C108" s="262"/>
      <c r="D108" s="263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55" t="s">
        <v>106</v>
      </c>
      <c r="B109" s="256"/>
      <c r="C109" s="256"/>
      <c r="D109" s="256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64" t="s">
        <v>130</v>
      </c>
      <c r="J112" s="249" t="s">
        <v>108</v>
      </c>
      <c r="K112" s="251"/>
      <c r="L112" s="16"/>
      <c r="M112" s="7"/>
      <c r="N112" s="25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53" t="s">
        <v>109</v>
      </c>
      <c r="G113" s="254"/>
      <c r="H113" s="73">
        <f>H87+H110</f>
        <v>22720.06</v>
      </c>
      <c r="I113" s="265"/>
      <c r="J113" s="250"/>
      <c r="K113" s="251"/>
      <c r="L113" s="16"/>
      <c r="M113" s="7"/>
      <c r="N113" s="25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0">
        <v>1.1000000000000001</v>
      </c>
      <c r="H114" s="116">
        <f>H113*G114-H113</f>
        <v>2272.0060000000012</v>
      </c>
      <c r="I114" s="115">
        <f>+(H121-K120)*0.23</f>
        <v>-1419.1487710400004</v>
      </c>
      <c r="J114" s="117">
        <f>H114-M120</f>
        <v>5712.5650120000009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24992.066000000003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1499.52396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26491.589960000001</v>
      </c>
      <c r="I117" s="80"/>
      <c r="J117" s="80" t="s">
        <v>114</v>
      </c>
      <c r="K117" s="6">
        <f>+H27</f>
        <v>15240.060000000001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8">
        <v>0.27500000000000002</v>
      </c>
      <c r="F118" s="124" t="s">
        <v>117</v>
      </c>
      <c r="G118" s="82">
        <v>0.2</v>
      </c>
      <c r="H118" s="13">
        <f>H117*G118</f>
        <v>5298.3179920000002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31789.907952000001</v>
      </c>
      <c r="I119" s="13"/>
      <c r="J119" s="80" t="s">
        <v>118</v>
      </c>
      <c r="K119" s="6">
        <f>H87-H57</f>
        <v>22720.06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37960.120000000003</v>
      </c>
      <c r="L120" s="113">
        <f>H119-H118</f>
        <v>26491.589960000001</v>
      </c>
      <c r="M120" s="114">
        <f>+(L120-K120)*0.3</f>
        <v>-3440.5590120000002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31789.907952000001</v>
      </c>
      <c r="I121" s="13"/>
      <c r="J121" s="89">
        <f>H119/H113</f>
        <v>1.3992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69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8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1" zoomScale="70" zoomScaleNormal="70" zoomScaleSheetLayoutView="70" workbookViewId="0">
      <selection activeCell="I28" sqref="I28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8</v>
      </c>
      <c r="G22" s="12">
        <v>317.98</v>
      </c>
      <c r="H22" s="12">
        <f t="shared" si="1"/>
        <v>2543.84</v>
      </c>
      <c r="I22" s="128">
        <v>2</v>
      </c>
      <c r="J22" s="13">
        <v>326.25</v>
      </c>
      <c r="K22" s="13">
        <f t="shared" si="2"/>
        <v>652.5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8</v>
      </c>
      <c r="G23" s="14">
        <v>237.68</v>
      </c>
      <c r="H23" s="12">
        <f t="shared" si="1"/>
        <v>1901.44</v>
      </c>
      <c r="I23" s="128">
        <v>2</v>
      </c>
      <c r="J23" s="13">
        <v>358.81</v>
      </c>
      <c r="K23" s="13">
        <f t="shared" si="2"/>
        <v>717.62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/>
      <c r="G26" s="14">
        <v>209.25</v>
      </c>
      <c r="H26" s="12">
        <f t="shared" si="1"/>
        <v>0</v>
      </c>
      <c r="I26" s="128"/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8</v>
      </c>
      <c r="G29" s="14">
        <v>190.22</v>
      </c>
      <c r="H29" s="14">
        <f t="shared" si="1"/>
        <v>1521.76</v>
      </c>
      <c r="I29" s="128">
        <v>2</v>
      </c>
      <c r="J29" s="13">
        <v>221.7</v>
      </c>
      <c r="K29" s="13">
        <f t="shared" si="2"/>
        <v>443.4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/>
      <c r="G31" s="14">
        <v>119.54</v>
      </c>
      <c r="H31" s="12">
        <f t="shared" si="1"/>
        <v>0</v>
      </c>
      <c r="I31" s="128"/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>
        <v>8</v>
      </c>
      <c r="G34" s="14">
        <v>106.45</v>
      </c>
      <c r="H34" s="14">
        <f t="shared" si="1"/>
        <v>851.6</v>
      </c>
      <c r="I34" s="128">
        <v>2</v>
      </c>
      <c r="J34" s="13">
        <v>122.4</v>
      </c>
      <c r="K34" s="13">
        <f t="shared" si="2"/>
        <v>244.8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6818.6400000000012</v>
      </c>
      <c r="I44" s="103"/>
      <c r="J44" s="6" t="s">
        <v>48</v>
      </c>
      <c r="K44" s="6">
        <f>SUM(K21:K43)</f>
        <v>2058.3200000000002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8876.9600000000009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532.61760000000004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8876.9600000000009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8876.9600000000009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2663.0880000000002</v>
      </c>
      <c r="I90" s="115">
        <f>+M96</f>
        <v>-879.15945600000066</v>
      </c>
      <c r="J90" s="117">
        <f>H90-M96</f>
        <v>3542.247456000001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11540.048000000001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692.40287999999998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12232.45088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2446.4901760000002</v>
      </c>
      <c r="I94" s="80"/>
      <c r="J94" s="80" t="s">
        <v>116</v>
      </c>
      <c r="K94" s="6">
        <f>H44</f>
        <v>6818.6400000000012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14678.941056</v>
      </c>
      <c r="I95" s="13"/>
      <c r="J95" s="80" t="s">
        <v>118</v>
      </c>
      <c r="K95" s="6">
        <f>H59-H46</f>
        <v>8344.3424000000014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(1)'!H121</f>
        <v>31789.907952000001</v>
      </c>
      <c r="I96" s="88" t="s">
        <v>120</v>
      </c>
      <c r="J96" s="86" t="s">
        <v>56</v>
      </c>
      <c r="K96" s="6">
        <f>SUM(K93:K95)</f>
        <v>15162.982400000003</v>
      </c>
      <c r="L96" s="113">
        <f>H95-H94</f>
        <v>12232.45088</v>
      </c>
      <c r="M96" s="114">
        <f>+(L96-K96)*0.3</f>
        <v>-879.15945600000066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46468.849008000005</v>
      </c>
      <c r="I97" s="13"/>
      <c r="J97" s="89">
        <f>H95/H89</f>
        <v>1.6535999999999997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H97/6</f>
        <v>7744.8081680000005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4"/>
  <sheetViews>
    <sheetView view="pageBreakPreview" topLeftCell="A8" zoomScale="87" zoomScaleNormal="70" zoomScaleSheetLayoutView="87" workbookViewId="0">
      <selection activeCell="F28" sqref="F2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5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221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224</v>
      </c>
      <c r="B20" s="286"/>
      <c r="C20" s="286"/>
      <c r="D20" s="287"/>
      <c r="E20" s="4" t="s">
        <v>11</v>
      </c>
      <c r="F20" s="129"/>
      <c r="G20" s="129">
        <v>698.25</v>
      </c>
      <c r="H20" s="148">
        <f t="shared" si="0"/>
        <v>0</v>
      </c>
      <c r="I20" s="134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225</v>
      </c>
      <c r="B21" s="286"/>
      <c r="C21" s="286"/>
      <c r="D21" s="287"/>
      <c r="E21" s="4" t="s">
        <v>11</v>
      </c>
      <c r="F21" s="129"/>
      <c r="G21" s="129">
        <v>160.08000000000001</v>
      </c>
      <c r="H21" s="148">
        <f t="shared" si="0"/>
        <v>0</v>
      </c>
      <c r="I21" s="134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228</v>
      </c>
      <c r="B22" s="286"/>
      <c r="C22" s="286"/>
      <c r="D22" s="287"/>
      <c r="E22" s="4" t="s">
        <v>227</v>
      </c>
      <c r="F22" s="129"/>
      <c r="G22" s="129">
        <v>12.63</v>
      </c>
      <c r="H22" s="148">
        <f t="shared" si="0"/>
        <v>0</v>
      </c>
      <c r="I22" s="134"/>
      <c r="J22" s="16"/>
      <c r="K22" s="139"/>
      <c r="L22" s="299" t="s">
        <v>158</v>
      </c>
      <c r="M22" s="299"/>
      <c r="N22" s="299"/>
      <c r="O22" s="299"/>
      <c r="P22" s="299"/>
      <c r="Q22" s="299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91" t="s">
        <v>230</v>
      </c>
      <c r="B23" s="286"/>
      <c r="C23" s="286"/>
      <c r="D23" s="287"/>
      <c r="E23" s="4" t="s">
        <v>11</v>
      </c>
      <c r="F23" s="129"/>
      <c r="G23" s="129">
        <v>27.6</v>
      </c>
      <c r="H23" s="148">
        <f t="shared" si="0"/>
        <v>0</v>
      </c>
      <c r="I23" s="134"/>
      <c r="J23" s="16"/>
      <c r="K23" s="139"/>
      <c r="L23" s="299"/>
      <c r="M23" s="299"/>
      <c r="N23" s="299"/>
      <c r="O23" s="299"/>
      <c r="P23" s="299"/>
      <c r="Q23" s="299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231</v>
      </c>
      <c r="B24" s="286"/>
      <c r="C24" s="286"/>
      <c r="D24" s="287"/>
      <c r="E24" s="4" t="s">
        <v>11</v>
      </c>
      <c r="F24" s="129"/>
      <c r="G24" s="129">
        <v>70.34</v>
      </c>
      <c r="H24" s="148">
        <f t="shared" si="0"/>
        <v>0</v>
      </c>
      <c r="I24" s="134"/>
      <c r="J24" s="16"/>
      <c r="K24" s="139"/>
      <c r="L24" s="299"/>
      <c r="M24" s="299"/>
      <c r="N24" s="299"/>
      <c r="O24" s="299"/>
      <c r="P24" s="299"/>
      <c r="Q24" s="299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234</v>
      </c>
      <c r="B25" s="286"/>
      <c r="C25" s="286"/>
      <c r="D25" s="287"/>
      <c r="E25" s="4" t="s">
        <v>11</v>
      </c>
      <c r="F25" s="129">
        <v>0</v>
      </c>
      <c r="G25" s="129">
        <v>25000</v>
      </c>
      <c r="H25" s="148">
        <f t="shared" si="0"/>
        <v>0</v>
      </c>
      <c r="I25" s="134"/>
      <c r="J25" s="16"/>
      <c r="K25" s="139"/>
      <c r="L25" s="299"/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85" t="s">
        <v>239</v>
      </c>
      <c r="B26" s="286"/>
      <c r="C26" s="286"/>
      <c r="D26" s="287"/>
      <c r="E26" s="4" t="s">
        <v>11</v>
      </c>
      <c r="F26" s="129">
        <v>1</v>
      </c>
      <c r="G26" s="129">
        <v>200</v>
      </c>
      <c r="H26" s="148">
        <f>G26*F26</f>
        <v>200</v>
      </c>
      <c r="I26" s="134"/>
      <c r="J26" s="16"/>
      <c r="K26" s="139"/>
      <c r="L26" s="139"/>
      <c r="M26" s="139"/>
      <c r="N26" s="139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16"/>
      <c r="B27" s="16"/>
      <c r="C27" s="16"/>
      <c r="D27" s="16"/>
      <c r="E27" s="16"/>
      <c r="F27" s="16"/>
      <c r="G27" s="6" t="s">
        <v>12</v>
      </c>
      <c r="H27" s="6">
        <f>SUM(H9:H26)</f>
        <v>6206</v>
      </c>
      <c r="I27" s="134"/>
      <c r="J27" s="2"/>
      <c r="K27" s="139"/>
      <c r="L27" s="139"/>
      <c r="M27" s="143"/>
      <c r="N27" s="139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7"/>
      <c r="B28" s="16"/>
      <c r="C28" s="16"/>
      <c r="D28" s="16"/>
      <c r="E28" s="16"/>
      <c r="F28" s="16"/>
      <c r="G28" s="16"/>
      <c r="H28" s="30"/>
      <c r="I28" s="30"/>
      <c r="J28" s="144"/>
      <c r="K28" s="144"/>
      <c r="L28" s="16"/>
      <c r="M28" s="3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3" t="s">
        <v>13</v>
      </c>
      <c r="B29" s="7"/>
      <c r="C29" s="7"/>
      <c r="D29" s="7"/>
      <c r="E29" s="7"/>
      <c r="F29" s="7"/>
      <c r="G29" s="8"/>
      <c r="H29" s="9"/>
      <c r="I29" s="9"/>
      <c r="J29" s="10"/>
      <c r="K29" s="7"/>
      <c r="L29" s="7"/>
      <c r="M29" s="7"/>
      <c r="N29" s="7"/>
      <c r="O29" s="288" t="s">
        <v>14</v>
      </c>
      <c r="P29" s="289"/>
      <c r="Q29" s="289"/>
      <c r="R29" s="289"/>
      <c r="S29" s="289"/>
      <c r="T29" s="289"/>
      <c r="U29" s="290"/>
      <c r="V29" s="282" t="s">
        <v>15</v>
      </c>
      <c r="W29" s="282"/>
      <c r="X29" s="283"/>
      <c r="Y29" s="1" t="s">
        <v>157</v>
      </c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31.5" x14ac:dyDescent="0.25">
      <c r="A30" s="284" t="s">
        <v>16</v>
      </c>
      <c r="B30" s="284"/>
      <c r="C30" s="284"/>
      <c r="D30" s="284"/>
      <c r="E30" s="121" t="s">
        <v>8</v>
      </c>
      <c r="F30" s="121" t="s">
        <v>9</v>
      </c>
      <c r="G30" s="121" t="s">
        <v>159</v>
      </c>
      <c r="H30" s="121" t="s">
        <v>0</v>
      </c>
      <c r="I30" s="121" t="s">
        <v>9</v>
      </c>
      <c r="J30" s="121" t="s">
        <v>17</v>
      </c>
      <c r="K30" s="121" t="s">
        <v>0</v>
      </c>
      <c r="L30" s="121" t="s">
        <v>9</v>
      </c>
      <c r="M30" s="11" t="s">
        <v>160</v>
      </c>
      <c r="N30" s="121" t="s">
        <v>0</v>
      </c>
      <c r="O30" s="121" t="s">
        <v>18</v>
      </c>
      <c r="P30" s="121" t="s">
        <v>19</v>
      </c>
      <c r="Q30" s="121" t="s">
        <v>20</v>
      </c>
      <c r="R30" s="121" t="s">
        <v>21</v>
      </c>
      <c r="S30" s="121" t="s">
        <v>22</v>
      </c>
      <c r="T30" s="121" t="s">
        <v>23</v>
      </c>
      <c r="U30" s="121" t="s">
        <v>24</v>
      </c>
      <c r="V30" s="11" t="s">
        <v>25</v>
      </c>
      <c r="W30" s="11" t="s">
        <v>24</v>
      </c>
      <c r="X30" s="11" t="s">
        <v>26</v>
      </c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61" t="s">
        <v>30</v>
      </c>
      <c r="B31" s="262"/>
      <c r="C31" s="262"/>
      <c r="D31" s="263"/>
      <c r="E31" s="124" t="s">
        <v>28</v>
      </c>
      <c r="F31" s="128"/>
      <c r="G31" s="12">
        <v>390.39</v>
      </c>
      <c r="H31" s="12">
        <f t="shared" ref="H31:H45" si="1">F31*G31</f>
        <v>0</v>
      </c>
      <c r="I31" s="128"/>
      <c r="J31" s="13">
        <v>358.81</v>
      </c>
      <c r="K31" s="13">
        <f t="shared" ref="K31:K53" si="2">I31*J31</f>
        <v>0</v>
      </c>
      <c r="L31" s="129"/>
      <c r="M31" s="13">
        <v>538.27</v>
      </c>
      <c r="N31" s="13">
        <f t="shared" ref="N31:N53" si="3">L31*M31</f>
        <v>0</v>
      </c>
      <c r="O31" s="107"/>
      <c r="P31" s="107"/>
      <c r="Q31" s="107"/>
      <c r="R31" s="107"/>
      <c r="S31" s="107"/>
      <c r="T31" s="107"/>
      <c r="U31" s="107"/>
      <c r="V31" s="15">
        <f t="shared" ref="V31:V53" si="4">+O31+P31+Q31+R31+S31+T31+U31-W31-X31</f>
        <v>0</v>
      </c>
      <c r="W31" s="107"/>
      <c r="X31" s="107"/>
      <c r="Y31" s="16"/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163</v>
      </c>
      <c r="B32" s="279"/>
      <c r="C32" s="279"/>
      <c r="D32" s="279"/>
      <c r="E32" s="124" t="s">
        <v>28</v>
      </c>
      <c r="F32" s="128"/>
      <c r="G32" s="12">
        <v>243.45</v>
      </c>
      <c r="H32" s="12">
        <f t="shared" si="1"/>
        <v>0</v>
      </c>
      <c r="I32" s="128"/>
      <c r="J32" s="13">
        <v>211.59</v>
      </c>
      <c r="K32" s="13">
        <f t="shared" si="2"/>
        <v>0</v>
      </c>
      <c r="L32" s="129"/>
      <c r="M32" s="13">
        <v>317.39</v>
      </c>
      <c r="N32" s="13">
        <f t="shared" si="3"/>
        <v>0</v>
      </c>
      <c r="O32" s="107"/>
      <c r="P32" s="107"/>
      <c r="Q32" s="107"/>
      <c r="R32" s="107"/>
      <c r="S32" s="107"/>
      <c r="T32" s="107"/>
      <c r="U32" s="107"/>
      <c r="V32" s="15">
        <f t="shared" si="4"/>
        <v>0</v>
      </c>
      <c r="W32" s="107"/>
      <c r="X32" s="107"/>
      <c r="Y32" s="16" t="s">
        <v>168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s="102" customFormat="1" ht="15.75" x14ac:dyDescent="0.25">
      <c r="A33" s="261" t="s">
        <v>31</v>
      </c>
      <c r="B33" s="262"/>
      <c r="C33" s="262"/>
      <c r="D33" s="263"/>
      <c r="E33" s="124" t="s">
        <v>28</v>
      </c>
      <c r="F33" s="128"/>
      <c r="G33" s="14">
        <v>390.39</v>
      </c>
      <c r="H33" s="12">
        <f t="shared" si="1"/>
        <v>0</v>
      </c>
      <c r="I33" s="128"/>
      <c r="J33" s="13">
        <v>358.81</v>
      </c>
      <c r="K33" s="13">
        <f t="shared" si="2"/>
        <v>0</v>
      </c>
      <c r="L33" s="129"/>
      <c r="M33" s="13">
        <v>538.22</v>
      </c>
      <c r="N33" s="13">
        <f t="shared" si="3"/>
        <v>0</v>
      </c>
      <c r="O33" s="107"/>
      <c r="P33" s="107"/>
      <c r="Q33" s="107"/>
      <c r="R33" s="107"/>
      <c r="S33" s="107"/>
      <c r="T33" s="107"/>
      <c r="U33" s="107"/>
      <c r="V33" s="15">
        <f t="shared" si="4"/>
        <v>0</v>
      </c>
      <c r="W33" s="107"/>
      <c r="X33" s="107"/>
      <c r="Y33" s="7" t="s">
        <v>161</v>
      </c>
      <c r="Z33" s="101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</row>
    <row r="34" spans="1:72" s="106" customFormat="1" ht="15.75" x14ac:dyDescent="0.25">
      <c r="A34" s="261" t="s">
        <v>32</v>
      </c>
      <c r="B34" s="262"/>
      <c r="C34" s="262"/>
      <c r="D34" s="263"/>
      <c r="E34" s="124" t="s">
        <v>28</v>
      </c>
      <c r="F34" s="128"/>
      <c r="G34" s="14">
        <v>231.67</v>
      </c>
      <c r="H34" s="12">
        <f t="shared" si="1"/>
        <v>0</v>
      </c>
      <c r="I34" s="128"/>
      <c r="J34" s="13">
        <v>197.63</v>
      </c>
      <c r="K34" s="13">
        <f t="shared" si="2"/>
        <v>0</v>
      </c>
      <c r="L34" s="129"/>
      <c r="M34" s="13">
        <v>296.45</v>
      </c>
      <c r="N34" s="13">
        <f t="shared" si="3"/>
        <v>0</v>
      </c>
      <c r="O34" s="107"/>
      <c r="P34" s="107"/>
      <c r="Q34" s="107"/>
      <c r="R34" s="107"/>
      <c r="S34" s="107"/>
      <c r="T34" s="107"/>
      <c r="U34" s="107"/>
      <c r="V34" s="15">
        <f t="shared" si="4"/>
        <v>0</v>
      </c>
      <c r="W34" s="107"/>
      <c r="X34" s="107"/>
      <c r="Y34" s="104" t="s">
        <v>162</v>
      </c>
      <c r="Z34" s="105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</row>
    <row r="35" spans="1:72" ht="15.75" x14ac:dyDescent="0.25">
      <c r="A35" s="261" t="s">
        <v>33</v>
      </c>
      <c r="B35" s="262"/>
      <c r="C35" s="262"/>
      <c r="D35" s="263"/>
      <c r="E35" s="124" t="s">
        <v>28</v>
      </c>
      <c r="F35" s="128"/>
      <c r="G35" s="14">
        <v>310.62</v>
      </c>
      <c r="H35" s="12">
        <f t="shared" si="1"/>
        <v>0</v>
      </c>
      <c r="I35" s="128"/>
      <c r="J35" s="13">
        <v>291.24</v>
      </c>
      <c r="K35" s="13">
        <f t="shared" si="2"/>
        <v>0</v>
      </c>
      <c r="L35" s="129"/>
      <c r="M35" s="13">
        <v>436.87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/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0" customFormat="1" ht="15.75" x14ac:dyDescent="0.25">
      <c r="A36" s="261" t="s">
        <v>34</v>
      </c>
      <c r="B36" s="262"/>
      <c r="C36" s="262"/>
      <c r="D36" s="263"/>
      <c r="E36" s="124" t="s">
        <v>28</v>
      </c>
      <c r="F36" s="128"/>
      <c r="G36" s="14">
        <v>310.62</v>
      </c>
      <c r="H36" s="12">
        <f t="shared" si="1"/>
        <v>0</v>
      </c>
      <c r="I36" s="128"/>
      <c r="J36" s="13">
        <v>291.24</v>
      </c>
      <c r="K36" s="13">
        <f t="shared" si="2"/>
        <v>0</v>
      </c>
      <c r="L36" s="129"/>
      <c r="M36" s="13">
        <v>436.87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16" t="s">
        <v>164</v>
      </c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s="106" customFormat="1" ht="15.75" x14ac:dyDescent="0.25">
      <c r="A37" s="279" t="s">
        <v>128</v>
      </c>
      <c r="B37" s="279"/>
      <c r="C37" s="279"/>
      <c r="D37" s="279"/>
      <c r="E37" s="124" t="s">
        <v>28</v>
      </c>
      <c r="F37" s="128"/>
      <c r="G37" s="14"/>
      <c r="H37" s="12">
        <f t="shared" si="1"/>
        <v>0</v>
      </c>
      <c r="I37" s="128"/>
      <c r="J37" s="13">
        <v>0</v>
      </c>
      <c r="K37" s="13">
        <f t="shared" si="2"/>
        <v>0</v>
      </c>
      <c r="L37" s="129"/>
      <c r="M37" s="13">
        <v>0</v>
      </c>
      <c r="N37" s="13">
        <f t="shared" si="3"/>
        <v>0</v>
      </c>
      <c r="O37" s="107"/>
      <c r="P37" s="107"/>
      <c r="Q37" s="107"/>
      <c r="R37" s="107"/>
      <c r="S37" s="107"/>
      <c r="T37" s="108"/>
      <c r="U37" s="107"/>
      <c r="V37" s="15">
        <f t="shared" si="4"/>
        <v>0</v>
      </c>
      <c r="W37" s="107"/>
      <c r="X37" s="107"/>
      <c r="Y37" s="104"/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35</v>
      </c>
      <c r="B38" s="262"/>
      <c r="C38" s="262"/>
      <c r="D38" s="263"/>
      <c r="E38" s="124" t="s">
        <v>28</v>
      </c>
      <c r="F38" s="128"/>
      <c r="G38" s="14">
        <v>199.6</v>
      </c>
      <c r="H38" s="14">
        <f t="shared" si="1"/>
        <v>0</v>
      </c>
      <c r="I38" s="128"/>
      <c r="J38" s="13">
        <v>159.6</v>
      </c>
      <c r="K38" s="13">
        <f t="shared" si="2"/>
        <v>0</v>
      </c>
      <c r="L38" s="129"/>
      <c r="M38" s="13">
        <v>239.4</v>
      </c>
      <c r="N38" s="13">
        <f t="shared" si="3"/>
        <v>0</v>
      </c>
      <c r="O38" s="107"/>
      <c r="P38" s="107"/>
      <c r="Q38" s="107"/>
      <c r="R38" s="107"/>
      <c r="S38" s="107"/>
      <c r="T38" s="108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6" customFormat="1" ht="15.75" x14ac:dyDescent="0.25">
      <c r="A39" s="279" t="s">
        <v>129</v>
      </c>
      <c r="B39" s="279"/>
      <c r="C39" s="279"/>
      <c r="D39" s="279"/>
      <c r="E39" s="124" t="s">
        <v>28</v>
      </c>
      <c r="F39" s="128"/>
      <c r="G39" s="14">
        <v>199.6</v>
      </c>
      <c r="H39" s="14">
        <f t="shared" si="1"/>
        <v>0</v>
      </c>
      <c r="I39" s="128"/>
      <c r="J39" s="13">
        <v>159.6</v>
      </c>
      <c r="K39" s="13">
        <f t="shared" si="2"/>
        <v>0</v>
      </c>
      <c r="L39" s="129"/>
      <c r="M39" s="13">
        <v>239.4</v>
      </c>
      <c r="N39" s="13">
        <f t="shared" si="3"/>
        <v>0</v>
      </c>
      <c r="O39" s="107"/>
      <c r="P39" s="107"/>
      <c r="Q39" s="107"/>
      <c r="R39" s="107"/>
      <c r="S39" s="107"/>
      <c r="T39" s="108"/>
      <c r="U39" s="107"/>
      <c r="V39" s="15">
        <f t="shared" si="4"/>
        <v>0</v>
      </c>
      <c r="W39" s="107"/>
      <c r="X39" s="107"/>
      <c r="Y39" s="104"/>
      <c r="Z39" s="105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</row>
    <row r="40" spans="1:72" s="100" customFormat="1" ht="15.75" x14ac:dyDescent="0.25">
      <c r="A40" s="279" t="s">
        <v>36</v>
      </c>
      <c r="B40" s="279"/>
      <c r="C40" s="279"/>
      <c r="D40" s="279"/>
      <c r="E40" s="124" t="s">
        <v>28</v>
      </c>
      <c r="F40" s="128"/>
      <c r="G40" s="14">
        <v>199.6</v>
      </c>
      <c r="H40" s="14">
        <f t="shared" si="1"/>
        <v>0</v>
      </c>
      <c r="I40" s="128"/>
      <c r="J40" s="13">
        <v>159.6</v>
      </c>
      <c r="K40" s="13">
        <f t="shared" si="2"/>
        <v>0</v>
      </c>
      <c r="L40" s="129"/>
      <c r="M40" s="13">
        <v>239.4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</row>
    <row r="41" spans="1:72" s="100" customFormat="1" ht="15.75" x14ac:dyDescent="0.25">
      <c r="A41" s="279" t="s">
        <v>37</v>
      </c>
      <c r="B41" s="279"/>
      <c r="C41" s="279"/>
      <c r="D41" s="279"/>
      <c r="E41" s="124" t="s">
        <v>28</v>
      </c>
      <c r="F41" s="128"/>
      <c r="G41" s="14">
        <v>211.15</v>
      </c>
      <c r="H41" s="12">
        <f t="shared" si="1"/>
        <v>0</v>
      </c>
      <c r="I41" s="128"/>
      <c r="J41" s="13">
        <v>173.29</v>
      </c>
      <c r="K41" s="13">
        <f t="shared" si="2"/>
        <v>0</v>
      </c>
      <c r="L41" s="129"/>
      <c r="M41" s="13">
        <v>259.94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 t="s">
        <v>166</v>
      </c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ht="15.75" x14ac:dyDescent="0.25">
      <c r="A42" s="279" t="s">
        <v>38</v>
      </c>
      <c r="B42" s="279"/>
      <c r="C42" s="279"/>
      <c r="D42" s="279"/>
      <c r="E42" s="124" t="s">
        <v>28</v>
      </c>
      <c r="F42" s="128"/>
      <c r="G42" s="14">
        <v>199.6</v>
      </c>
      <c r="H42" s="12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6" t="s">
        <v>165</v>
      </c>
      <c r="Z42" s="17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</row>
    <row r="43" spans="1:72" ht="15.75" x14ac:dyDescent="0.25">
      <c r="A43" s="279" t="s">
        <v>39</v>
      </c>
      <c r="B43" s="279"/>
      <c r="C43" s="279"/>
      <c r="D43" s="279"/>
      <c r="E43" s="124" t="s">
        <v>28</v>
      </c>
      <c r="F43" s="128"/>
      <c r="G43" s="14">
        <v>187.81</v>
      </c>
      <c r="H43" s="14">
        <f t="shared" si="1"/>
        <v>0</v>
      </c>
      <c r="I43" s="128"/>
      <c r="J43" s="13">
        <v>145.62</v>
      </c>
      <c r="K43" s="13">
        <f t="shared" si="2"/>
        <v>0</v>
      </c>
      <c r="L43" s="129"/>
      <c r="M43" s="13">
        <v>218.43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61" t="s">
        <v>40</v>
      </c>
      <c r="B44" s="262"/>
      <c r="C44" s="262"/>
      <c r="D44" s="263"/>
      <c r="E44" s="124" t="s">
        <v>28</v>
      </c>
      <c r="F44" s="128"/>
      <c r="G44" s="14"/>
      <c r="H44" s="14">
        <f t="shared" si="1"/>
        <v>0</v>
      </c>
      <c r="I44" s="128"/>
      <c r="J44" s="13">
        <v>0</v>
      </c>
      <c r="K44" s="13">
        <f t="shared" si="2"/>
        <v>0</v>
      </c>
      <c r="L44" s="129"/>
      <c r="M44" s="13"/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3"/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100" customFormat="1" ht="15.75" x14ac:dyDescent="0.25">
      <c r="A45" s="261" t="s">
        <v>41</v>
      </c>
      <c r="B45" s="262"/>
      <c r="C45" s="262"/>
      <c r="D45" s="263"/>
      <c r="E45" s="124" t="s">
        <v>28</v>
      </c>
      <c r="F45" s="128"/>
      <c r="G45" s="14">
        <v>187.81</v>
      </c>
      <c r="H45" s="14">
        <f t="shared" si="1"/>
        <v>0</v>
      </c>
      <c r="I45" s="128"/>
      <c r="J45" s="13">
        <v>145.62</v>
      </c>
      <c r="K45" s="13">
        <f t="shared" si="2"/>
        <v>0</v>
      </c>
      <c r="L45" s="129"/>
      <c r="M45" s="13">
        <v>218.43</v>
      </c>
      <c r="N45" s="13">
        <f t="shared" si="3"/>
        <v>0</v>
      </c>
      <c r="O45" s="107"/>
      <c r="P45" s="107"/>
      <c r="Q45" s="107"/>
      <c r="R45" s="107"/>
      <c r="S45" s="107"/>
      <c r="T45" s="107"/>
      <c r="U45" s="107"/>
      <c r="V45" s="15">
        <f t="shared" si="4"/>
        <v>0</v>
      </c>
      <c r="W45" s="107"/>
      <c r="X45" s="107"/>
      <c r="Y45" s="16" t="s">
        <v>167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61" t="s">
        <v>42</v>
      </c>
      <c r="B46" s="262"/>
      <c r="C46" s="262"/>
      <c r="D46" s="263"/>
      <c r="E46" s="124" t="s">
        <v>28</v>
      </c>
      <c r="F46" s="128"/>
      <c r="G46" s="14">
        <v>94.81</v>
      </c>
      <c r="H46" s="14">
        <f>F46*G46</f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9"/>
      <c r="P46" s="109"/>
      <c r="Q46" s="109"/>
      <c r="R46" s="109"/>
      <c r="S46" s="109"/>
      <c r="T46" s="109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ht="15.75" x14ac:dyDescent="0.25">
      <c r="A47" s="165" t="s">
        <v>169</v>
      </c>
      <c r="B47" s="166"/>
      <c r="C47" s="166"/>
      <c r="D47" s="167"/>
      <c r="E47" s="124" t="s">
        <v>28</v>
      </c>
      <c r="F47" s="128"/>
      <c r="G47" s="12">
        <v>243.45</v>
      </c>
      <c r="H47" s="12">
        <f t="shared" ref="H47:H53" si="5">F47*G47</f>
        <v>0</v>
      </c>
      <c r="I47" s="128"/>
      <c r="J47" s="13">
        <v>211.59</v>
      </c>
      <c r="K47" s="13">
        <f t="shared" si="2"/>
        <v>0</v>
      </c>
      <c r="L47" s="129"/>
      <c r="M47" s="13">
        <v>317.39</v>
      </c>
      <c r="N47" s="13">
        <f t="shared" si="3"/>
        <v>0</v>
      </c>
      <c r="O47" s="109"/>
      <c r="P47" s="109"/>
      <c r="Q47" s="109"/>
      <c r="R47" s="109"/>
      <c r="S47" s="109"/>
      <c r="T47" s="109"/>
      <c r="U47" s="107"/>
      <c r="V47" s="15">
        <v>0</v>
      </c>
      <c r="W47" s="107"/>
      <c r="X47" s="107"/>
      <c r="Y47" s="16" t="s">
        <v>170</v>
      </c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ht="15.75" x14ac:dyDescent="0.25">
      <c r="A48" s="279" t="s">
        <v>27</v>
      </c>
      <c r="B48" s="279"/>
      <c r="C48" s="279"/>
      <c r="D48" s="279"/>
      <c r="E48" s="124" t="s">
        <v>28</v>
      </c>
      <c r="F48" s="128"/>
      <c r="G48" s="12">
        <v>339.75</v>
      </c>
      <c r="H48" s="12">
        <f t="shared" si="5"/>
        <v>0</v>
      </c>
      <c r="I48" s="128"/>
      <c r="J48" s="13">
        <v>325.79000000000002</v>
      </c>
      <c r="K48" s="13">
        <f t="shared" si="2"/>
        <v>0</v>
      </c>
      <c r="L48" s="129"/>
      <c r="M48" s="13">
        <v>488.68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>+O48+P48+Q48+R48+S48+T48+U48-W48-X48</f>
        <v>0</v>
      </c>
      <c r="W48" s="107"/>
      <c r="X48" s="107"/>
      <c r="Y48" s="16"/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79" t="s">
        <v>29</v>
      </c>
      <c r="B49" s="279"/>
      <c r="C49" s="279"/>
      <c r="D49" s="279"/>
      <c r="E49" s="124" t="s">
        <v>28</v>
      </c>
      <c r="F49" s="128"/>
      <c r="G49" s="12">
        <v>339.75</v>
      </c>
      <c r="H49" s="12">
        <f t="shared" si="5"/>
        <v>0</v>
      </c>
      <c r="I49" s="128"/>
      <c r="J49" s="13">
        <v>325.79000000000002</v>
      </c>
      <c r="K49" s="13">
        <f t="shared" si="2"/>
        <v>0</v>
      </c>
      <c r="L49" s="129"/>
      <c r="M49" s="13">
        <v>488.68</v>
      </c>
      <c r="N49" s="13">
        <f t="shared" si="3"/>
        <v>0</v>
      </c>
      <c r="O49" s="107"/>
      <c r="P49" s="107"/>
      <c r="Q49" s="107"/>
      <c r="R49" s="107"/>
      <c r="S49" s="107"/>
      <c r="T49" s="107"/>
      <c r="U49" s="107"/>
      <c r="V49" s="15">
        <f>+O49+P49+Q49+R49+S49+T49+U49-W49-X49</f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261" t="s">
        <v>43</v>
      </c>
      <c r="B50" s="262"/>
      <c r="C50" s="262"/>
      <c r="D50" s="263"/>
      <c r="E50" s="124" t="s">
        <v>28</v>
      </c>
      <c r="F50" s="128"/>
      <c r="G50" s="12">
        <v>339.75</v>
      </c>
      <c r="H50" s="12">
        <f t="shared" si="5"/>
        <v>0</v>
      </c>
      <c r="I50" s="128"/>
      <c r="J50" s="13">
        <v>325.79000000000002</v>
      </c>
      <c r="K50" s="13">
        <f t="shared" si="2"/>
        <v>0</v>
      </c>
      <c r="L50" s="129"/>
      <c r="M50" s="13">
        <v>488.68</v>
      </c>
      <c r="N50" s="13">
        <f t="shared" si="3"/>
        <v>0</v>
      </c>
      <c r="O50" s="107"/>
      <c r="P50" s="107"/>
      <c r="Q50" s="107"/>
      <c r="R50" s="107"/>
      <c r="S50" s="107"/>
      <c r="T50" s="107"/>
      <c r="U50" s="107"/>
      <c r="V50" s="15">
        <f t="shared" si="4"/>
        <v>0</v>
      </c>
      <c r="W50" s="107"/>
      <c r="X50" s="107"/>
      <c r="Y50" s="16"/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61" t="s">
        <v>44</v>
      </c>
      <c r="B51" s="262"/>
      <c r="C51" s="262"/>
      <c r="D51" s="263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 t="shared" si="4"/>
        <v>0</v>
      </c>
      <c r="W51" s="107"/>
      <c r="X51" s="107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15.75" x14ac:dyDescent="0.25">
      <c r="A52" s="261" t="s">
        <v>45</v>
      </c>
      <c r="B52" s="262"/>
      <c r="C52" s="262"/>
      <c r="D52" s="263"/>
      <c r="E52" s="124" t="s">
        <v>28</v>
      </c>
      <c r="F52" s="128"/>
      <c r="G52" s="14">
        <v>1004.49</v>
      </c>
      <c r="H52" s="14">
        <f t="shared" si="5"/>
        <v>0</v>
      </c>
      <c r="I52" s="128"/>
      <c r="J52" s="13">
        <v>1164.98</v>
      </c>
      <c r="K52" s="13">
        <f t="shared" si="2"/>
        <v>0</v>
      </c>
      <c r="L52" s="129"/>
      <c r="M52" s="13">
        <v>1747.46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 t="shared" si="4"/>
        <v>0</v>
      </c>
      <c r="W52" s="107"/>
      <c r="X52" s="107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15.75" x14ac:dyDescent="0.25">
      <c r="A53" s="261" t="s">
        <v>46</v>
      </c>
      <c r="B53" s="262"/>
      <c r="C53" s="262"/>
      <c r="D53" s="263"/>
      <c r="E53" s="124" t="s">
        <v>28</v>
      </c>
      <c r="F53" s="128"/>
      <c r="G53" s="14"/>
      <c r="H53" s="14">
        <f t="shared" si="5"/>
        <v>0</v>
      </c>
      <c r="I53" s="128"/>
      <c r="J53" s="13">
        <f t="shared" ref="J53" si="6">G53*1.5</f>
        <v>0</v>
      </c>
      <c r="K53" s="13">
        <f t="shared" si="2"/>
        <v>0</v>
      </c>
      <c r="L53" s="129"/>
      <c r="M53" s="13">
        <f t="shared" ref="M53" si="7">G53*2.25</f>
        <v>0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15.75" x14ac:dyDescent="0.25">
      <c r="A54" s="7"/>
      <c r="B54" s="7"/>
      <c r="C54" s="7"/>
      <c r="D54" s="7"/>
      <c r="E54" s="7"/>
      <c r="F54" s="7">
        <f>V54</f>
        <v>0</v>
      </c>
      <c r="G54" s="6" t="s">
        <v>47</v>
      </c>
      <c r="H54" s="19">
        <f>SUM(H31:H53)</f>
        <v>0</v>
      </c>
      <c r="I54" s="103"/>
      <c r="J54" s="6" t="s">
        <v>48</v>
      </c>
      <c r="K54" s="6">
        <f>SUM(K31:K53)</f>
        <v>0</v>
      </c>
      <c r="L54" s="145"/>
      <c r="M54" s="21" t="s">
        <v>48</v>
      </c>
      <c r="N54" s="6">
        <f>SUM(N31:N53)</f>
        <v>0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7"/>
      <c r="B55" s="7"/>
      <c r="C55" s="7"/>
      <c r="D55" s="7"/>
      <c r="E55" s="7"/>
      <c r="F55" s="7"/>
      <c r="G55" s="6" t="s">
        <v>49</v>
      </c>
      <c r="H55" s="19">
        <f>H54+K54+N54</f>
        <v>0</v>
      </c>
      <c r="I55" s="22"/>
      <c r="J55" s="22"/>
      <c r="K55" s="22"/>
      <c r="L55" s="7"/>
      <c r="M55" s="23"/>
      <c r="N55" s="22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80" t="s">
        <v>50</v>
      </c>
      <c r="B56" s="280"/>
      <c r="C56" s="280"/>
      <c r="D56" s="280"/>
      <c r="E56" s="24"/>
      <c r="F56" s="25"/>
      <c r="G56" s="26" t="s">
        <v>51</v>
      </c>
      <c r="H56" s="6">
        <f>+H55*0.06</f>
        <v>0</v>
      </c>
      <c r="I56" s="22"/>
      <c r="J56" s="7"/>
      <c r="K56" s="7"/>
      <c r="L56" s="7"/>
      <c r="M56" s="7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27"/>
      <c r="B57" s="7"/>
      <c r="C57" s="7"/>
      <c r="D57" s="7"/>
      <c r="E57" s="7"/>
      <c r="F57" s="7"/>
      <c r="G57" s="124"/>
      <c r="H57" s="14">
        <f>+H55+H56</f>
        <v>0</v>
      </c>
      <c r="I57" s="22"/>
      <c r="J57" s="7"/>
      <c r="K57" s="7"/>
      <c r="L57" s="7"/>
      <c r="M57" s="7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281" t="s">
        <v>52</v>
      </c>
      <c r="B58" s="281"/>
      <c r="C58" s="281"/>
      <c r="D58" s="281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74" t="s">
        <v>7</v>
      </c>
      <c r="B59" s="274"/>
      <c r="C59" s="274"/>
      <c r="D59" s="274"/>
      <c r="E59" s="28" t="s">
        <v>8</v>
      </c>
      <c r="F59" s="118" t="s">
        <v>9</v>
      </c>
      <c r="G59" s="118" t="s">
        <v>10</v>
      </c>
      <c r="H59" s="118" t="s">
        <v>0</v>
      </c>
      <c r="I59" s="38"/>
      <c r="J59" s="118" t="s">
        <v>53</v>
      </c>
      <c r="K59" s="118" t="s">
        <v>54</v>
      </c>
      <c r="L59" s="118" t="s">
        <v>55</v>
      </c>
      <c r="M59" s="118" t="s">
        <v>56</v>
      </c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33.6" customHeight="1" x14ac:dyDescent="0.25">
      <c r="A60" s="276" t="s">
        <v>133</v>
      </c>
      <c r="B60" s="277"/>
      <c r="C60" s="277"/>
      <c r="D60" s="277"/>
      <c r="E60" s="31" t="s">
        <v>57</v>
      </c>
      <c r="F60" s="146">
        <v>1</v>
      </c>
      <c r="G60" s="127">
        <v>170</v>
      </c>
      <c r="H60" s="127">
        <f t="shared" ref="H60:H66" si="8">F60*G60</f>
        <v>170</v>
      </c>
      <c r="I60" s="30"/>
      <c r="J60" s="31"/>
      <c r="K60" s="31"/>
      <c r="L60" s="31"/>
      <c r="M60" s="31">
        <f>J60+K60+L60</f>
        <v>0</v>
      </c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33.6" customHeight="1" x14ac:dyDescent="0.25">
      <c r="A61" s="276" t="s">
        <v>134</v>
      </c>
      <c r="B61" s="277"/>
      <c r="C61" s="277"/>
      <c r="D61" s="277"/>
      <c r="E61" s="31" t="s">
        <v>57</v>
      </c>
      <c r="F61" s="146">
        <v>0</v>
      </c>
      <c r="G61" s="127">
        <v>180</v>
      </c>
      <c r="H61" s="127">
        <f t="shared" si="8"/>
        <v>0</v>
      </c>
      <c r="I61" s="30"/>
      <c r="J61" s="31"/>
      <c r="K61" s="31"/>
      <c r="L61" s="31"/>
      <c r="M61" s="31">
        <f>J61+K61+L61</f>
        <v>0</v>
      </c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33.6" customHeight="1" x14ac:dyDescent="0.25">
      <c r="A62" s="276" t="s">
        <v>58</v>
      </c>
      <c r="B62" s="277"/>
      <c r="C62" s="277"/>
      <c r="D62" s="277"/>
      <c r="E62" s="31" t="s">
        <v>57</v>
      </c>
      <c r="F62" s="146">
        <v>0</v>
      </c>
      <c r="G62" s="127">
        <v>80</v>
      </c>
      <c r="H62" s="127">
        <f t="shared" si="8"/>
        <v>0</v>
      </c>
      <c r="I62" s="30"/>
      <c r="J62" s="31"/>
      <c r="K62" s="31"/>
      <c r="L62" s="31"/>
      <c r="M62" s="31">
        <f>J62+K62+L62</f>
        <v>0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135</v>
      </c>
      <c r="B63" s="277"/>
      <c r="C63" s="277"/>
      <c r="D63" s="277"/>
      <c r="E63" s="31" t="s">
        <v>57</v>
      </c>
      <c r="F63" s="146">
        <v>0</v>
      </c>
      <c r="G63" s="127">
        <v>150</v>
      </c>
      <c r="H63" s="127">
        <f t="shared" si="8"/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/>
      <c r="B64" s="277"/>
      <c r="C64" s="277"/>
      <c r="D64" s="277"/>
      <c r="E64" s="31" t="s">
        <v>57</v>
      </c>
      <c r="F64" s="146">
        <v>0</v>
      </c>
      <c r="G64" s="127"/>
      <c r="H64" s="127">
        <f t="shared" si="8"/>
        <v>0</v>
      </c>
      <c r="I64" s="30"/>
      <c r="J64" s="31"/>
      <c r="K64" s="31"/>
      <c r="L64" s="31"/>
      <c r="M64" s="31">
        <f t="shared" ref="M64:M66" si="9"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/>
      <c r="B65" s="277"/>
      <c r="C65" s="277"/>
      <c r="D65" s="277"/>
      <c r="E65" s="31" t="s">
        <v>59</v>
      </c>
      <c r="F65" s="146">
        <v>0</v>
      </c>
      <c r="G65" s="127"/>
      <c r="H65" s="127">
        <f t="shared" si="8"/>
        <v>0</v>
      </c>
      <c r="I65" s="30"/>
      <c r="J65" s="31"/>
      <c r="K65" s="31"/>
      <c r="L65" s="31"/>
      <c r="M65" s="31">
        <f t="shared" si="9"/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60</v>
      </c>
      <c r="B66" s="277"/>
      <c r="C66" s="277"/>
      <c r="D66" s="277"/>
      <c r="E66" s="31" t="s">
        <v>61</v>
      </c>
      <c r="F66" s="146">
        <v>0</v>
      </c>
      <c r="G66" s="127">
        <v>2.5</v>
      </c>
      <c r="H66" s="127">
        <f t="shared" si="8"/>
        <v>0</v>
      </c>
      <c r="I66" s="30"/>
      <c r="J66" s="31"/>
      <c r="K66" s="31"/>
      <c r="L66" s="31"/>
      <c r="M66" s="31">
        <f t="shared" si="9"/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16"/>
      <c r="B67" s="16"/>
      <c r="C67" s="16"/>
      <c r="D67" s="16"/>
      <c r="E67" s="16"/>
      <c r="F67" s="16"/>
      <c r="G67" s="34" t="s">
        <v>62</v>
      </c>
      <c r="H67" s="34">
        <f>SUM(H60:H66)</f>
        <v>170</v>
      </c>
      <c r="I67" s="22"/>
      <c r="J67" s="16"/>
      <c r="K67" s="16"/>
      <c r="L67" s="16"/>
      <c r="M67" s="139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72" t="s">
        <v>63</v>
      </c>
      <c r="B68" s="272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39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74" t="s">
        <v>7</v>
      </c>
      <c r="B69" s="274"/>
      <c r="C69" s="274"/>
      <c r="D69" s="274"/>
      <c r="E69" s="28" t="s">
        <v>8</v>
      </c>
      <c r="F69" s="118" t="s">
        <v>9</v>
      </c>
      <c r="G69" s="118" t="s">
        <v>10</v>
      </c>
      <c r="H69" s="118" t="s">
        <v>0</v>
      </c>
      <c r="I69" s="38"/>
      <c r="J69" s="35" t="s">
        <v>64</v>
      </c>
      <c r="K69" s="35" t="s">
        <v>65</v>
      </c>
      <c r="L69" s="35" t="s">
        <v>66</v>
      </c>
      <c r="M69" s="35" t="s">
        <v>56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21.6" customHeight="1" x14ac:dyDescent="0.25">
      <c r="A70" s="255" t="s">
        <v>67</v>
      </c>
      <c r="B70" s="256"/>
      <c r="C70" s="256"/>
      <c r="D70" s="278"/>
      <c r="E70" s="32" t="s">
        <v>68</v>
      </c>
      <c r="F70" s="147">
        <v>10</v>
      </c>
      <c r="G70" s="30">
        <v>23</v>
      </c>
      <c r="H70" s="33">
        <f>F70*G70</f>
        <v>230</v>
      </c>
      <c r="I70" s="30"/>
      <c r="J70" s="36"/>
      <c r="K70" s="36"/>
      <c r="L70" s="36"/>
      <c r="M70" s="36">
        <f>J70+K70+L70</f>
        <v>0</v>
      </c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21.6" customHeight="1" x14ac:dyDescent="0.25">
      <c r="A71" s="255" t="s">
        <v>69</v>
      </c>
      <c r="B71" s="256"/>
      <c r="C71" s="256"/>
      <c r="D71" s="278"/>
      <c r="E71" s="32" t="s">
        <v>68</v>
      </c>
      <c r="F71" s="147">
        <v>0</v>
      </c>
      <c r="G71" s="29">
        <v>24</v>
      </c>
      <c r="H71" s="33">
        <f>F71*G71</f>
        <v>0</v>
      </c>
      <c r="I71" s="30"/>
      <c r="J71" s="36"/>
      <c r="K71" s="36"/>
      <c r="L71" s="36"/>
      <c r="M71" s="36">
        <f>J71+K71+L71</f>
        <v>0</v>
      </c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16"/>
      <c r="B72" s="16"/>
      <c r="C72" s="16"/>
      <c r="D72" s="16"/>
      <c r="E72" s="16"/>
      <c r="F72" s="16"/>
      <c r="G72" s="118" t="s">
        <v>70</v>
      </c>
      <c r="H72" s="34">
        <f>SUM(H70:H71)</f>
        <v>230</v>
      </c>
      <c r="I72" s="3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72" t="s">
        <v>71</v>
      </c>
      <c r="B73" s="272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74" t="s">
        <v>7</v>
      </c>
      <c r="B74" s="274"/>
      <c r="C74" s="274"/>
      <c r="D74" s="274"/>
      <c r="E74" s="28" t="s">
        <v>8</v>
      </c>
      <c r="F74" s="118" t="s">
        <v>9</v>
      </c>
      <c r="G74" s="118" t="s">
        <v>10</v>
      </c>
      <c r="H74" s="118" t="s">
        <v>0</v>
      </c>
      <c r="I74" s="38"/>
      <c r="J74" s="3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20.100000000000001" customHeight="1" x14ac:dyDescent="0.25">
      <c r="A75" s="255" t="s">
        <v>179</v>
      </c>
      <c r="B75" s="256"/>
      <c r="C75" s="256"/>
      <c r="D75" s="256"/>
      <c r="E75" s="32" t="s">
        <v>72</v>
      </c>
      <c r="F75" s="128">
        <v>1</v>
      </c>
      <c r="G75" s="29">
        <v>65</v>
      </c>
      <c r="H75" s="33">
        <f>F75*G75</f>
        <v>65</v>
      </c>
      <c r="I75" s="17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20.100000000000001" customHeight="1" x14ac:dyDescent="0.25">
      <c r="A76" s="255" t="s">
        <v>73</v>
      </c>
      <c r="B76" s="256"/>
      <c r="C76" s="256"/>
      <c r="D76" s="256"/>
      <c r="E76" s="32" t="s">
        <v>72</v>
      </c>
      <c r="F76" s="128">
        <v>0</v>
      </c>
      <c r="G76" s="29">
        <v>250</v>
      </c>
      <c r="H76" s="33">
        <f>F76*G76</f>
        <v>0</v>
      </c>
      <c r="I76" s="17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16"/>
      <c r="B77" s="16"/>
      <c r="C77" s="16"/>
      <c r="D77" s="16"/>
      <c r="E77" s="16"/>
      <c r="F77" s="16"/>
      <c r="G77" s="118" t="s">
        <v>74</v>
      </c>
      <c r="H77" s="34">
        <f>SUM(H75:H76)</f>
        <v>65</v>
      </c>
      <c r="I77" s="22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3" t="s">
        <v>75</v>
      </c>
      <c r="B78" s="16"/>
      <c r="C78" s="16"/>
      <c r="D78" s="16"/>
      <c r="E78" s="16"/>
      <c r="F78" s="16"/>
      <c r="G78" s="38"/>
      <c r="H78" s="22"/>
      <c r="I78" s="22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72" t="s">
        <v>76</v>
      </c>
      <c r="B79" s="272"/>
      <c r="C79" s="16"/>
      <c r="D79" s="16"/>
      <c r="E79" s="16"/>
      <c r="F79" s="16"/>
      <c r="G79" s="16"/>
      <c r="H79" s="16"/>
      <c r="I79" s="16"/>
      <c r="J79" s="273"/>
      <c r="K79" s="273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74" t="s">
        <v>7</v>
      </c>
      <c r="B80" s="274"/>
      <c r="C80" s="274"/>
      <c r="D80" s="274"/>
      <c r="E80" s="28" t="s">
        <v>8</v>
      </c>
      <c r="F80" s="118" t="s">
        <v>9</v>
      </c>
      <c r="G80" s="118" t="s">
        <v>10</v>
      </c>
      <c r="H80" s="118" t="s">
        <v>0</v>
      </c>
      <c r="I80" s="38"/>
      <c r="J80" s="130"/>
      <c r="K80" s="130"/>
      <c r="L80" s="130"/>
      <c r="M80" s="130"/>
      <c r="N80" s="130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24" customHeight="1" x14ac:dyDescent="0.25">
      <c r="A81" s="256" t="s">
        <v>77</v>
      </c>
      <c r="B81" s="256"/>
      <c r="C81" s="256"/>
      <c r="D81" s="256"/>
      <c r="E81" s="39" t="s">
        <v>11</v>
      </c>
      <c r="F81" s="128">
        <v>1</v>
      </c>
      <c r="G81" s="29">
        <v>650</v>
      </c>
      <c r="H81" s="20">
        <f>F81*G81</f>
        <v>650</v>
      </c>
      <c r="I81" s="131"/>
      <c r="J81" s="130"/>
      <c r="K81" s="130"/>
      <c r="L81" s="130"/>
      <c r="M81" s="130"/>
      <c r="N81" s="130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16"/>
      <c r="B82" s="16"/>
      <c r="C82" s="16"/>
      <c r="D82" s="16"/>
      <c r="E82" s="16"/>
      <c r="F82" s="16"/>
      <c r="G82" s="118"/>
      <c r="H82" s="34">
        <f>SUM(H81)</f>
        <v>650</v>
      </c>
      <c r="I82" s="131"/>
      <c r="J82" s="130"/>
      <c r="K82" s="130"/>
      <c r="L82" s="130"/>
      <c r="M82" s="130"/>
      <c r="N82" s="130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2" t="s">
        <v>78</v>
      </c>
      <c r="B83" s="272"/>
      <c r="C83" s="16"/>
      <c r="D83" s="16"/>
      <c r="E83" s="16"/>
      <c r="F83" s="16"/>
      <c r="G83" s="16"/>
      <c r="H83" s="1"/>
      <c r="I83" s="132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74" t="s">
        <v>7</v>
      </c>
      <c r="B84" s="274"/>
      <c r="C84" s="274"/>
      <c r="D84" s="274"/>
      <c r="E84" s="28" t="s">
        <v>8</v>
      </c>
      <c r="F84" s="118" t="s">
        <v>9</v>
      </c>
      <c r="G84" s="118" t="s">
        <v>10</v>
      </c>
      <c r="H84" s="118" t="s">
        <v>0</v>
      </c>
      <c r="I84" s="38"/>
      <c r="J84" s="16"/>
      <c r="K84" s="16"/>
      <c r="L84" s="133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8.600000000000001" customHeight="1" x14ac:dyDescent="0.25">
      <c r="A85" s="255" t="s">
        <v>79</v>
      </c>
      <c r="B85" s="256"/>
      <c r="C85" s="256"/>
      <c r="D85" s="256"/>
      <c r="E85" s="32" t="s">
        <v>80</v>
      </c>
      <c r="F85" s="128">
        <v>0.5</v>
      </c>
      <c r="G85" s="29">
        <v>1100</v>
      </c>
      <c r="H85" s="20">
        <f>F85*G85</f>
        <v>550</v>
      </c>
      <c r="I85" s="22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16"/>
      <c r="B86" s="16"/>
      <c r="C86" s="16"/>
      <c r="D86" s="16"/>
      <c r="E86" s="16"/>
      <c r="F86" s="16"/>
      <c r="G86" s="118" t="s">
        <v>81</v>
      </c>
      <c r="H86" s="34">
        <f>SUM(H85)</f>
        <v>550</v>
      </c>
      <c r="I86" s="22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16"/>
      <c r="G87" s="118" t="s">
        <v>82</v>
      </c>
      <c r="H87" s="34">
        <f>H67+H72+H77+H82+H86+H56+H55+H27</f>
        <v>7871</v>
      </c>
      <c r="I87" s="134"/>
      <c r="J87" s="62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3" t="s">
        <v>83</v>
      </c>
      <c r="B88" s="7"/>
      <c r="C88" s="7"/>
      <c r="D88" s="16"/>
      <c r="E88" s="16"/>
      <c r="F88" s="16"/>
      <c r="G88" s="1"/>
      <c r="H88" s="42"/>
      <c r="I88" s="9"/>
      <c r="J88" s="62"/>
      <c r="K88" s="7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275" t="s">
        <v>7</v>
      </c>
      <c r="B89" s="275"/>
      <c r="C89" s="275"/>
      <c r="D89" s="275"/>
      <c r="E89" s="43" t="s">
        <v>8</v>
      </c>
      <c r="F89" s="119" t="s">
        <v>9</v>
      </c>
      <c r="G89" s="119" t="s">
        <v>10</v>
      </c>
      <c r="H89" s="44" t="s">
        <v>0</v>
      </c>
      <c r="I89" s="45" t="s">
        <v>84</v>
      </c>
      <c r="J89" s="46"/>
      <c r="K89" s="46" t="s">
        <v>85</v>
      </c>
      <c r="L89" s="47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255" t="s">
        <v>86</v>
      </c>
      <c r="B90" s="256"/>
      <c r="C90" s="256"/>
      <c r="D90" s="256"/>
      <c r="E90" s="123" t="s">
        <v>87</v>
      </c>
      <c r="F90" s="128"/>
      <c r="G90" s="36">
        <v>2200</v>
      </c>
      <c r="H90" s="48">
        <f>(F90*G90)</f>
        <v>0</v>
      </c>
      <c r="I90" s="49"/>
      <c r="J90" s="50"/>
      <c r="K90" s="51"/>
      <c r="L90" s="62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255" t="s">
        <v>88</v>
      </c>
      <c r="B91" s="256"/>
      <c r="C91" s="256"/>
      <c r="D91" s="256"/>
      <c r="E91" s="123" t="s">
        <v>87</v>
      </c>
      <c r="F91" s="128"/>
      <c r="G91" s="36">
        <v>2000</v>
      </c>
      <c r="H91" s="48">
        <f t="shared" ref="H91:H108" si="10">(F91*G91)</f>
        <v>0</v>
      </c>
      <c r="I91" s="49"/>
      <c r="J91" s="50"/>
      <c r="K91" s="51"/>
      <c r="L91" s="62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55" t="s">
        <v>89</v>
      </c>
      <c r="B92" s="256"/>
      <c r="C92" s="256"/>
      <c r="D92" s="256"/>
      <c r="E92" s="123" t="s">
        <v>87</v>
      </c>
      <c r="F92" s="128"/>
      <c r="G92" s="36">
        <v>7000</v>
      </c>
      <c r="H92" s="48">
        <f t="shared" si="10"/>
        <v>0</v>
      </c>
      <c r="I92" s="49"/>
      <c r="J92" s="50"/>
      <c r="K92" s="51"/>
      <c r="L92" s="62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90</v>
      </c>
      <c r="B93" s="256"/>
      <c r="C93" s="256"/>
      <c r="D93" s="256"/>
      <c r="E93" s="123" t="s">
        <v>87</v>
      </c>
      <c r="F93" s="128"/>
      <c r="G93" s="36">
        <v>15200</v>
      </c>
      <c r="H93" s="48">
        <f t="shared" si="10"/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66" t="s">
        <v>91</v>
      </c>
      <c r="B94" s="267"/>
      <c r="C94" s="267"/>
      <c r="D94" s="267"/>
      <c r="E94" s="52" t="s">
        <v>87</v>
      </c>
      <c r="F94" s="128"/>
      <c r="G94" s="53">
        <v>2200</v>
      </c>
      <c r="H94" s="54">
        <f t="shared" si="10"/>
        <v>0</v>
      </c>
      <c r="I94" s="55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92</v>
      </c>
      <c r="B95" s="256"/>
      <c r="C95" s="256"/>
      <c r="D95" s="256"/>
      <c r="E95" s="123" t="s">
        <v>87</v>
      </c>
      <c r="F95" s="128"/>
      <c r="G95" s="36">
        <v>2000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66" t="s">
        <v>93</v>
      </c>
      <c r="B96" s="267"/>
      <c r="C96" s="267"/>
      <c r="D96" s="267"/>
      <c r="E96" s="52" t="s">
        <v>87</v>
      </c>
      <c r="F96" s="128"/>
      <c r="G96" s="53">
        <v>2500</v>
      </c>
      <c r="H96" s="54">
        <f t="shared" si="10"/>
        <v>0</v>
      </c>
      <c r="I96" s="55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55" t="s">
        <v>94</v>
      </c>
      <c r="B97" s="256"/>
      <c r="C97" s="256"/>
      <c r="D97" s="256"/>
      <c r="E97" s="123" t="s">
        <v>87</v>
      </c>
      <c r="F97" s="128"/>
      <c r="G97" s="36">
        <v>1600</v>
      </c>
      <c r="H97" s="48">
        <f t="shared" si="10"/>
        <v>0</v>
      </c>
      <c r="I97" s="49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68" t="s">
        <v>95</v>
      </c>
      <c r="B98" s="269"/>
      <c r="C98" s="269"/>
      <c r="D98" s="269"/>
      <c r="E98" s="56" t="s">
        <v>87</v>
      </c>
      <c r="F98" s="128"/>
      <c r="G98" s="57">
        <v>1100</v>
      </c>
      <c r="H98" s="5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55" t="s">
        <v>96</v>
      </c>
      <c r="B99" s="256"/>
      <c r="C99" s="256"/>
      <c r="D99" s="256"/>
      <c r="E99" s="123" t="s">
        <v>87</v>
      </c>
      <c r="F99" s="128"/>
      <c r="G99" s="36">
        <v>2700</v>
      </c>
      <c r="H99" s="48">
        <f t="shared" si="10"/>
        <v>0</v>
      </c>
      <c r="I99" s="59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7" t="s">
        <v>97</v>
      </c>
      <c r="B100" s="258"/>
      <c r="C100" s="258"/>
      <c r="D100" s="259"/>
      <c r="E100" s="123" t="s">
        <v>87</v>
      </c>
      <c r="F100" s="128"/>
      <c r="G100" s="36">
        <v>2500</v>
      </c>
      <c r="H100" s="48">
        <f t="shared" si="10"/>
        <v>0</v>
      </c>
      <c r="I100" s="5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55" t="s">
        <v>98</v>
      </c>
      <c r="B101" s="256"/>
      <c r="C101" s="256"/>
      <c r="D101" s="256"/>
      <c r="E101" s="123" t="s">
        <v>87</v>
      </c>
      <c r="F101" s="128"/>
      <c r="G101" s="36">
        <v>13373</v>
      </c>
      <c r="H101" s="48">
        <f t="shared" si="10"/>
        <v>0</v>
      </c>
      <c r="I101" s="5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7" t="s">
        <v>99</v>
      </c>
      <c r="B102" s="258"/>
      <c r="C102" s="258"/>
      <c r="D102" s="259"/>
      <c r="E102" s="123" t="s">
        <v>87</v>
      </c>
      <c r="F102" s="128"/>
      <c r="G102" s="36">
        <v>800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70" t="s">
        <v>100</v>
      </c>
      <c r="B103" s="271"/>
      <c r="C103" s="271"/>
      <c r="D103" s="271"/>
      <c r="E103" s="4" t="s">
        <v>87</v>
      </c>
      <c r="F103" s="128"/>
      <c r="G103" s="31">
        <v>1900</v>
      </c>
      <c r="H103" s="60">
        <f t="shared" si="10"/>
        <v>0</v>
      </c>
      <c r="I103" s="61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7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</row>
    <row r="104" spans="1:72" ht="15.75" x14ac:dyDescent="0.25">
      <c r="A104" s="255" t="s">
        <v>101</v>
      </c>
      <c r="B104" s="256"/>
      <c r="C104" s="256"/>
      <c r="D104" s="256"/>
      <c r="E104" s="123" t="s">
        <v>87</v>
      </c>
      <c r="F104" s="128"/>
      <c r="G104" s="36">
        <v>2000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5" t="s">
        <v>102</v>
      </c>
      <c r="B105" s="256"/>
      <c r="C105" s="256"/>
      <c r="D105" s="256"/>
      <c r="E105" s="123" t="s">
        <v>87</v>
      </c>
      <c r="F105" s="128"/>
      <c r="G105" s="36">
        <v>200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57" t="s">
        <v>103</v>
      </c>
      <c r="B106" s="258"/>
      <c r="C106" s="258"/>
      <c r="D106" s="259"/>
      <c r="E106" s="123" t="s">
        <v>87</v>
      </c>
      <c r="F106" s="128"/>
      <c r="G106" s="36">
        <v>1100</v>
      </c>
      <c r="H106" s="48">
        <f t="shared" si="10"/>
        <v>0</v>
      </c>
      <c r="I106" s="59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260" t="s">
        <v>104</v>
      </c>
      <c r="B107" s="260"/>
      <c r="C107" s="260"/>
      <c r="D107" s="260"/>
      <c r="E107" s="63" t="s">
        <v>87</v>
      </c>
      <c r="F107" s="128"/>
      <c r="G107" s="36">
        <v>2200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61" t="s">
        <v>105</v>
      </c>
      <c r="B108" s="262"/>
      <c r="C108" s="262"/>
      <c r="D108" s="263"/>
      <c r="E108" s="4" t="s">
        <v>87</v>
      </c>
      <c r="F108" s="128"/>
      <c r="G108" s="31">
        <v>1420</v>
      </c>
      <c r="H108" s="60">
        <f t="shared" si="10"/>
        <v>0</v>
      </c>
      <c r="I108" s="64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6.5" thickBot="1" x14ac:dyDescent="0.3">
      <c r="A109" s="255" t="s">
        <v>106</v>
      </c>
      <c r="B109" s="256"/>
      <c r="C109" s="256"/>
      <c r="D109" s="256"/>
      <c r="E109" s="123" t="s">
        <v>87</v>
      </c>
      <c r="F109" s="128"/>
      <c r="G109" s="36">
        <v>383.5</v>
      </c>
      <c r="H109" s="99">
        <f>(F109*G109)</f>
        <v>0</v>
      </c>
      <c r="I109" s="65"/>
      <c r="J109" s="66"/>
      <c r="K109" s="67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6.5" thickBot="1" x14ac:dyDescent="0.3">
      <c r="A110" s="16"/>
      <c r="B110" s="16"/>
      <c r="C110" s="16"/>
      <c r="D110" s="16"/>
      <c r="E110" s="16"/>
      <c r="F110" s="18"/>
      <c r="G110" s="125" t="s">
        <v>107</v>
      </c>
      <c r="H110" s="110">
        <f>SUM(H90:H109)</f>
        <v>0</v>
      </c>
      <c r="I110" s="68"/>
      <c r="J110" s="69"/>
      <c r="K110" s="70"/>
      <c r="L110" s="135"/>
      <c r="M110" s="7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6"/>
      <c r="B111" s="16"/>
      <c r="C111" s="16"/>
      <c r="D111" s="16"/>
      <c r="E111" s="16"/>
      <c r="F111" s="7"/>
      <c r="G111" s="38"/>
      <c r="H111" s="22"/>
      <c r="I111" s="71"/>
      <c r="J111" s="18"/>
      <c r="K111" s="137"/>
      <c r="L111" s="136"/>
      <c r="M111" s="7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6"/>
      <c r="B112" s="16"/>
      <c r="C112" s="16"/>
      <c r="D112" s="16"/>
      <c r="E112" s="138">
        <v>0</v>
      </c>
      <c r="F112" s="7"/>
      <c r="G112" s="38"/>
      <c r="H112" s="142">
        <f>+E112</f>
        <v>0</v>
      </c>
      <c r="I112" s="264" t="s">
        <v>130</v>
      </c>
      <c r="J112" s="249" t="s">
        <v>108</v>
      </c>
      <c r="K112" s="251"/>
      <c r="L112" s="16"/>
      <c r="M112" s="7"/>
      <c r="N112" s="25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6"/>
      <c r="B113" s="16"/>
      <c r="C113" s="16"/>
      <c r="D113" s="16"/>
      <c r="E113" s="16"/>
      <c r="F113" s="253" t="s">
        <v>109</v>
      </c>
      <c r="G113" s="254"/>
      <c r="H113" s="73">
        <f>H87+H110</f>
        <v>7871</v>
      </c>
      <c r="I113" s="265"/>
      <c r="J113" s="250"/>
      <c r="K113" s="251"/>
      <c r="L113" s="16"/>
      <c r="M113" s="7"/>
      <c r="N113" s="25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>
        <f>1.13*1.15</f>
        <v>1.2994999999999999</v>
      </c>
      <c r="C114" s="16"/>
      <c r="D114" s="16" t="s">
        <v>173</v>
      </c>
      <c r="E114" s="27"/>
      <c r="F114" s="74" t="s">
        <v>110</v>
      </c>
      <c r="G114" s="170">
        <v>1.1000000000000001</v>
      </c>
      <c r="H114" s="116">
        <f>H113*G114-H113</f>
        <v>787.10000000000036</v>
      </c>
      <c r="I114" s="115">
        <f>+(H121-K120)*0.23</f>
        <v>-704.6962639999997</v>
      </c>
      <c r="J114" s="117">
        <f>H114-M120</f>
        <v>2256.9241999999999</v>
      </c>
      <c r="K114" s="9"/>
      <c r="L114" s="9"/>
      <c r="M114" s="9"/>
      <c r="N114" s="126" t="s">
        <v>171</v>
      </c>
      <c r="O114" s="12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27"/>
      <c r="F115" s="77" t="s">
        <v>111</v>
      </c>
      <c r="G115" s="78"/>
      <c r="H115" s="13">
        <f>H113+H114</f>
        <v>8658.1</v>
      </c>
      <c r="I115" s="20"/>
      <c r="J115" s="79"/>
      <c r="K115" s="22"/>
      <c r="L115" s="22"/>
      <c r="M115" s="7"/>
      <c r="N115" s="126"/>
      <c r="O115" s="12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27"/>
      <c r="F116" s="124" t="s">
        <v>113</v>
      </c>
      <c r="G116" s="82">
        <v>0.06</v>
      </c>
      <c r="H116" s="13">
        <f>H115*G116</f>
        <v>519.48599999999999</v>
      </c>
      <c r="I116" s="83"/>
      <c r="J116" s="80"/>
      <c r="K116" s="81" t="s">
        <v>112</v>
      </c>
      <c r="L116" s="111" t="s">
        <v>131</v>
      </c>
      <c r="M116" s="7"/>
      <c r="N116" s="135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/>
      <c r="C117" s="16"/>
      <c r="D117" s="16"/>
      <c r="E117" s="27"/>
      <c r="F117" s="4" t="s">
        <v>115</v>
      </c>
      <c r="G117" s="77"/>
      <c r="H117" s="13">
        <f>H115+H116</f>
        <v>9177.5860000000011</v>
      </c>
      <c r="I117" s="80"/>
      <c r="J117" s="80" t="s">
        <v>114</v>
      </c>
      <c r="K117" s="6">
        <f>+H27</f>
        <v>6206</v>
      </c>
      <c r="L117" s="112"/>
      <c r="M117" s="135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168">
        <v>0.27500000000000002</v>
      </c>
      <c r="F118" s="124" t="s">
        <v>117</v>
      </c>
      <c r="G118" s="82">
        <v>0.2</v>
      </c>
      <c r="H118" s="13">
        <f>H117*G118</f>
        <v>1835.5172000000002</v>
      </c>
      <c r="I118" s="80"/>
      <c r="J118" s="80" t="s">
        <v>116</v>
      </c>
      <c r="K118" s="6">
        <f>H55</f>
        <v>0</v>
      </c>
      <c r="L118" s="112"/>
      <c r="M118" s="135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16"/>
      <c r="F119" s="124" t="s">
        <v>119</v>
      </c>
      <c r="G119" s="74"/>
      <c r="H119" s="85">
        <f>H117+H118</f>
        <v>11013.103200000001</v>
      </c>
      <c r="I119" s="13"/>
      <c r="J119" s="80" t="s">
        <v>118</v>
      </c>
      <c r="K119" s="6">
        <f>H87-H57</f>
        <v>7871</v>
      </c>
      <c r="L119" s="112"/>
      <c r="M119" s="84" t="s">
        <v>127</v>
      </c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16"/>
      <c r="F120" s="124"/>
      <c r="G120" s="87"/>
      <c r="H120" s="13"/>
      <c r="I120" s="88" t="s">
        <v>120</v>
      </c>
      <c r="J120" s="86" t="s">
        <v>56</v>
      </c>
      <c r="K120" s="6">
        <f>SUM(K117:K119)</f>
        <v>14077</v>
      </c>
      <c r="L120" s="113">
        <f>H119-H118</f>
        <v>9177.5860000000011</v>
      </c>
      <c r="M120" s="114">
        <f>+(L120-K120)*0.3</f>
        <v>-1469.8241999999996</v>
      </c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 t="s">
        <v>121</v>
      </c>
      <c r="C121" s="16"/>
      <c r="D121" s="16"/>
      <c r="E121" s="16"/>
      <c r="F121" s="124" t="s">
        <v>126</v>
      </c>
      <c r="G121" s="90"/>
      <c r="H121" s="98">
        <f>H119+H120</f>
        <v>11013.103200000001</v>
      </c>
      <c r="I121" s="13"/>
      <c r="J121" s="89">
        <f>H119/H113</f>
        <v>1.3992000000000002</v>
      </c>
      <c r="K121" s="7"/>
      <c r="L121" s="7"/>
      <c r="M121" s="2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39" t="s">
        <v>172</v>
      </c>
      <c r="C122" s="139" t="s">
        <v>123</v>
      </c>
      <c r="D122" s="140" t="s">
        <v>124</v>
      </c>
      <c r="E122" s="132"/>
      <c r="F122" s="7"/>
      <c r="G122" s="92"/>
      <c r="H122" s="9"/>
      <c r="I122" s="7"/>
      <c r="J122" s="7"/>
      <c r="K122" s="7"/>
      <c r="L122" s="7"/>
      <c r="M122" s="9"/>
      <c r="N122" s="91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41">
        <v>0.27500000000000002</v>
      </c>
      <c r="C123" s="141">
        <v>0.05</v>
      </c>
      <c r="D123" s="169">
        <f>1.275*1.05</f>
        <v>1.3387499999999999</v>
      </c>
      <c r="E123" s="16"/>
      <c r="F123" s="92"/>
      <c r="G123" s="93"/>
      <c r="H123" s="9"/>
      <c r="I123" s="7"/>
      <c r="J123" s="7"/>
      <c r="K123" s="7"/>
      <c r="L123" s="7"/>
      <c r="M123" s="9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/>
      <c r="C124" s="16"/>
      <c r="D124" s="168">
        <v>0.33879999999999999</v>
      </c>
      <c r="E124" s="16"/>
      <c r="F124" s="23"/>
      <c r="G124" s="94"/>
      <c r="H124" s="93"/>
      <c r="I124" s="27"/>
      <c r="J124" s="7"/>
      <c r="K124" s="7"/>
      <c r="L124" s="7"/>
      <c r="M124" s="7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"/>
      <c r="B125" s="1"/>
      <c r="C125" s="1"/>
      <c r="D125" s="1"/>
      <c r="E125" s="1"/>
      <c r="F125" s="23"/>
      <c r="G125" s="94"/>
      <c r="H125" s="93"/>
      <c r="I125" s="95"/>
      <c r="J125" s="18"/>
      <c r="K125" s="18"/>
      <c r="L125" s="18"/>
      <c r="M125" s="18"/>
      <c r="N125" s="1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"/>
      <c r="B126" s="1"/>
      <c r="C126" s="1"/>
      <c r="D126" s="1"/>
      <c r="E126" s="1"/>
      <c r="F126" s="23"/>
      <c r="G126" s="76"/>
      <c r="H126" s="76"/>
      <c r="I126" s="18"/>
      <c r="J126" s="18"/>
      <c r="K126" s="18"/>
      <c r="L126" s="18"/>
      <c r="M126" s="18"/>
      <c r="N126" s="18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"/>
      <c r="B127" s="1"/>
      <c r="C127" s="1"/>
      <c r="D127" s="1"/>
      <c r="E127" s="1"/>
      <c r="F127" s="23"/>
      <c r="G127" s="5"/>
      <c r="H127" s="1"/>
      <c r="I127" s="1"/>
      <c r="J127" s="18"/>
      <c r="K127" s="18"/>
      <c r="L127" s="18"/>
      <c r="M127" s="18"/>
      <c r="N127" s="1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1"/>
      <c r="G128" s="18"/>
      <c r="H128" s="4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9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96"/>
      <c r="D130" s="1"/>
      <c r="E130" s="1"/>
      <c r="F130" s="1"/>
      <c r="G130" s="18"/>
      <c r="H130" s="4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9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40"/>
      <c r="D133" s="96"/>
      <c r="E133" s="96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96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96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96"/>
      <c r="C136" s="96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1"/>
      <c r="C137" s="1"/>
      <c r="D137" s="1"/>
      <c r="E137" s="1"/>
      <c r="F137" s="96"/>
      <c r="G137" s="7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F143" s="1"/>
      <c r="G143" s="1"/>
      <c r="H143" s="1"/>
      <c r="I143" s="1"/>
      <c r="J143" s="1"/>
      <c r="K143" s="1"/>
      <c r="L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</sheetData>
  <mergeCells count="100">
    <mergeCell ref="A9:D9"/>
    <mergeCell ref="A1:H1"/>
    <mergeCell ref="A2:H2"/>
    <mergeCell ref="B5:J5"/>
    <mergeCell ref="A8:D8"/>
    <mergeCell ref="J8:M8"/>
    <mergeCell ref="A21:D21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33:D33"/>
    <mergeCell ref="A22:D22"/>
    <mergeCell ref="L22:Q25"/>
    <mergeCell ref="A23:D23"/>
    <mergeCell ref="A24:D24"/>
    <mergeCell ref="A25:D25"/>
    <mergeCell ref="A26:D26"/>
    <mergeCell ref="O29:U29"/>
    <mergeCell ref="V29:X29"/>
    <mergeCell ref="A30:D30"/>
    <mergeCell ref="A31:D31"/>
    <mergeCell ref="A32:D32"/>
    <mergeCell ref="A45:D45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61:D61"/>
    <mergeCell ref="A46:D46"/>
    <mergeCell ref="A48:D48"/>
    <mergeCell ref="A49:D49"/>
    <mergeCell ref="A50:D50"/>
    <mergeCell ref="A51:D51"/>
    <mergeCell ref="A52:D52"/>
    <mergeCell ref="A53:D53"/>
    <mergeCell ref="A56:D56"/>
    <mergeCell ref="A58:D58"/>
    <mergeCell ref="A59:D59"/>
    <mergeCell ref="A60:D60"/>
    <mergeCell ref="A75:D75"/>
    <mergeCell ref="A62:D62"/>
    <mergeCell ref="A63:D63"/>
    <mergeCell ref="A64:D64"/>
    <mergeCell ref="A65:D65"/>
    <mergeCell ref="A66:D66"/>
    <mergeCell ref="A68:B68"/>
    <mergeCell ref="A69:D69"/>
    <mergeCell ref="A70:D70"/>
    <mergeCell ref="A71:D71"/>
    <mergeCell ref="A73:B73"/>
    <mergeCell ref="A74:D74"/>
    <mergeCell ref="A92:D92"/>
    <mergeCell ref="A76:D76"/>
    <mergeCell ref="A79:B79"/>
    <mergeCell ref="J79:K79"/>
    <mergeCell ref="A80:D80"/>
    <mergeCell ref="A81:D81"/>
    <mergeCell ref="A83:B83"/>
    <mergeCell ref="A84:D84"/>
    <mergeCell ref="A85:D85"/>
    <mergeCell ref="A89:D89"/>
    <mergeCell ref="A90:D90"/>
    <mergeCell ref="A91:D91"/>
    <mergeCell ref="A104:D104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J112:J113"/>
    <mergeCell ref="K112:K113"/>
    <mergeCell ref="N112:N113"/>
    <mergeCell ref="F113:G113"/>
    <mergeCell ref="A105:D105"/>
    <mergeCell ref="A106:D106"/>
    <mergeCell ref="A107:D107"/>
    <mergeCell ref="A108:D108"/>
    <mergeCell ref="A109:D109"/>
    <mergeCell ref="I112:I113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76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1</v>
      </c>
      <c r="G22" s="12">
        <v>317.98</v>
      </c>
      <c r="H22" s="12">
        <f t="shared" si="1"/>
        <v>317.98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1</v>
      </c>
      <c r="G23" s="14">
        <v>237.68</v>
      </c>
      <c r="H23" s="12">
        <f t="shared" si="1"/>
        <v>237.68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/>
      <c r="G26" s="14">
        <v>209.25</v>
      </c>
      <c r="H26" s="12">
        <f t="shared" si="1"/>
        <v>0</v>
      </c>
      <c r="I26" s="128"/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2</v>
      </c>
      <c r="G29" s="14">
        <v>190.22</v>
      </c>
      <c r="H29" s="14">
        <f t="shared" si="1"/>
        <v>380.44</v>
      </c>
      <c r="I29" s="128"/>
      <c r="J29" s="13">
        <v>165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/>
      <c r="G31" s="14">
        <v>119.54</v>
      </c>
      <c r="H31" s="12">
        <f t="shared" si="1"/>
        <v>0</v>
      </c>
      <c r="I31" s="128"/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>
        <v>2</v>
      </c>
      <c r="G32" s="14">
        <v>119.54</v>
      </c>
      <c r="H32" s="12">
        <f t="shared" si="1"/>
        <v>239.08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>
        <v>2</v>
      </c>
      <c r="G34" s="14">
        <v>106.45</v>
      </c>
      <c r="H34" s="14">
        <f t="shared" si="1"/>
        <v>212.9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1388.0800000000002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1388.0800000000002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83.284800000000004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1388.0800000000002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1388.0800000000002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347.02000000000004</v>
      </c>
      <c r="I90" s="115">
        <f>+M96</f>
        <v>-256.10076000000015</v>
      </c>
      <c r="J90" s="117">
        <f>H90-M96</f>
        <v>603.12076000000025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1735.1000000000001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104.10600000000001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1839.2060000000001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367.84120000000007</v>
      </c>
      <c r="I94" s="80"/>
      <c r="J94" s="80" t="s">
        <v>116</v>
      </c>
      <c r="K94" s="6">
        <f>H44</f>
        <v>1388.0800000000002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2207.0472</v>
      </c>
      <c r="I95" s="13"/>
      <c r="J95" s="80" t="s">
        <v>118</v>
      </c>
      <c r="K95" s="6">
        <f>H59-H46</f>
        <v>1304.7952000000002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(2)'!H121</f>
        <v>11013.103200000001</v>
      </c>
      <c r="I96" s="88" t="s">
        <v>120</v>
      </c>
      <c r="J96" s="86" t="s">
        <v>56</v>
      </c>
      <c r="K96" s="6">
        <f>SUM(K93:K95)</f>
        <v>2692.8752000000004</v>
      </c>
      <c r="L96" s="113">
        <f>H95-H94</f>
        <v>1839.2059999999999</v>
      </c>
      <c r="M96" s="114">
        <f>+(L96-K96)*0.3</f>
        <v>-256.10076000000015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13220.150400000002</v>
      </c>
      <c r="I97" s="13"/>
      <c r="J97" s="89">
        <f>H95/H89</f>
        <v>1.5899999999999999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97" zoomScale="87" zoomScaleNormal="70" zoomScaleSheetLayoutView="87" workbookViewId="0">
      <selection activeCell="F29" sqref="F29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240</v>
      </c>
      <c r="B28" s="286"/>
      <c r="C28" s="286"/>
      <c r="D28" s="287"/>
      <c r="E28" s="4">
        <v>1</v>
      </c>
      <c r="F28" s="129">
        <v>1</v>
      </c>
      <c r="G28" s="129">
        <v>300</v>
      </c>
      <c r="H28" s="148">
        <f t="shared" si="0"/>
        <v>300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25000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2102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2</v>
      </c>
      <c r="G64" s="127">
        <v>180</v>
      </c>
      <c r="H64" s="127">
        <f t="shared" si="8"/>
        <v>360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360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10</v>
      </c>
      <c r="G73" s="30">
        <v>23</v>
      </c>
      <c r="H73" s="33">
        <f>F73*G73</f>
        <v>230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230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1</v>
      </c>
      <c r="G78" s="29">
        <v>65</v>
      </c>
      <c r="H78" s="33">
        <f>F78*G78</f>
        <v>65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0</v>
      </c>
      <c r="G79" s="29">
        <v>250</v>
      </c>
      <c r="H79" s="33">
        <f>F79*G79</f>
        <v>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65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1</v>
      </c>
      <c r="G84" s="29">
        <v>650</v>
      </c>
      <c r="H84" s="20">
        <f>F84*G84</f>
        <v>650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650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0.5</v>
      </c>
      <c r="G88" s="29">
        <v>1100</v>
      </c>
      <c r="H88" s="20">
        <f>F88*G88</f>
        <v>550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550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3957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3957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395.70000000000073</v>
      </c>
      <c r="I117" s="115">
        <f>+(H124-K123)*0.23</f>
        <v>-120.14408799999981</v>
      </c>
      <c r="J117" s="117">
        <f>H117-M123</f>
        <v>829.24140000000034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4352.7000000000007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261.16200000000003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4613.862000000001</v>
      </c>
      <c r="I120" s="80"/>
      <c r="J120" s="80" t="s">
        <v>114</v>
      </c>
      <c r="K120" s="6">
        <f>+H30</f>
        <v>2102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922.77240000000029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5536.6344000000008</v>
      </c>
      <c r="I122" s="13"/>
      <c r="J122" s="80" t="s">
        <v>118</v>
      </c>
      <c r="K122" s="6">
        <f>H90-H60</f>
        <v>3957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6059</v>
      </c>
      <c r="L123" s="113">
        <f>H122-H121</f>
        <v>4613.862000000001</v>
      </c>
      <c r="M123" s="114">
        <f>+(L123-K123)*0.3</f>
        <v>-433.54139999999967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5536.6344000000008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8" zoomScale="70" zoomScaleNormal="70" zoomScaleSheetLayoutView="70" workbookViewId="0">
      <selection activeCell="F22" sqref="F22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4</v>
      </c>
      <c r="G22" s="12">
        <v>317.98</v>
      </c>
      <c r="H22" s="12">
        <f t="shared" si="1"/>
        <v>1271.92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3</v>
      </c>
      <c r="G23" s="14">
        <v>237.68</v>
      </c>
      <c r="H23" s="12">
        <f t="shared" si="1"/>
        <v>713.04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6</v>
      </c>
      <c r="G26" s="14">
        <v>209.25</v>
      </c>
      <c r="H26" s="12">
        <f t="shared" si="1"/>
        <v>1255.5</v>
      </c>
      <c r="I26" s="128"/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6</v>
      </c>
      <c r="G29" s="14">
        <v>190.22</v>
      </c>
      <c r="H29" s="14">
        <f t="shared" si="1"/>
        <v>1141.32</v>
      </c>
      <c r="I29" s="128"/>
      <c r="J29" s="13">
        <v>165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6</v>
      </c>
      <c r="G31" s="14">
        <v>119.54</v>
      </c>
      <c r="H31" s="12">
        <f t="shared" si="1"/>
        <v>717.24</v>
      </c>
      <c r="I31" s="128"/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5099.0199999999995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5099.0199999999995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305.94119999999998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5099.0199999999995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5099.0199999999995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1529.7059999999999</v>
      </c>
      <c r="I90" s="115">
        <f>+M96</f>
        <v>-859.6947719999996</v>
      </c>
      <c r="J90" s="117">
        <f>H90-M96</f>
        <v>2389.4007719999995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6628.7259999999997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397.72355999999996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7026.44956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1405.2899120000002</v>
      </c>
      <c r="I94" s="80"/>
      <c r="J94" s="80" t="s">
        <v>116</v>
      </c>
      <c r="K94" s="6">
        <f>H44</f>
        <v>5099.0199999999995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8431.7394720000011</v>
      </c>
      <c r="I95" s="13"/>
      <c r="J95" s="80" t="s">
        <v>118</v>
      </c>
      <c r="K95" s="6">
        <f>H59-H46</f>
        <v>4793.0787999999993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(3)'!H124</f>
        <v>5536.6344000000008</v>
      </c>
      <c r="I96" s="88" t="s">
        <v>120</v>
      </c>
      <c r="J96" s="86" t="s">
        <v>56</v>
      </c>
      <c r="K96" s="6">
        <f>SUM(K93:K95)</f>
        <v>9892.0987999999998</v>
      </c>
      <c r="L96" s="113">
        <f>H95-H94</f>
        <v>7026.4495600000009</v>
      </c>
      <c r="M96" s="114">
        <f>+(L96-K96)*0.3</f>
        <v>-859.6947719999996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13968.373872000002</v>
      </c>
      <c r="I97" s="13"/>
      <c r="J97" s="89">
        <f>H95/H89</f>
        <v>1.6536000000000004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H97/6</f>
        <v>2328.0623120000005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9" zoomScale="87" zoomScaleNormal="70" zoomScaleSheetLayoutView="87" workbookViewId="0">
      <selection activeCell="F29" sqref="F29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239</v>
      </c>
      <c r="B28" s="286"/>
      <c r="C28" s="286"/>
      <c r="D28" s="287"/>
      <c r="E28" s="4">
        <v>1</v>
      </c>
      <c r="F28" s="129">
        <v>1</v>
      </c>
      <c r="G28" s="129">
        <v>100</v>
      </c>
      <c r="H28" s="148">
        <f t="shared" si="0"/>
        <v>100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48000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646.08000000000004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0.5</v>
      </c>
      <c r="G64" s="127">
        <v>180</v>
      </c>
      <c r="H64" s="127">
        <f t="shared" si="8"/>
        <v>90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90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5</v>
      </c>
      <c r="G73" s="30">
        <v>23</v>
      </c>
      <c r="H73" s="33">
        <f>F73*G73</f>
        <v>115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115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1</v>
      </c>
      <c r="G78" s="29">
        <v>65</v>
      </c>
      <c r="H78" s="33">
        <f>F78*G78</f>
        <v>65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/>
      <c r="G79" s="29">
        <v>250</v>
      </c>
      <c r="H79" s="33">
        <f>F79*G79</f>
        <v>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65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3</v>
      </c>
      <c r="G84" s="29">
        <v>600</v>
      </c>
      <c r="H84" s="20">
        <f>F84*G84</f>
        <v>1800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1800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0.2</v>
      </c>
      <c r="G88" s="29">
        <v>1100</v>
      </c>
      <c r="H88" s="20">
        <f>F88*G88</f>
        <v>220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220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2936.08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2936.08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293.60800000000017</v>
      </c>
      <c r="I117" s="115">
        <f>+(H124-K123)*0.23</f>
        <v>120.98072128000007</v>
      </c>
      <c r="J117" s="117">
        <f>H117-M123</f>
        <v>341.21521600000005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3229.6880000000001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193.78128000000001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3423.4692800000003</v>
      </c>
      <c r="I120" s="80"/>
      <c r="J120" s="80" t="s">
        <v>114</v>
      </c>
      <c r="K120" s="6">
        <f>+H30</f>
        <v>646.08000000000004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684.6938560000001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4108.1631360000001</v>
      </c>
      <c r="I122" s="13"/>
      <c r="J122" s="80" t="s">
        <v>118</v>
      </c>
      <c r="K122" s="6">
        <f>H90-H60</f>
        <v>2936.08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3582.16</v>
      </c>
      <c r="L123" s="113">
        <f>H122-H121</f>
        <v>3423.4692800000003</v>
      </c>
      <c r="M123" s="114">
        <f>+(L123-K123)*0.3</f>
        <v>-47.60721599999988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4108.1631360000001</v>
      </c>
      <c r="I124" s="13"/>
      <c r="J124" s="89">
        <f>H122/H116</f>
        <v>1.3992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79" zoomScale="70" zoomScaleNormal="70" zoomScaleSheetLayoutView="70" workbookViewId="0">
      <selection activeCell="H98" sqref="H98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1</v>
      </c>
      <c r="G23" s="14">
        <v>237.68</v>
      </c>
      <c r="H23" s="12">
        <f t="shared" si="1"/>
        <v>237.68</v>
      </c>
      <c r="I23" s="128">
        <v>0</v>
      </c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2</v>
      </c>
      <c r="G26" s="14">
        <v>209.25</v>
      </c>
      <c r="H26" s="12">
        <f t="shared" si="1"/>
        <v>418.5</v>
      </c>
      <c r="I26" s="128">
        <v>0</v>
      </c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2</v>
      </c>
      <c r="G29" s="14">
        <v>190.22</v>
      </c>
      <c r="H29" s="14">
        <f t="shared" si="1"/>
        <v>380.44</v>
      </c>
      <c r="I29" s="128">
        <v>0</v>
      </c>
      <c r="J29" s="13">
        <v>165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1</v>
      </c>
      <c r="G31" s="14">
        <v>119.54</v>
      </c>
      <c r="H31" s="12">
        <f t="shared" si="1"/>
        <v>119.54</v>
      </c>
      <c r="I31" s="128">
        <v>0</v>
      </c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1156.1600000000001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1156.1600000000001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69.369600000000005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1156.1600000000001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660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1816.16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454.04</v>
      </c>
      <c r="I90" s="115">
        <f>+M96</f>
        <v>49.038480000000028</v>
      </c>
      <c r="J90" s="117">
        <f>H90-M96</f>
        <v>405.00151999999997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2270.2000000000003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136.21200000000002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2406.4120000000003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481.28240000000005</v>
      </c>
      <c r="I94" s="80"/>
      <c r="J94" s="80" t="s">
        <v>116</v>
      </c>
      <c r="K94" s="6">
        <f>H44</f>
        <v>1156.1600000000001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2887.6944000000003</v>
      </c>
      <c r="I95" s="13"/>
      <c r="J95" s="80" t="s">
        <v>118</v>
      </c>
      <c r="K95" s="6">
        <f>H59-H46</f>
        <v>1086.7904000000001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(4)'!H124</f>
        <v>4108.1631360000001</v>
      </c>
      <c r="I96" s="88" t="s">
        <v>120</v>
      </c>
      <c r="J96" s="86" t="s">
        <v>56</v>
      </c>
      <c r="K96" s="6">
        <f>SUM(K93:K95)</f>
        <v>2242.9504000000002</v>
      </c>
      <c r="L96" s="113">
        <f>H95-H94</f>
        <v>2406.4120000000003</v>
      </c>
      <c r="M96" s="114">
        <f>+(L96-K96)*0.3</f>
        <v>49.038480000000028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6995.8575360000004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H97/4</f>
        <v>1748.9643840000001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52" zoomScale="87" zoomScaleNormal="70" zoomScaleSheetLayoutView="87" workbookViewId="0">
      <selection activeCell="F29" sqref="F29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3</v>
      </c>
      <c r="G14" s="129">
        <v>382.32</v>
      </c>
      <c r="H14" s="148">
        <f t="shared" si="0"/>
        <v>1146.96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3</v>
      </c>
      <c r="G15" s="129">
        <v>200</v>
      </c>
      <c r="H15" s="148">
        <f t="shared" si="0"/>
        <v>600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6</v>
      </c>
      <c r="G17" s="129">
        <v>467.05</v>
      </c>
      <c r="H17" s="148">
        <f t="shared" si="0"/>
        <v>2802.3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240</v>
      </c>
      <c r="B28" s="286"/>
      <c r="C28" s="286"/>
      <c r="D28" s="287"/>
      <c r="E28" s="4">
        <v>1</v>
      </c>
      <c r="F28" s="129"/>
      <c r="G28" s="129">
        <v>100</v>
      </c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25000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4969.26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2</v>
      </c>
      <c r="G64" s="127">
        <v>180</v>
      </c>
      <c r="H64" s="127">
        <f t="shared" si="8"/>
        <v>360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360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10</v>
      </c>
      <c r="G73" s="30">
        <v>23</v>
      </c>
      <c r="H73" s="33">
        <f>F73*G73</f>
        <v>230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230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2</v>
      </c>
      <c r="G78" s="29">
        <v>65</v>
      </c>
      <c r="H78" s="33">
        <f>F78*G78</f>
        <v>130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/>
      <c r="G79" s="29">
        <v>250</v>
      </c>
      <c r="H79" s="33">
        <f>F79*G79</f>
        <v>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130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</v>
      </c>
      <c r="G84" s="29">
        <v>600</v>
      </c>
      <c r="H84" s="20">
        <f>F84*G84</f>
        <v>1200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1</v>
      </c>
      <c r="G88" s="29">
        <v>1100</v>
      </c>
      <c r="H88" s="20">
        <f>F88*G88</f>
        <v>1100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1100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7989.26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7989.26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798.9260000000013</v>
      </c>
      <c r="I117" s="115">
        <f>+(H124-K123)*0.23</f>
        <v>-409.38790383999958</v>
      </c>
      <c r="J117" s="117">
        <f>H117-M123</f>
        <v>1891.8388520000008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8788.1860000000015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527.2911600000001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9315.4771600000022</v>
      </c>
      <c r="I120" s="80"/>
      <c r="J120" s="80" t="s">
        <v>114</v>
      </c>
      <c r="K120" s="6">
        <f>+H30</f>
        <v>4969.26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1863.0954320000005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11178.572592000002</v>
      </c>
      <c r="I122" s="13"/>
      <c r="J122" s="80" t="s">
        <v>118</v>
      </c>
      <c r="K122" s="6">
        <f>H90-H60</f>
        <v>7989.26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12958.52</v>
      </c>
      <c r="L123" s="113">
        <f>H122-H121</f>
        <v>9315.4771600000022</v>
      </c>
      <c r="M123" s="114">
        <f>+(L123-K123)*0.3</f>
        <v>-1092.9128519999995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11178.572592000002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72" zoomScale="70" zoomScaleNormal="70" zoomScaleSheetLayoutView="70" workbookViewId="0">
      <selection activeCell="H99" sqref="H99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4</v>
      </c>
      <c r="G22" s="12">
        <v>317.98</v>
      </c>
      <c r="H22" s="12">
        <f t="shared" si="1"/>
        <v>1271.92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4</v>
      </c>
      <c r="G23" s="14">
        <v>237.68</v>
      </c>
      <c r="H23" s="12">
        <f t="shared" si="1"/>
        <v>950.72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4</v>
      </c>
      <c r="G26" s="14">
        <v>209.25</v>
      </c>
      <c r="H26" s="12">
        <f t="shared" si="1"/>
        <v>837</v>
      </c>
      <c r="I26" s="128"/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9.5</v>
      </c>
      <c r="G29" s="14">
        <v>190.22</v>
      </c>
      <c r="H29" s="14">
        <f t="shared" si="1"/>
        <v>1807.09</v>
      </c>
      <c r="I29" s="128">
        <v>1</v>
      </c>
      <c r="J29" s="13">
        <v>165</v>
      </c>
      <c r="K29" s="13">
        <f t="shared" si="2"/>
        <v>165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9.5</v>
      </c>
      <c r="G31" s="14">
        <v>119.54</v>
      </c>
      <c r="H31" s="12">
        <f t="shared" si="1"/>
        <v>1135.6300000000001</v>
      </c>
      <c r="I31" s="128">
        <v>1</v>
      </c>
      <c r="J31" s="13">
        <v>137.91999999999999</v>
      </c>
      <c r="K31" s="13">
        <f>I31*J31</f>
        <v>137.91999999999999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6002.3600000000006</v>
      </c>
      <c r="I44" s="103"/>
      <c r="J44" s="6" t="s">
        <v>48</v>
      </c>
      <c r="K44" s="6">
        <f>SUM(K21:K43)</f>
        <v>302.91999999999996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6305.2800000000007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378.3168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6305.2800000000007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7348.7800000000007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1837.1950000000002</v>
      </c>
      <c r="I90" s="115">
        <f>+M96</f>
        <v>-657.65691000000072</v>
      </c>
      <c r="J90" s="117">
        <f>H90-M96</f>
        <v>2494.8519100000008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9185.9750000000004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551.1585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9737.1334999999999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1947.4267</v>
      </c>
      <c r="I94" s="80"/>
      <c r="J94" s="80" t="s">
        <v>116</v>
      </c>
      <c r="K94" s="6">
        <f>H44</f>
        <v>6002.3600000000006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11684.5602</v>
      </c>
      <c r="I95" s="13"/>
      <c r="J95" s="80" t="s">
        <v>118</v>
      </c>
      <c r="K95" s="6">
        <f>H59-H46</f>
        <v>5926.9632000000011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(5)'!H124</f>
        <v>11178.572592000002</v>
      </c>
      <c r="I96" s="88" t="s">
        <v>120</v>
      </c>
      <c r="J96" s="86" t="s">
        <v>56</v>
      </c>
      <c r="K96" s="6">
        <f>SUM(K93:K95)</f>
        <v>11929.323200000003</v>
      </c>
      <c r="L96" s="113">
        <f>H95-H94</f>
        <v>9737.1334999999999</v>
      </c>
      <c r="M96" s="114">
        <f>+(L96-K96)*0.3</f>
        <v>-657.65691000000072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22863.132792000004</v>
      </c>
      <c r="I97" s="13"/>
      <c r="J97" s="89">
        <f>H95/H89</f>
        <v>1.5899999999999999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H97/6</f>
        <v>3810.5221320000005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7" zoomScale="87" zoomScaleNormal="70" zoomScaleSheetLayoutView="87" workbookViewId="0">
      <selection activeCell="F88" sqref="F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239</v>
      </c>
      <c r="B28" s="286"/>
      <c r="C28" s="286"/>
      <c r="D28" s="287"/>
      <c r="E28" s="4" t="s">
        <v>232</v>
      </c>
      <c r="F28" s="129">
        <v>1</v>
      </c>
      <c r="G28" s="129">
        <v>200</v>
      </c>
      <c r="H28" s="148">
        <f t="shared" si="0"/>
        <v>200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48000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1134.0999999999999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0.3</v>
      </c>
      <c r="G64" s="127">
        <v>180</v>
      </c>
      <c r="H64" s="127">
        <f t="shared" si="8"/>
        <v>54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54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3</v>
      </c>
      <c r="G73" s="30">
        <v>23</v>
      </c>
      <c r="H73" s="33">
        <f>F73*G73</f>
        <v>69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69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1</v>
      </c>
      <c r="G78" s="29">
        <v>65</v>
      </c>
      <c r="H78" s="33">
        <f>F78*G78</f>
        <v>65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565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0.5</v>
      </c>
      <c r="G84" s="29">
        <v>650</v>
      </c>
      <c r="H84" s="20">
        <f>F84*G84</f>
        <v>325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325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0.3</v>
      </c>
      <c r="G88" s="29">
        <v>1100</v>
      </c>
      <c r="H88" s="20">
        <f>F88*G88</f>
        <v>330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330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2477.1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2477.1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247.71000000000004</v>
      </c>
      <c r="I117" s="115">
        <f>+(H124-K123)*0.23</f>
        <v>-33.405586399999919</v>
      </c>
      <c r="J117" s="117">
        <f>H117-M123</f>
        <v>464.58041999999995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2724.81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163.48859999999999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2888.2986000000001</v>
      </c>
      <c r="I120" s="80"/>
      <c r="J120" s="80" t="s">
        <v>114</v>
      </c>
      <c r="K120" s="6">
        <f>+H30</f>
        <v>1134.0999999999999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577.65971999999999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3465.9583200000002</v>
      </c>
      <c r="I122" s="13"/>
      <c r="J122" s="80" t="s">
        <v>118</v>
      </c>
      <c r="K122" s="6">
        <f>H90-H60</f>
        <v>2477.1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3611.2</v>
      </c>
      <c r="L123" s="113">
        <f>H122-H121</f>
        <v>2888.2986000000001</v>
      </c>
      <c r="M123" s="114">
        <f>+(L123-K123)*0.3</f>
        <v>-216.87041999999991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3465.9583200000002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26" zoomScale="70" zoomScaleNormal="70" zoomScaleSheetLayoutView="70" workbookViewId="0">
      <selection activeCell="H98" sqref="H98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1</v>
      </c>
      <c r="G23" s="14">
        <v>237.68</v>
      </c>
      <c r="H23" s="12">
        <f t="shared" si="1"/>
        <v>237.68</v>
      </c>
      <c r="I23" s="128">
        <v>0</v>
      </c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1</v>
      </c>
      <c r="G26" s="14">
        <v>209.25</v>
      </c>
      <c r="H26" s="12">
        <f t="shared" si="1"/>
        <v>209.25</v>
      </c>
      <c r="I26" s="128">
        <v>0</v>
      </c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1</v>
      </c>
      <c r="G29" s="14">
        <v>190.22</v>
      </c>
      <c r="H29" s="14">
        <f t="shared" si="1"/>
        <v>190.22</v>
      </c>
      <c r="I29" s="128">
        <v>0</v>
      </c>
      <c r="J29" s="13">
        <v>165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1</v>
      </c>
      <c r="G31" s="14">
        <v>119.54</v>
      </c>
      <c r="H31" s="12">
        <f t="shared" si="1"/>
        <v>119.54</v>
      </c>
      <c r="I31" s="128">
        <v>0</v>
      </c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756.68999999999994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756.68999999999994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45.401399999999995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756.68999999999994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756.68999999999994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227.00699999999998</v>
      </c>
      <c r="I90" s="115">
        <f>+M96</f>
        <v>-127.57793400000003</v>
      </c>
      <c r="J90" s="117">
        <f>H90-M96</f>
        <v>354.58493399999998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983.69699999999989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59.021819999999991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1042.7188199999998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208.54376399999998</v>
      </c>
      <c r="I94" s="80"/>
      <c r="J94" s="80" t="s">
        <v>116</v>
      </c>
      <c r="K94" s="6">
        <f>H44</f>
        <v>756.68999999999994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1251.2625839999998</v>
      </c>
      <c r="I95" s="13"/>
      <c r="J95" s="80" t="s">
        <v>118</v>
      </c>
      <c r="K95" s="6">
        <f>H59-H46</f>
        <v>711.28859999999997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(6)'!H124</f>
        <v>3465.9583200000002</v>
      </c>
      <c r="I96" s="88" t="s">
        <v>120</v>
      </c>
      <c r="J96" s="86" t="s">
        <v>56</v>
      </c>
      <c r="K96" s="6">
        <f>SUM(K93:K95)</f>
        <v>1467.9785999999999</v>
      </c>
      <c r="L96" s="113">
        <f>H95-H94</f>
        <v>1042.7188199999998</v>
      </c>
      <c r="M96" s="114">
        <f>+(L96-K96)*0.3</f>
        <v>-127.57793400000003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4717.2209039999998</v>
      </c>
      <c r="I97" s="13"/>
      <c r="J97" s="89">
        <f>H95/H89</f>
        <v>1.6536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H97/2</f>
        <v>2358.6104519999999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12" zoomScale="87" zoomScaleNormal="70" zoomScaleSheetLayoutView="87" workbookViewId="0">
      <selection activeCell="J22" sqref="J22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/>
      <c r="G28" s="129">
        <v>897.84</v>
      </c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243</v>
      </c>
      <c r="B29" s="286"/>
      <c r="C29" s="286"/>
      <c r="D29" s="287"/>
      <c r="E29" s="4" t="s">
        <v>11</v>
      </c>
      <c r="F29" s="129">
        <v>1</v>
      </c>
      <c r="G29" s="129">
        <v>16000</v>
      </c>
      <c r="H29" s="148">
        <f t="shared" si="0"/>
        <v>16000</v>
      </c>
      <c r="I29" s="134"/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55632.800000000003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2</v>
      </c>
      <c r="G64" s="127">
        <v>180</v>
      </c>
      <c r="H64" s="127">
        <f t="shared" si="8"/>
        <v>360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360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40</v>
      </c>
      <c r="G73" s="30">
        <v>23</v>
      </c>
      <c r="H73" s="33">
        <f>F73*G73</f>
        <v>920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920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4</v>
      </c>
      <c r="G79" s="29">
        <v>250</v>
      </c>
      <c r="H79" s="33">
        <f>F79*G79</f>
        <v>1000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1000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8</v>
      </c>
      <c r="G84" s="29">
        <v>650</v>
      </c>
      <c r="H84" s="20">
        <f>F84*G84</f>
        <v>5200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5200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4</v>
      </c>
      <c r="G88" s="29">
        <v>1100</v>
      </c>
      <c r="H88" s="20">
        <f>F88*G88</f>
        <v>4400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4400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67512.800000000003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67512.800000000003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6751.2800000000134</v>
      </c>
      <c r="I117" s="115">
        <f>+(H124-K123)*0.23</f>
        <v>-6596.7887551999956</v>
      </c>
      <c r="J117" s="117">
        <f>H117-M123</f>
        <v>20078.982560000008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74264.080000000016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4455.8448000000008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78719.924800000023</v>
      </c>
      <c r="I120" s="80"/>
      <c r="J120" s="80" t="s">
        <v>114</v>
      </c>
      <c r="K120" s="6">
        <f>+H30</f>
        <v>55632.800000000003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15743.984960000005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94463.909760000024</v>
      </c>
      <c r="I122" s="13"/>
      <c r="J122" s="80" t="s">
        <v>118</v>
      </c>
      <c r="K122" s="6">
        <f>H90-H60</f>
        <v>67512.800000000003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123145.60000000001</v>
      </c>
      <c r="L123" s="113">
        <f>H122-H121</f>
        <v>78719.924800000023</v>
      </c>
      <c r="M123" s="114">
        <f>+(L123-K123)*0.3</f>
        <v>-13327.702559999994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94463.909760000024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76" zoomScale="70" zoomScaleNormal="70" zoomScaleSheetLayoutView="70" workbookViewId="0">
      <selection activeCell="H98" sqref="H98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16</v>
      </c>
      <c r="G22" s="12">
        <v>317.98</v>
      </c>
      <c r="H22" s="12">
        <f t="shared" si="1"/>
        <v>5087.68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9.5</v>
      </c>
      <c r="G23" s="14">
        <v>237.68</v>
      </c>
      <c r="H23" s="12">
        <f t="shared" si="1"/>
        <v>2257.96</v>
      </c>
      <c r="I23" s="128">
        <v>4</v>
      </c>
      <c r="J23" s="13">
        <v>358.81</v>
      </c>
      <c r="K23" s="13">
        <f t="shared" si="2"/>
        <v>1435.24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19</v>
      </c>
      <c r="G26" s="14">
        <v>209.25</v>
      </c>
      <c r="H26" s="12">
        <f t="shared" si="1"/>
        <v>3975.75</v>
      </c>
      <c r="I26" s="128">
        <v>4</v>
      </c>
      <c r="J26" s="13">
        <v>221.7</v>
      </c>
      <c r="K26" s="13">
        <f t="shared" si="2"/>
        <v>886.8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19</v>
      </c>
      <c r="G29" s="14">
        <v>190.22</v>
      </c>
      <c r="H29" s="14">
        <f t="shared" si="1"/>
        <v>3614.18</v>
      </c>
      <c r="I29" s="128">
        <v>4</v>
      </c>
      <c r="J29" s="13">
        <v>165</v>
      </c>
      <c r="K29" s="13">
        <f t="shared" si="2"/>
        <v>660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9.5</v>
      </c>
      <c r="G31" s="14">
        <v>119.54</v>
      </c>
      <c r="H31" s="12">
        <f t="shared" si="1"/>
        <v>1135.6300000000001</v>
      </c>
      <c r="I31" s="128">
        <v>4</v>
      </c>
      <c r="J31" s="13">
        <v>137.91999999999999</v>
      </c>
      <c r="K31" s="13">
        <f>I31*J31</f>
        <v>551.67999999999995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16071.2</v>
      </c>
      <c r="I44" s="103"/>
      <c r="J44" s="6" t="s">
        <v>48</v>
      </c>
      <c r="K44" s="6">
        <f>SUM(K21:K43)</f>
        <v>3533.72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19604.920000000002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1176.2952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19604.920000000002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19604.920000000002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5881.4760000000006</v>
      </c>
      <c r="I90" s="115">
        <f>+M96</f>
        <v>-2245.2735120000002</v>
      </c>
      <c r="J90" s="117">
        <f>H90-M96</f>
        <v>8126.7495120000003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25486.396000000001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1529.1837599999999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27015.579760000001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0.27500000000000002</v>
      </c>
      <c r="H94" s="13">
        <f>H93*G94</f>
        <v>7429.2844340000011</v>
      </c>
      <c r="I94" s="80"/>
      <c r="J94" s="80" t="s">
        <v>116</v>
      </c>
      <c r="K94" s="6">
        <f>H44</f>
        <v>16071.2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34444.864194000002</v>
      </c>
      <c r="I95" s="13"/>
      <c r="J95" s="80" t="s">
        <v>118</v>
      </c>
      <c r="K95" s="6">
        <f>H59-H46</f>
        <v>18428.624800000001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(7)'!H124</f>
        <v>94463.909760000024</v>
      </c>
      <c r="I96" s="88" t="s">
        <v>120</v>
      </c>
      <c r="J96" s="86" t="s">
        <v>56</v>
      </c>
      <c r="K96" s="6">
        <f>SUM(K93:K95)</f>
        <v>34499.824800000002</v>
      </c>
      <c r="L96" s="113">
        <f>H95-H94</f>
        <v>27015.579760000001</v>
      </c>
      <c r="M96" s="114">
        <f>+(L96-K96)*0.3</f>
        <v>-2245.2735120000002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128908.77395400003</v>
      </c>
      <c r="I97" s="13"/>
      <c r="J97" s="89">
        <f>H95/H89</f>
        <v>1.75695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H97/80</f>
        <v>1611.3596744250003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64" zoomScale="87" zoomScaleNormal="70" zoomScaleSheetLayoutView="87" workbookViewId="0">
      <selection activeCell="F90" sqref="F90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/>
      <c r="G28" s="129">
        <v>897.84</v>
      </c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48000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849.72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1</v>
      </c>
      <c r="G64" s="127">
        <v>180</v>
      </c>
      <c r="H64" s="127">
        <f t="shared" si="8"/>
        <v>180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180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10</v>
      </c>
      <c r="G73" s="30">
        <v>23</v>
      </c>
      <c r="H73" s="33">
        <f>F73*G73</f>
        <v>230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230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2</v>
      </c>
      <c r="G78" s="29">
        <v>65</v>
      </c>
      <c r="H78" s="33">
        <f>F78*G78</f>
        <v>130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/>
      <c r="G79" s="29">
        <v>250</v>
      </c>
      <c r="H79" s="33">
        <f>F79*G79</f>
        <v>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130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1</v>
      </c>
      <c r="G84" s="29">
        <v>600</v>
      </c>
      <c r="H84" s="20">
        <f>F84*G84</f>
        <v>600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600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0.5</v>
      </c>
      <c r="G88" s="29">
        <v>1100</v>
      </c>
      <c r="H88" s="20">
        <f>F88*G88</f>
        <v>550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550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2539.7200000000003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2539.7200000000003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253.97200000000021</v>
      </c>
      <c r="I117" s="115">
        <f>+(H124-K123)*0.23</f>
        <v>37.751331520000072</v>
      </c>
      <c r="J117" s="117">
        <f>H117-M123</f>
        <v>382.40994400000017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2793.6920000000005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167.62152000000003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2961.3135200000006</v>
      </c>
      <c r="I120" s="80"/>
      <c r="J120" s="80" t="s">
        <v>114</v>
      </c>
      <c r="K120" s="6">
        <f>+H30</f>
        <v>849.72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592.2627040000001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3553.5762240000008</v>
      </c>
      <c r="I122" s="13"/>
      <c r="J122" s="80" t="s">
        <v>118</v>
      </c>
      <c r="K122" s="6">
        <f>H90-H60</f>
        <v>2539.7200000000003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3389.4400000000005</v>
      </c>
      <c r="L123" s="113">
        <f>H122-H121</f>
        <v>2961.3135200000006</v>
      </c>
      <c r="M123" s="114">
        <f>+(L123-K123)*0.3</f>
        <v>-128.43794399999996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3553.5762240000008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73" zoomScale="70" zoomScaleNormal="70" zoomScaleSheetLayoutView="70" workbookViewId="0">
      <selection activeCell="H99" sqref="H99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8</v>
      </c>
      <c r="G22" s="12">
        <v>317.98</v>
      </c>
      <c r="H22" s="12">
        <f t="shared" si="1"/>
        <v>2543.84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4</v>
      </c>
      <c r="G23" s="14">
        <v>237.68</v>
      </c>
      <c r="H23" s="12">
        <f t="shared" si="1"/>
        <v>950.72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9.5</v>
      </c>
      <c r="G26" s="14">
        <v>209.25</v>
      </c>
      <c r="H26" s="12">
        <f t="shared" si="1"/>
        <v>1987.875</v>
      </c>
      <c r="I26" s="128"/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4</v>
      </c>
      <c r="G29" s="14">
        <v>190.22</v>
      </c>
      <c r="H29" s="14">
        <f t="shared" si="1"/>
        <v>760.88</v>
      </c>
      <c r="I29" s="128"/>
      <c r="J29" s="13">
        <v>165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2</v>
      </c>
      <c r="G31" s="14">
        <v>119.54</v>
      </c>
      <c r="H31" s="12">
        <f t="shared" si="1"/>
        <v>239.08</v>
      </c>
      <c r="I31" s="128"/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6482.3950000000004</v>
      </c>
      <c r="I44" s="103"/>
      <c r="J44" s="6" t="s">
        <v>48</v>
      </c>
      <c r="K44" s="6">
        <f>SUM(K21:K43)</f>
        <v>0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6482.3950000000004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388.94370000000004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6482.3950000000004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6482.3950000000004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1944.7184999999999</v>
      </c>
      <c r="I90" s="115">
        <f>+M96</f>
        <v>-1092.9317970000004</v>
      </c>
      <c r="J90" s="117">
        <f>H90-M96</f>
        <v>3037.6502970000001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8427.1134999999995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505.62680999999998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8932.7403099999992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1786.5480619999998</v>
      </c>
      <c r="I94" s="80"/>
      <c r="J94" s="80" t="s">
        <v>116</v>
      </c>
      <c r="K94" s="6">
        <f>H44</f>
        <v>6482.3950000000004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10719.288371999999</v>
      </c>
      <c r="I95" s="13"/>
      <c r="J95" s="80" t="s">
        <v>118</v>
      </c>
      <c r="K95" s="6">
        <f>H59-H46</f>
        <v>6093.4513000000006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(8)'!H124</f>
        <v>3553.5762240000008</v>
      </c>
      <c r="I96" s="88" t="s">
        <v>120</v>
      </c>
      <c r="J96" s="86" t="s">
        <v>56</v>
      </c>
      <c r="K96" s="6">
        <f>SUM(K93:K95)</f>
        <v>12575.846300000001</v>
      </c>
      <c r="L96" s="113">
        <f>H95-H94</f>
        <v>8932.7403099999992</v>
      </c>
      <c r="M96" s="114">
        <f>+(L96-K96)*0.3</f>
        <v>-1092.9317970000004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14272.864595999999</v>
      </c>
      <c r="I97" s="13"/>
      <c r="J97" s="89">
        <f>H95/H89</f>
        <v>1.6535999999999997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H97/4</f>
        <v>3568.2161489999999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54" zoomScale="87" zoomScaleNormal="70" zoomScaleSheetLayoutView="87" workbookViewId="0">
      <selection activeCell="K29" sqref="K29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29.1" customHeight="1" x14ac:dyDescent="0.25">
      <c r="A22" s="291" t="s">
        <v>241</v>
      </c>
      <c r="B22" s="305"/>
      <c r="C22" s="305"/>
      <c r="D22" s="306"/>
      <c r="E22" s="4" t="s">
        <v>11</v>
      </c>
      <c r="F22" s="129">
        <v>1</v>
      </c>
      <c r="G22" s="129">
        <f>M22</f>
        <v>21069.8</v>
      </c>
      <c r="H22" s="148">
        <f t="shared" si="0"/>
        <v>21069.8</v>
      </c>
      <c r="I22" s="134"/>
      <c r="J22" s="16">
        <v>17369.8</v>
      </c>
      <c r="K22" s="139">
        <v>2700</v>
      </c>
      <c r="L22" s="139">
        <v>1000</v>
      </c>
      <c r="M22" s="139">
        <f>J22+K22+L22</f>
        <v>21069.8</v>
      </c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/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/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/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/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/>
      <c r="G28" s="129"/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48000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21569.8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4</v>
      </c>
      <c r="G64" s="127">
        <v>180</v>
      </c>
      <c r="H64" s="127">
        <f t="shared" si="8"/>
        <v>720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720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30</v>
      </c>
      <c r="G73" s="30">
        <v>23</v>
      </c>
      <c r="H73" s="33">
        <f>F73*G73</f>
        <v>690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690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4</v>
      </c>
      <c r="G84" s="29">
        <v>650</v>
      </c>
      <c r="H84" s="20">
        <f>F84*G84</f>
        <v>2600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2600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2</v>
      </c>
      <c r="G88" s="29">
        <v>1100</v>
      </c>
      <c r="H88" s="20">
        <f>F88*G88</f>
        <v>2200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2200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28279.8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28279.8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2827.9800000000032</v>
      </c>
      <c r="I117" s="115">
        <f>+(H124-K123)*0.23</f>
        <v>-2364.5158831999997</v>
      </c>
      <c r="J117" s="117">
        <f>H117-M123</f>
        <v>7890.5859600000022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31107.780000000002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1866.4668000000001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32974.246800000001</v>
      </c>
      <c r="I120" s="80"/>
      <c r="J120" s="80" t="s">
        <v>114</v>
      </c>
      <c r="K120" s="6">
        <f>+H30</f>
        <v>21569.8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6594.8493600000002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39569.096160000001</v>
      </c>
      <c r="I122" s="13"/>
      <c r="J122" s="80" t="s">
        <v>118</v>
      </c>
      <c r="K122" s="6">
        <f>H90-H60</f>
        <v>28279.8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49849.599999999999</v>
      </c>
      <c r="L123" s="113">
        <f>H122-H121</f>
        <v>32974.246800000001</v>
      </c>
      <c r="M123" s="114">
        <f>+(L123-K123)*0.3</f>
        <v>-5062.605959999999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39569.096160000001</v>
      </c>
      <c r="I124" s="13"/>
      <c r="J124" s="89">
        <f>H122/H116</f>
        <v>1.3992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75" zoomScale="70" zoomScaleNormal="70" zoomScaleSheetLayoutView="70" workbookViewId="0">
      <selection activeCell="H98" sqref="H98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8</v>
      </c>
      <c r="G22" s="12">
        <v>317.98</v>
      </c>
      <c r="H22" s="12">
        <f t="shared" si="1"/>
        <v>2543.84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9.5</v>
      </c>
      <c r="G23" s="14">
        <v>237.68</v>
      </c>
      <c r="H23" s="12">
        <f t="shared" si="1"/>
        <v>2257.96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9.5</v>
      </c>
      <c r="G26" s="14">
        <v>209.25</v>
      </c>
      <c r="H26" s="12">
        <f t="shared" si="1"/>
        <v>1987.875</v>
      </c>
      <c r="I26" s="128">
        <v>2</v>
      </c>
      <c r="J26" s="13">
        <v>221.7</v>
      </c>
      <c r="K26" s="13">
        <f t="shared" si="2"/>
        <v>443.4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9.5</v>
      </c>
      <c r="G29" s="14">
        <v>190.22</v>
      </c>
      <c r="H29" s="14">
        <f t="shared" si="1"/>
        <v>1807.09</v>
      </c>
      <c r="I29" s="128">
        <v>2</v>
      </c>
      <c r="J29" s="13">
        <v>165</v>
      </c>
      <c r="K29" s="13">
        <f t="shared" si="2"/>
        <v>330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9.5</v>
      </c>
      <c r="G31" s="14">
        <v>119.54</v>
      </c>
      <c r="H31" s="12">
        <f t="shared" si="1"/>
        <v>1135.6300000000001</v>
      </c>
      <c r="I31" s="128">
        <v>2</v>
      </c>
      <c r="J31" s="13">
        <v>137.91999999999999</v>
      </c>
      <c r="K31" s="13">
        <f>I31*J31</f>
        <v>275.83999999999997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9732.3950000000004</v>
      </c>
      <c r="I44" s="103"/>
      <c r="J44" s="6" t="s">
        <v>48</v>
      </c>
      <c r="K44" s="6">
        <f>SUM(K21:K43)</f>
        <v>1049.24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10781.635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646.8981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10781.635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10781.635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3234.4904999999999</v>
      </c>
      <c r="I90" s="115">
        <f>+M96</f>
        <v>-1503.0116609999995</v>
      </c>
      <c r="J90" s="117">
        <f>H90-M96</f>
        <v>4737.5021609999994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14016.1255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840.96753000000001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14857.09303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0.27</v>
      </c>
      <c r="H94" s="13">
        <f>H93*G94</f>
        <v>4011.4151181000002</v>
      </c>
      <c r="I94" s="80"/>
      <c r="J94" s="80" t="s">
        <v>116</v>
      </c>
      <c r="K94" s="6">
        <f>H44</f>
        <v>9732.3950000000004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18868.508148100002</v>
      </c>
      <c r="I95" s="13"/>
      <c r="J95" s="80" t="s">
        <v>118</v>
      </c>
      <c r="K95" s="6">
        <f>H59-H46</f>
        <v>10134.7369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(9)'!H124</f>
        <v>39569.096160000001</v>
      </c>
      <c r="I96" s="88" t="s">
        <v>120</v>
      </c>
      <c r="J96" s="86" t="s">
        <v>56</v>
      </c>
      <c r="K96" s="6">
        <f>SUM(K93:K95)</f>
        <v>19867.1319</v>
      </c>
      <c r="L96" s="113">
        <f>H95-H94</f>
        <v>14857.093030000002</v>
      </c>
      <c r="M96" s="114">
        <f>+(L96-K96)*0.3</f>
        <v>-1503.0116609999995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58437.604308100003</v>
      </c>
      <c r="I97" s="13"/>
      <c r="J97" s="89">
        <f>H95/H89</f>
        <v>1.7500600000000002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>
        <f>H97/2</f>
        <v>29218.802154050001</v>
      </c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106" zoomScale="87" zoomScaleNormal="70" zoomScaleSheetLayoutView="87" workbookViewId="0">
      <selection activeCell="F90" sqref="F90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1200</v>
      </c>
      <c r="H23" s="148">
        <f t="shared" si="0"/>
        <v>1200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/>
      <c r="G28" s="129">
        <v>897.84</v>
      </c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48000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1200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4</v>
      </c>
      <c r="G64" s="127">
        <v>180</v>
      </c>
      <c r="H64" s="127">
        <f t="shared" si="8"/>
        <v>720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720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40</v>
      </c>
      <c r="G73" s="30">
        <v>23</v>
      </c>
      <c r="H73" s="33">
        <f>F73*G73</f>
        <v>920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920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4</v>
      </c>
      <c r="G84" s="29">
        <v>650</v>
      </c>
      <c r="H84" s="20">
        <f>F84*G84</f>
        <v>2600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2600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2</v>
      </c>
      <c r="G88" s="29">
        <v>1100</v>
      </c>
      <c r="H88" s="20">
        <f>F88*G88</f>
        <v>2200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2200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8140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8140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814</v>
      </c>
      <c r="I117" s="115">
        <f>+(H124-K123)*0.23</f>
        <v>471.38223999999985</v>
      </c>
      <c r="J117" s="117">
        <f>H117-M123</f>
        <v>768.62800000000004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8954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537.24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9491.24</v>
      </c>
      <c r="I120" s="80"/>
      <c r="J120" s="80" t="s">
        <v>114</v>
      </c>
      <c r="K120" s="6">
        <f>+H30</f>
        <v>1200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1898.248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11389.487999999999</v>
      </c>
      <c r="I122" s="13"/>
      <c r="J122" s="80" t="s">
        <v>118</v>
      </c>
      <c r="K122" s="6">
        <f>H90-H60</f>
        <v>8140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9340</v>
      </c>
      <c r="L123" s="113">
        <f>H122-H121</f>
        <v>9491.24</v>
      </c>
      <c r="M123" s="114">
        <f>+(L123-K123)*0.3</f>
        <v>45.371999999999936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11389.487999999999</v>
      </c>
      <c r="I124" s="13"/>
      <c r="J124" s="89">
        <f>H122/H116</f>
        <v>1.3992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53" zoomScale="70" zoomScaleNormal="70" zoomScaleSheetLayoutView="70" workbookViewId="0">
      <selection activeCell="F103" sqref="F10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v>19</v>
      </c>
      <c r="G23" s="14">
        <v>237.68</v>
      </c>
      <c r="H23" s="12">
        <f t="shared" si="1"/>
        <v>4515.92</v>
      </c>
      <c r="I23" s="128">
        <v>4</v>
      </c>
      <c r="J23" s="13">
        <v>358.81</v>
      </c>
      <c r="K23" s="13">
        <f t="shared" si="2"/>
        <v>1435.24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v>19</v>
      </c>
      <c r="G26" s="14">
        <v>209.25</v>
      </c>
      <c r="H26" s="12">
        <f t="shared" si="1"/>
        <v>3975.75</v>
      </c>
      <c r="I26" s="128">
        <v>4</v>
      </c>
      <c r="J26" s="13">
        <v>221.7</v>
      </c>
      <c r="K26" s="13">
        <f t="shared" si="2"/>
        <v>886.8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v>19</v>
      </c>
      <c r="G29" s="14">
        <v>190.22</v>
      </c>
      <c r="H29" s="14">
        <f t="shared" si="1"/>
        <v>3614.18</v>
      </c>
      <c r="I29" s="128">
        <v>4</v>
      </c>
      <c r="J29" s="13">
        <v>165</v>
      </c>
      <c r="K29" s="13">
        <f t="shared" si="2"/>
        <v>660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v>16</v>
      </c>
      <c r="G31" s="14">
        <v>119.54</v>
      </c>
      <c r="H31" s="12">
        <f t="shared" si="1"/>
        <v>1912.64</v>
      </c>
      <c r="I31" s="128">
        <v>4</v>
      </c>
      <c r="J31" s="13">
        <v>137.91999999999999</v>
      </c>
      <c r="K31" s="13">
        <f>I31*J31</f>
        <v>551.67999999999995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14018.49</v>
      </c>
      <c r="I44" s="103"/>
      <c r="J44" s="6" t="s">
        <v>48</v>
      </c>
      <c r="K44" s="6">
        <f>SUM(K21:K43)</f>
        <v>3533.72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17552.21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1053.1325999999999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17552.21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17552.21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5265.6629999999996</v>
      </c>
      <c r="I90" s="115">
        <f>+M96</f>
        <v>-1899.1866059999995</v>
      </c>
      <c r="J90" s="117">
        <f>H90-M96</f>
        <v>7164.8496059999989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22817.873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1369.0723799999998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24186.945380000001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0.27</v>
      </c>
      <c r="H94" s="13">
        <f>H93*G94</f>
        <v>6530.4752526000011</v>
      </c>
      <c r="I94" s="80"/>
      <c r="J94" s="80" t="s">
        <v>116</v>
      </c>
      <c r="K94" s="6">
        <f>H44</f>
        <v>14018.49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30717.420632600002</v>
      </c>
      <c r="I95" s="13"/>
      <c r="J95" s="80" t="s">
        <v>118</v>
      </c>
      <c r="K95" s="6">
        <f>H59-H46</f>
        <v>16499.077399999998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(10)'!H124</f>
        <v>11389.487999999999</v>
      </c>
      <c r="I96" s="88" t="s">
        <v>120</v>
      </c>
      <c r="J96" s="86" t="s">
        <v>56</v>
      </c>
      <c r="K96" s="6">
        <f>SUM(K93:K95)</f>
        <v>30517.5674</v>
      </c>
      <c r="L96" s="113">
        <f>H95-H94</f>
        <v>24186.945380000001</v>
      </c>
      <c r="M96" s="114">
        <f>+(L96-K96)*0.3</f>
        <v>-1899.1866059999995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42106.908632600003</v>
      </c>
      <c r="I97" s="13"/>
      <c r="J97" s="89">
        <f>H95/H89</f>
        <v>1.7500600000000002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107" zoomScale="87" zoomScaleNormal="70" zoomScaleSheetLayoutView="87" workbookViewId="0">
      <selection activeCell="H125" sqref="H125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/>
      <c r="G28" s="129">
        <v>897.84</v>
      </c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36000</v>
      </c>
      <c r="H29" s="148">
        <f t="shared" si="0"/>
        <v>36000</v>
      </c>
      <c r="I29" s="134"/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36000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4</v>
      </c>
      <c r="G63" s="127">
        <v>170</v>
      </c>
      <c r="H63" s="127">
        <f t="shared" ref="H63:H69" si="8">F63*G63</f>
        <v>680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/>
      <c r="G64" s="127">
        <v>180</v>
      </c>
      <c r="H64" s="127">
        <f t="shared" si="8"/>
        <v>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680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40</v>
      </c>
      <c r="G73" s="30">
        <v>23</v>
      </c>
      <c r="H73" s="33">
        <f>F73*G73</f>
        <v>920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920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2</v>
      </c>
      <c r="G78" s="29">
        <v>65</v>
      </c>
      <c r="H78" s="33">
        <f>F78*G78</f>
        <v>130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/>
      <c r="G79" s="29">
        <v>250</v>
      </c>
      <c r="H79" s="33">
        <f>F79*G79</f>
        <v>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130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/>
      <c r="G84" s="29">
        <v>600</v>
      </c>
      <c r="H84" s="20">
        <f>F84*G84</f>
        <v>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/>
      <c r="G88" s="29">
        <v>1100</v>
      </c>
      <c r="H88" s="20">
        <f>F88*G88</f>
        <v>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37730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37730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3773</v>
      </c>
      <c r="I117" s="115">
        <f>+(H124-K123)*0.23</f>
        <v>-11392.762730000002</v>
      </c>
      <c r="J117" s="117">
        <f>H117-M123</f>
        <v>12694.046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41503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2490.1799999999998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43993.18</v>
      </c>
      <c r="I120" s="80"/>
      <c r="J120" s="80" t="s">
        <v>114</v>
      </c>
      <c r="K120" s="6">
        <f>+H30</f>
        <v>36000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0.1</v>
      </c>
      <c r="H121" s="13">
        <f>H120*G121</f>
        <v>4399.3180000000002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48392.498</v>
      </c>
      <c r="I122" s="13"/>
      <c r="J122" s="80" t="s">
        <v>118</v>
      </c>
      <c r="K122" s="6">
        <f>H90-H60</f>
        <v>37730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73730</v>
      </c>
      <c r="L123" s="113">
        <f>H122-H121</f>
        <v>43993.18</v>
      </c>
      <c r="M123" s="114">
        <f>+(L123-K123)*0.3</f>
        <v>-8921.0460000000003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(H122+H123)/2</f>
        <v>24196.249</v>
      </c>
      <c r="I124" s="13"/>
      <c r="J124" s="89">
        <f>H122/H116</f>
        <v>1.2826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22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(11)'!H124</f>
        <v>24196.249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91432.348450000005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65" zoomScale="87" zoomScaleNormal="70" zoomScaleSheetLayoutView="87" workbookViewId="0">
      <selection activeCell="G124" sqref="G124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/>
      <c r="G9" s="129">
        <v>2540.0100000000002</v>
      </c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/>
      <c r="G10" s="129">
        <v>1001</v>
      </c>
      <c r="H10" s="148">
        <f t="shared" ref="H10:H29" si="0">G10*F10</f>
        <v>0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/>
      <c r="G11" s="129">
        <v>450.5</v>
      </c>
      <c r="H11" s="148">
        <f t="shared" si="0"/>
        <v>0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/>
      <c r="G12" s="129">
        <v>136.52000000000001</v>
      </c>
      <c r="H12" s="148">
        <f t="shared" si="0"/>
        <v>0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/>
      <c r="G13" s="129">
        <v>620.97</v>
      </c>
      <c r="H13" s="148">
        <f t="shared" si="0"/>
        <v>0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/>
      <c r="G14" s="129">
        <v>382.32</v>
      </c>
      <c r="H14" s="148">
        <f t="shared" si="0"/>
        <v>0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/>
      <c r="G15" s="129">
        <v>200</v>
      </c>
      <c r="H15" s="148">
        <f t="shared" si="0"/>
        <v>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/>
      <c r="G16" s="129">
        <v>70</v>
      </c>
      <c r="H16" s="148">
        <f t="shared" si="0"/>
        <v>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/>
      <c r="G17" s="129">
        <v>467.05</v>
      </c>
      <c r="H17" s="148">
        <f t="shared" si="0"/>
        <v>0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/>
      <c r="G18" s="129">
        <v>495.41</v>
      </c>
      <c r="H18" s="148">
        <f t="shared" si="0"/>
        <v>0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/>
      <c r="G19" s="129">
        <v>212.43</v>
      </c>
      <c r="H19" s="148">
        <f t="shared" si="0"/>
        <v>0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/>
      <c r="G20" s="129">
        <v>15</v>
      </c>
      <c r="H20" s="148">
        <f t="shared" si="0"/>
        <v>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/>
      <c r="G21" s="129">
        <v>15</v>
      </c>
      <c r="H21" s="148">
        <f t="shared" si="0"/>
        <v>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/>
      <c r="G22" s="129">
        <v>698.25</v>
      </c>
      <c r="H22" s="148">
        <f t="shared" si="0"/>
        <v>0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/>
      <c r="G23" s="129">
        <v>500</v>
      </c>
      <c r="H23" s="148">
        <f t="shared" si="0"/>
        <v>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/>
      <c r="G24" s="129">
        <v>160.08000000000001</v>
      </c>
      <c r="H24" s="148">
        <f t="shared" si="0"/>
        <v>0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/>
      <c r="G25" s="129">
        <v>12.63</v>
      </c>
      <c r="H25" s="148">
        <f t="shared" si="0"/>
        <v>0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/>
      <c r="G26" s="129">
        <v>27.6</v>
      </c>
      <c r="H26" s="148">
        <f t="shared" si="0"/>
        <v>0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/>
      <c r="G27" s="129">
        <v>70.34</v>
      </c>
      <c r="H27" s="148">
        <f t="shared" si="0"/>
        <v>0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/>
      <c r="G28" s="129">
        <v>897.84</v>
      </c>
      <c r="H28" s="148">
        <f t="shared" si="0"/>
        <v>0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/>
      <c r="G29" s="129">
        <v>48000</v>
      </c>
      <c r="H29" s="148">
        <f t="shared" si="0"/>
        <v>0</v>
      </c>
      <c r="I29" s="134">
        <f>H29*1.455</f>
        <v>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0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4">
        <v>390.39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/>
      <c r="G64" s="127">
        <v>180</v>
      </c>
      <c r="H64" s="127">
        <f t="shared" si="8"/>
        <v>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/>
      <c r="G73" s="30">
        <v>23</v>
      </c>
      <c r="H73" s="33">
        <f>F73*G73</f>
        <v>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0</v>
      </c>
      <c r="G79" s="29">
        <v>250</v>
      </c>
      <c r="H79" s="33">
        <f>F79*G79</f>
        <v>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6</v>
      </c>
      <c r="G84" s="29">
        <v>600</v>
      </c>
      <c r="H84" s="20">
        <f>F84*G84</f>
        <v>3600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3600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3</v>
      </c>
      <c r="G88" s="29">
        <v>1100</v>
      </c>
      <c r="H88" s="20">
        <f>F88*G88</f>
        <v>3300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3300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6900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6900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690.00000000000091</v>
      </c>
      <c r="I117" s="115">
        <f>+(H124-K123)*0.23</f>
        <v>448.48620000000011</v>
      </c>
      <c r="J117" s="117">
        <f>H117-M123</f>
        <v>346.38000000000073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7590.0000000000009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455.40000000000003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8045.4000000000005</v>
      </c>
      <c r="I120" s="80"/>
      <c r="J120" s="80" t="s">
        <v>114</v>
      </c>
      <c r="K120" s="6">
        <f>+H30</f>
        <v>0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0.1</v>
      </c>
      <c r="H121" s="13">
        <f>H120*G121</f>
        <v>804.54000000000008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8849.94</v>
      </c>
      <c r="I122" s="13"/>
      <c r="J122" s="80" t="s">
        <v>118</v>
      </c>
      <c r="K122" s="6">
        <f>H90-H60</f>
        <v>6900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6900</v>
      </c>
      <c r="L123" s="113">
        <f>H122-H121</f>
        <v>8045.4000000000005</v>
      </c>
      <c r="M123" s="114">
        <f>+(L123-K123)*0.3</f>
        <v>343.62000000000018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8849.94</v>
      </c>
      <c r="I124" s="13"/>
      <c r="J124" s="89">
        <f>H122/H116</f>
        <v>1.2826000000000002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86" zoomScale="70" zoomScaleNormal="70" zoomScaleSheetLayoutView="70" workbookViewId="0">
      <selection activeCell="H97" sqref="H97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>
        <v>48</v>
      </c>
      <c r="G22" s="12">
        <v>317.98</v>
      </c>
      <c r="H22" s="12">
        <f t="shared" si="1"/>
        <v>15263.04</v>
      </c>
      <c r="I22" s="128">
        <v>10</v>
      </c>
      <c r="J22" s="13">
        <v>326.25</v>
      </c>
      <c r="K22" s="13">
        <f t="shared" si="2"/>
        <v>3262.5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/>
      <c r="G23" s="14">
        <v>237.68</v>
      </c>
      <c r="H23" s="12">
        <f t="shared" si="1"/>
        <v>0</v>
      </c>
      <c r="I23" s="128"/>
      <c r="J23" s="13">
        <v>358.81</v>
      </c>
      <c r="K23" s="13">
        <f t="shared" si="2"/>
        <v>0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/>
      <c r="G26" s="14">
        <v>209.25</v>
      </c>
      <c r="H26" s="12">
        <f t="shared" si="1"/>
        <v>0</v>
      </c>
      <c r="I26" s="128"/>
      <c r="J26" s="13">
        <v>221.7</v>
      </c>
      <c r="K26" s="13">
        <f t="shared" si="2"/>
        <v>0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/>
      <c r="G29" s="14">
        <v>190.22</v>
      </c>
      <c r="H29" s="14">
        <f t="shared" si="1"/>
        <v>0</v>
      </c>
      <c r="I29" s="128"/>
      <c r="J29" s="13">
        <v>165</v>
      </c>
      <c r="K29" s="13">
        <f t="shared" si="2"/>
        <v>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/>
      <c r="G31" s="14">
        <v>119.54</v>
      </c>
      <c r="H31" s="12">
        <f t="shared" si="1"/>
        <v>0</v>
      </c>
      <c r="I31" s="128"/>
      <c r="J31" s="13">
        <v>137.91999999999999</v>
      </c>
      <c r="K31" s="13">
        <f>I31*J31</f>
        <v>0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15263.04</v>
      </c>
      <c r="I44" s="103"/>
      <c r="J44" s="6" t="s">
        <v>48</v>
      </c>
      <c r="K44" s="6">
        <f>SUM(K21:K43)</f>
        <v>3262.5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18525.54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1111.5324000000001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18525.54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/>
      <c r="G62" s="36">
        <v>2200</v>
      </c>
      <c r="H62" s="48">
        <f>(F62*G62)</f>
        <v>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/>
      <c r="G85" s="36">
        <v>383.5</v>
      </c>
      <c r="H85" s="99">
        <f>(F85*G85)</f>
        <v>0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0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18525.54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0.3</v>
      </c>
      <c r="H90" s="116">
        <f>H89*G90</f>
        <v>5557.6620000000003</v>
      </c>
      <c r="I90" s="115">
        <f>+M96</f>
        <v>-2144.6560440000003</v>
      </c>
      <c r="J90" s="117">
        <f>H90-M96</f>
        <v>7702.3180440000006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24083.202000000001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1444.9921200000001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25528.19412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5105.6388240000006</v>
      </c>
      <c r="I94" s="80"/>
      <c r="J94" s="80" t="s">
        <v>116</v>
      </c>
      <c r="K94" s="6">
        <f>H44</f>
        <v>15263.04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30633.832944000002</v>
      </c>
      <c r="I95" s="13"/>
      <c r="J95" s="80" t="s">
        <v>118</v>
      </c>
      <c r="K95" s="6">
        <f>H59-H46</f>
        <v>17414.007600000001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(12)'!H124</f>
        <v>8849.94</v>
      </c>
      <c r="I96" s="88" t="s">
        <v>120</v>
      </c>
      <c r="J96" s="86" t="s">
        <v>56</v>
      </c>
      <c r="K96" s="6">
        <f>SUM(K93:K95)</f>
        <v>32677.047600000002</v>
      </c>
      <c r="L96" s="113">
        <f>H95-H94</f>
        <v>25528.19412</v>
      </c>
      <c r="M96" s="114">
        <f>+(L96-K96)*0.3</f>
        <v>-2144.6560440000003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39483.772944000004</v>
      </c>
      <c r="I97" s="13"/>
      <c r="J97" s="89">
        <f>H95/H89</f>
        <v>1.6536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88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7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(13)'!H124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84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7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(14)'!H124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81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7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(15)'!H124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85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6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(16)'!H124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75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9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(17)'!H124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80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9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(18)'!H124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76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6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(19)'!H124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77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5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(20)'!H124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78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9" zoomScale="70" zoomScaleNormal="70" zoomScaleSheetLayoutView="70" workbookViewId="0">
      <selection activeCell="G21" sqref="G21:G43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'MAT (21)'!H124</f>
        <v>205698.64471200001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272934.74416200002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47"/>
  <sheetViews>
    <sheetView view="pageBreakPreview" topLeftCell="A79" zoomScale="87" zoomScaleNormal="70" zoomScaleSheetLayoutView="87" workbookViewId="0">
      <selection activeCell="G88" sqref="G88"/>
    </sheetView>
  </sheetViews>
  <sheetFormatPr baseColWidth="10" defaultRowHeight="15" x14ac:dyDescent="0.25"/>
  <cols>
    <col min="3" max="3" width="11.42578125" customWidth="1"/>
    <col min="4" max="4" width="21.7109375" bestFit="1" customWidth="1"/>
    <col min="5" max="6" width="11.42578125" customWidth="1"/>
    <col min="7" max="7" width="13.42578125" customWidth="1"/>
    <col min="8" max="8" width="15.42578125" customWidth="1"/>
    <col min="10" max="10" width="13" customWidth="1"/>
    <col min="11" max="12" width="13.42578125" customWidth="1"/>
    <col min="13" max="13" width="12.42578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137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211</v>
      </c>
      <c r="B9" s="293"/>
      <c r="C9" s="293"/>
      <c r="D9" s="294"/>
      <c r="E9" s="4" t="s">
        <v>11</v>
      </c>
      <c r="F9" s="129">
        <v>6</v>
      </c>
      <c r="G9" s="129">
        <v>2540.0100000000002</v>
      </c>
      <c r="H9" s="148">
        <f>G9*F9</f>
        <v>15240.060000000001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285" t="s">
        <v>212</v>
      </c>
      <c r="B10" s="286"/>
      <c r="C10" s="286"/>
      <c r="D10" s="287"/>
      <c r="E10" s="4" t="s">
        <v>11</v>
      </c>
      <c r="F10" s="129">
        <v>6</v>
      </c>
      <c r="G10" s="129">
        <v>1001</v>
      </c>
      <c r="H10" s="148">
        <f t="shared" ref="H10:H29" si="0">G10*F10</f>
        <v>6006</v>
      </c>
      <c r="I10" s="38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285" t="s">
        <v>213</v>
      </c>
      <c r="B11" s="286"/>
      <c r="C11" s="286"/>
      <c r="D11" s="287"/>
      <c r="E11" s="4" t="s">
        <v>11</v>
      </c>
      <c r="F11" s="129">
        <v>4</v>
      </c>
      <c r="G11" s="129">
        <v>450.5</v>
      </c>
      <c r="H11" s="148">
        <f t="shared" si="0"/>
        <v>1802</v>
      </c>
      <c r="I11" s="38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285" t="s">
        <v>214</v>
      </c>
      <c r="B12" s="286"/>
      <c r="C12" s="286"/>
      <c r="D12" s="287"/>
      <c r="E12" s="4" t="s">
        <v>11</v>
      </c>
      <c r="F12" s="129">
        <v>4</v>
      </c>
      <c r="G12" s="129">
        <v>136.52000000000001</v>
      </c>
      <c r="H12" s="148">
        <f t="shared" si="0"/>
        <v>546.08000000000004</v>
      </c>
      <c r="I12" s="38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285" t="s">
        <v>215</v>
      </c>
      <c r="B13" s="286"/>
      <c r="C13" s="286"/>
      <c r="D13" s="287"/>
      <c r="E13" s="4" t="s">
        <v>11</v>
      </c>
      <c r="F13" s="129">
        <v>2</v>
      </c>
      <c r="G13" s="129">
        <v>620.97</v>
      </c>
      <c r="H13" s="148">
        <f t="shared" si="0"/>
        <v>1241.94</v>
      </c>
      <c r="I13" s="38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285" t="s">
        <v>216</v>
      </c>
      <c r="B14" s="286"/>
      <c r="C14" s="286"/>
      <c r="D14" s="287"/>
      <c r="E14" s="4" t="s">
        <v>11</v>
      </c>
      <c r="F14" s="129">
        <v>6</v>
      </c>
      <c r="G14" s="129">
        <v>382.32</v>
      </c>
      <c r="H14" s="148">
        <f t="shared" si="0"/>
        <v>2293.92</v>
      </c>
      <c r="I14" s="38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285" t="s">
        <v>217</v>
      </c>
      <c r="B15" s="286"/>
      <c r="C15" s="286"/>
      <c r="D15" s="287"/>
      <c r="E15" s="4" t="s">
        <v>11</v>
      </c>
      <c r="F15" s="129">
        <v>6</v>
      </c>
      <c r="G15" s="129">
        <v>200</v>
      </c>
      <c r="H15" s="148">
        <f t="shared" si="0"/>
        <v>1200</v>
      </c>
      <c r="I15" s="38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 t="s">
        <v>218</v>
      </c>
      <c r="B16" s="286"/>
      <c r="C16" s="286"/>
      <c r="D16" s="287"/>
      <c r="E16" s="4" t="s">
        <v>11</v>
      </c>
      <c r="F16" s="129">
        <v>6</v>
      </c>
      <c r="G16" s="129">
        <v>70</v>
      </c>
      <c r="H16" s="148">
        <f t="shared" si="0"/>
        <v>420</v>
      </c>
      <c r="I16" s="38"/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285" t="s">
        <v>219</v>
      </c>
      <c r="B17" s="286"/>
      <c r="C17" s="286"/>
      <c r="D17" s="287"/>
      <c r="E17" s="4" t="s">
        <v>11</v>
      </c>
      <c r="F17" s="129">
        <v>2</v>
      </c>
      <c r="G17" s="129">
        <v>467.05</v>
      </c>
      <c r="H17" s="148">
        <f t="shared" si="0"/>
        <v>934.1</v>
      </c>
      <c r="I17" s="38"/>
      <c r="J17" s="16"/>
      <c r="K17" s="139"/>
      <c r="L17" s="139"/>
      <c r="M17" s="139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91" t="s">
        <v>235</v>
      </c>
      <c r="B18" s="286"/>
      <c r="C18" s="286"/>
      <c r="D18" s="287"/>
      <c r="E18" s="4" t="s">
        <v>11</v>
      </c>
      <c r="F18" s="129">
        <v>80</v>
      </c>
      <c r="G18" s="129">
        <v>495.41</v>
      </c>
      <c r="H18" s="148">
        <f t="shared" si="0"/>
        <v>39632.800000000003</v>
      </c>
      <c r="I18" s="38"/>
      <c r="J18" s="16"/>
      <c r="K18" s="139"/>
      <c r="L18" s="139"/>
      <c r="M18" s="139"/>
      <c r="N18" s="139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285" t="s">
        <v>222</v>
      </c>
      <c r="B19" s="286"/>
      <c r="C19" s="286"/>
      <c r="D19" s="287"/>
      <c r="E19" s="4" t="s">
        <v>11</v>
      </c>
      <c r="F19" s="129">
        <v>4</v>
      </c>
      <c r="G19" s="129">
        <v>212.43</v>
      </c>
      <c r="H19" s="148">
        <f t="shared" si="0"/>
        <v>849.72</v>
      </c>
      <c r="I19" s="38"/>
      <c r="J19" s="16"/>
      <c r="K19" s="139"/>
      <c r="L19" s="139"/>
      <c r="M19" s="139"/>
      <c r="N19" s="139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"/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15.75" x14ac:dyDescent="0.25">
      <c r="A20" s="285" t="s">
        <v>237</v>
      </c>
      <c r="B20" s="286"/>
      <c r="C20" s="286"/>
      <c r="D20" s="287"/>
      <c r="E20" s="4" t="s">
        <v>11</v>
      </c>
      <c r="F20" s="129">
        <v>40</v>
      </c>
      <c r="G20" s="129">
        <v>15</v>
      </c>
      <c r="H20" s="148">
        <f t="shared" si="0"/>
        <v>600</v>
      </c>
      <c r="I20" s="38"/>
      <c r="J20" s="16"/>
      <c r="K20" s="139"/>
      <c r="L20" s="139"/>
      <c r="M20" s="139"/>
      <c r="N20" s="139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85" t="s">
        <v>238</v>
      </c>
      <c r="B21" s="286"/>
      <c r="C21" s="286"/>
      <c r="D21" s="287"/>
      <c r="E21" s="4" t="s">
        <v>11</v>
      </c>
      <c r="F21" s="129">
        <v>40</v>
      </c>
      <c r="G21" s="129">
        <v>15</v>
      </c>
      <c r="H21" s="148">
        <f t="shared" si="0"/>
        <v>600</v>
      </c>
      <c r="I21" s="38"/>
      <c r="J21" s="16"/>
      <c r="K21" s="139"/>
      <c r="L21" s="139"/>
      <c r="M21" s="139"/>
      <c r="N21" s="139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"/>
      <c r="Z21" s="120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</row>
    <row r="22" spans="1:72" ht="15.75" x14ac:dyDescent="0.25">
      <c r="A22" s="285" t="s">
        <v>224</v>
      </c>
      <c r="B22" s="286"/>
      <c r="C22" s="286"/>
      <c r="D22" s="287"/>
      <c r="E22" s="4" t="s">
        <v>11</v>
      </c>
      <c r="F22" s="129">
        <v>2</v>
      </c>
      <c r="G22" s="129">
        <v>698.25</v>
      </c>
      <c r="H22" s="148">
        <f t="shared" si="0"/>
        <v>1396.5</v>
      </c>
      <c r="I22" s="134"/>
      <c r="J22" s="16"/>
      <c r="K22" s="139"/>
      <c r="L22" s="139"/>
      <c r="M22" s="139"/>
      <c r="N22" s="139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"/>
      <c r="Z22" s="120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</row>
    <row r="23" spans="1:72" ht="15.75" x14ac:dyDescent="0.25">
      <c r="A23" s="285" t="s">
        <v>236</v>
      </c>
      <c r="B23" s="286"/>
      <c r="C23" s="286"/>
      <c r="D23" s="287"/>
      <c r="E23" s="4" t="s">
        <v>205</v>
      </c>
      <c r="F23" s="129">
        <v>1</v>
      </c>
      <c r="G23" s="129">
        <v>500</v>
      </c>
      <c r="H23" s="148">
        <f t="shared" si="0"/>
        <v>500</v>
      </c>
      <c r="I23" s="134"/>
      <c r="J23" s="16"/>
      <c r="K23" s="139"/>
      <c r="L23" s="139"/>
      <c r="M23" s="139"/>
      <c r="N23" s="139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"/>
      <c r="Z23" s="120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</row>
    <row r="24" spans="1:72" ht="15.75" x14ac:dyDescent="0.25">
      <c r="A24" s="285" t="s">
        <v>225</v>
      </c>
      <c r="B24" s="286"/>
      <c r="C24" s="286"/>
      <c r="D24" s="287"/>
      <c r="E24" s="4" t="s">
        <v>11</v>
      </c>
      <c r="F24" s="129">
        <v>1</v>
      </c>
      <c r="G24" s="129">
        <v>160.08000000000001</v>
      </c>
      <c r="H24" s="148">
        <f t="shared" si="0"/>
        <v>160.08000000000001</v>
      </c>
      <c r="I24" s="134"/>
      <c r="J24" s="16"/>
      <c r="K24" s="139"/>
      <c r="L24" s="139"/>
      <c r="M24" s="139"/>
      <c r="N24" s="139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"/>
      <c r="Z24" s="120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</row>
    <row r="25" spans="1:72" ht="15.75" x14ac:dyDescent="0.25">
      <c r="A25" s="285" t="s">
        <v>228</v>
      </c>
      <c r="B25" s="286"/>
      <c r="C25" s="286"/>
      <c r="D25" s="287"/>
      <c r="E25" s="4" t="s">
        <v>227</v>
      </c>
      <c r="F25" s="129">
        <v>1</v>
      </c>
      <c r="G25" s="129">
        <v>12.63</v>
      </c>
      <c r="H25" s="148">
        <f t="shared" si="0"/>
        <v>12.63</v>
      </c>
      <c r="I25" s="134"/>
      <c r="J25" s="16"/>
      <c r="K25" s="139"/>
      <c r="L25" s="299" t="s">
        <v>158</v>
      </c>
      <c r="M25" s="299"/>
      <c r="N25" s="299"/>
      <c r="O25" s="299"/>
      <c r="P25" s="299"/>
      <c r="Q25" s="299"/>
      <c r="R25" s="16"/>
      <c r="S25" s="16"/>
      <c r="T25" s="16"/>
      <c r="U25" s="16"/>
      <c r="V25" s="16"/>
      <c r="W25" s="16"/>
      <c r="X25" s="16"/>
      <c r="Y25" s="1"/>
      <c r="Z25" s="120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</row>
    <row r="26" spans="1:72" ht="15.75" x14ac:dyDescent="0.25">
      <c r="A26" s="291" t="s">
        <v>230</v>
      </c>
      <c r="B26" s="286"/>
      <c r="C26" s="286"/>
      <c r="D26" s="287"/>
      <c r="E26" s="4" t="s">
        <v>11</v>
      </c>
      <c r="F26" s="129">
        <v>1</v>
      </c>
      <c r="G26" s="129">
        <v>27.6</v>
      </c>
      <c r="H26" s="148">
        <f t="shared" si="0"/>
        <v>27.6</v>
      </c>
      <c r="I26" s="134"/>
      <c r="J26" s="16"/>
      <c r="K26" s="139"/>
      <c r="L26" s="299"/>
      <c r="M26" s="299"/>
      <c r="N26" s="299"/>
      <c r="O26" s="299"/>
      <c r="P26" s="299"/>
      <c r="Q26" s="299"/>
      <c r="R26" s="16"/>
      <c r="S26" s="16"/>
      <c r="T26" s="16"/>
      <c r="U26" s="16"/>
      <c r="V26" s="16"/>
      <c r="W26" s="16"/>
      <c r="X26" s="16"/>
      <c r="Y26" s="1"/>
      <c r="Z26" s="120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</row>
    <row r="27" spans="1:72" ht="15.75" x14ac:dyDescent="0.25">
      <c r="A27" s="285" t="s">
        <v>231</v>
      </c>
      <c r="B27" s="286"/>
      <c r="C27" s="286"/>
      <c r="D27" s="287"/>
      <c r="E27" s="4" t="s">
        <v>11</v>
      </c>
      <c r="F27" s="129">
        <v>1</v>
      </c>
      <c r="G27" s="129">
        <v>70.34</v>
      </c>
      <c r="H27" s="148">
        <f t="shared" si="0"/>
        <v>70.34</v>
      </c>
      <c r="I27" s="134"/>
      <c r="J27" s="16"/>
      <c r="K27" s="139"/>
      <c r="L27" s="299"/>
      <c r="M27" s="299"/>
      <c r="N27" s="299"/>
      <c r="O27" s="299"/>
      <c r="P27" s="299"/>
      <c r="Q27" s="299"/>
      <c r="R27" s="16"/>
      <c r="S27" s="16"/>
      <c r="T27" s="16"/>
      <c r="U27" s="16"/>
      <c r="V27" s="16"/>
      <c r="W27" s="16"/>
      <c r="X27" s="16"/>
      <c r="Y27" s="1"/>
      <c r="Z27" s="120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</row>
    <row r="28" spans="1:72" ht="15.75" x14ac:dyDescent="0.25">
      <c r="A28" s="285" t="s">
        <v>233</v>
      </c>
      <c r="B28" s="286"/>
      <c r="C28" s="286"/>
      <c r="D28" s="287"/>
      <c r="E28" s="4" t="s">
        <v>232</v>
      </c>
      <c r="F28" s="129">
        <v>1</v>
      </c>
      <c r="G28" s="129">
        <v>897.84</v>
      </c>
      <c r="H28" s="148">
        <f t="shared" si="0"/>
        <v>897.84</v>
      </c>
      <c r="I28" s="134"/>
      <c r="J28" s="16"/>
      <c r="K28" s="139"/>
      <c r="L28" s="299"/>
      <c r="M28" s="299"/>
      <c r="N28" s="299"/>
      <c r="O28" s="299"/>
      <c r="P28" s="299"/>
      <c r="Q28" s="299"/>
      <c r="R28" s="16"/>
      <c r="S28" s="16"/>
      <c r="T28" s="16"/>
      <c r="U28" s="16"/>
      <c r="V28" s="16"/>
      <c r="W28" s="16"/>
      <c r="X28" s="16"/>
      <c r="Y28" s="1"/>
      <c r="Z28" s="120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</row>
    <row r="29" spans="1:72" ht="15.75" x14ac:dyDescent="0.25">
      <c r="A29" s="285" t="s">
        <v>234</v>
      </c>
      <c r="B29" s="286"/>
      <c r="C29" s="286"/>
      <c r="D29" s="287"/>
      <c r="E29" s="4" t="s">
        <v>11</v>
      </c>
      <c r="F29" s="129">
        <v>1</v>
      </c>
      <c r="G29" s="129">
        <v>48000</v>
      </c>
      <c r="H29" s="148">
        <f t="shared" si="0"/>
        <v>48000</v>
      </c>
      <c r="I29" s="134">
        <f>H29*1.455</f>
        <v>69840</v>
      </c>
      <c r="J29" s="16"/>
      <c r="K29" s="139"/>
      <c r="L29" s="139"/>
      <c r="M29" s="139"/>
      <c r="N29" s="139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"/>
      <c r="Z29" s="120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</row>
    <row r="30" spans="1:72" ht="15.75" x14ac:dyDescent="0.25">
      <c r="A30" s="16"/>
      <c r="B30" s="16"/>
      <c r="C30" s="16"/>
      <c r="D30" s="16"/>
      <c r="E30" s="16"/>
      <c r="F30" s="16"/>
      <c r="G30" s="6" t="s">
        <v>12</v>
      </c>
      <c r="H30" s="6">
        <f>SUM(H9:H29)</f>
        <v>122431.61</v>
      </c>
      <c r="I30" s="134"/>
      <c r="J30" s="2"/>
      <c r="K30" s="139"/>
      <c r="L30" s="139"/>
      <c r="M30" s="143"/>
      <c r="N30" s="139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"/>
      <c r="Z30" s="120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</row>
    <row r="31" spans="1:72" ht="15.75" x14ac:dyDescent="0.25">
      <c r="A31" s="27"/>
      <c r="B31" s="16"/>
      <c r="C31" s="16"/>
      <c r="D31" s="16"/>
      <c r="E31" s="16"/>
      <c r="F31" s="16"/>
      <c r="G31" s="16"/>
      <c r="H31" s="30"/>
      <c r="I31" s="30"/>
      <c r="J31" s="144"/>
      <c r="K31" s="144"/>
      <c r="L31" s="16"/>
      <c r="M31" s="3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"/>
      <c r="Z31" s="120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</row>
    <row r="32" spans="1:72" ht="15.75" x14ac:dyDescent="0.25">
      <c r="A32" s="3" t="s">
        <v>13</v>
      </c>
      <c r="B32" s="7"/>
      <c r="C32" s="7"/>
      <c r="D32" s="7"/>
      <c r="E32" s="7"/>
      <c r="F32" s="7"/>
      <c r="G32" s="8"/>
      <c r="H32" s="9"/>
      <c r="I32" s="9"/>
      <c r="J32" s="10"/>
      <c r="K32" s="7"/>
      <c r="L32" s="7"/>
      <c r="M32" s="7"/>
      <c r="N32" s="7"/>
      <c r="O32" s="288" t="s">
        <v>14</v>
      </c>
      <c r="P32" s="289"/>
      <c r="Q32" s="289"/>
      <c r="R32" s="289"/>
      <c r="S32" s="289"/>
      <c r="T32" s="289"/>
      <c r="U32" s="290"/>
      <c r="V32" s="282" t="s">
        <v>15</v>
      </c>
      <c r="W32" s="282"/>
      <c r="X32" s="283"/>
      <c r="Y32" s="1" t="s">
        <v>157</v>
      </c>
      <c r="Z32" s="120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</row>
    <row r="33" spans="1:72" ht="31.5" x14ac:dyDescent="0.25">
      <c r="A33" s="284" t="s">
        <v>16</v>
      </c>
      <c r="B33" s="284"/>
      <c r="C33" s="284"/>
      <c r="D33" s="284"/>
      <c r="E33" s="121" t="s">
        <v>8</v>
      </c>
      <c r="F33" s="121" t="s">
        <v>9</v>
      </c>
      <c r="G33" s="121" t="s">
        <v>159</v>
      </c>
      <c r="H33" s="121" t="s">
        <v>0</v>
      </c>
      <c r="I33" s="121" t="s">
        <v>9</v>
      </c>
      <c r="J33" s="121" t="s">
        <v>17</v>
      </c>
      <c r="K33" s="121" t="s">
        <v>0</v>
      </c>
      <c r="L33" s="121" t="s">
        <v>9</v>
      </c>
      <c r="M33" s="11" t="s">
        <v>160</v>
      </c>
      <c r="N33" s="121" t="s">
        <v>0</v>
      </c>
      <c r="O33" s="121" t="s">
        <v>18</v>
      </c>
      <c r="P33" s="121" t="s">
        <v>19</v>
      </c>
      <c r="Q33" s="121" t="s">
        <v>20</v>
      </c>
      <c r="R33" s="121" t="s">
        <v>21</v>
      </c>
      <c r="S33" s="121" t="s">
        <v>22</v>
      </c>
      <c r="T33" s="121" t="s">
        <v>23</v>
      </c>
      <c r="U33" s="121" t="s">
        <v>24</v>
      </c>
      <c r="V33" s="11" t="s">
        <v>25</v>
      </c>
      <c r="W33" s="11" t="s">
        <v>24</v>
      </c>
      <c r="X33" s="11" t="s">
        <v>26</v>
      </c>
      <c r="Y33" s="1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</row>
    <row r="34" spans="1:72" ht="15.75" x14ac:dyDescent="0.25">
      <c r="A34" s="261" t="s">
        <v>30</v>
      </c>
      <c r="B34" s="262"/>
      <c r="C34" s="262"/>
      <c r="D34" s="263"/>
      <c r="E34" s="124" t="s">
        <v>28</v>
      </c>
      <c r="F34" s="128"/>
      <c r="G34" s="12">
        <v>390.39</v>
      </c>
      <c r="H34" s="12">
        <f t="shared" ref="H34:H48" si="1">F34*G34</f>
        <v>0</v>
      </c>
      <c r="I34" s="128"/>
      <c r="J34" s="13">
        <v>358.81</v>
      </c>
      <c r="K34" s="13">
        <f t="shared" ref="K34:K56" si="2">I34*J34</f>
        <v>0</v>
      </c>
      <c r="L34" s="129"/>
      <c r="M34" s="13">
        <v>538.27</v>
      </c>
      <c r="N34" s="13">
        <f t="shared" ref="N34:N56" si="3">L34*M34</f>
        <v>0</v>
      </c>
      <c r="O34" s="107"/>
      <c r="P34" s="107"/>
      <c r="Q34" s="107"/>
      <c r="R34" s="107"/>
      <c r="S34" s="107"/>
      <c r="T34" s="107"/>
      <c r="U34" s="107"/>
      <c r="V34" s="15">
        <f t="shared" ref="V34:V56" si="4">+O34+P34+Q34+R34+S34+T34+U34-W34-X34</f>
        <v>0</v>
      </c>
      <c r="W34" s="107"/>
      <c r="X34" s="107"/>
      <c r="Y34" s="16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ht="15.75" x14ac:dyDescent="0.25">
      <c r="A35" s="279" t="s">
        <v>163</v>
      </c>
      <c r="B35" s="279"/>
      <c r="C35" s="279"/>
      <c r="D35" s="279"/>
      <c r="E35" s="124" t="s">
        <v>28</v>
      </c>
      <c r="F35" s="128"/>
      <c r="G35" s="12">
        <v>243.45</v>
      </c>
      <c r="H35" s="12">
        <f t="shared" si="1"/>
        <v>0</v>
      </c>
      <c r="I35" s="128"/>
      <c r="J35" s="13">
        <v>211.59</v>
      </c>
      <c r="K35" s="13">
        <f t="shared" si="2"/>
        <v>0</v>
      </c>
      <c r="L35" s="129"/>
      <c r="M35" s="13">
        <v>317.39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168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s="102" customFormat="1" ht="15.75" x14ac:dyDescent="0.25">
      <c r="A36" s="261" t="s">
        <v>31</v>
      </c>
      <c r="B36" s="262"/>
      <c r="C36" s="262"/>
      <c r="D36" s="263"/>
      <c r="E36" s="124" t="s">
        <v>28</v>
      </c>
      <c r="F36" s="128"/>
      <c r="G36" s="14">
        <v>390.39</v>
      </c>
      <c r="H36" s="12">
        <f t="shared" si="1"/>
        <v>0</v>
      </c>
      <c r="I36" s="128"/>
      <c r="J36" s="13">
        <v>358.81</v>
      </c>
      <c r="K36" s="13">
        <f t="shared" si="2"/>
        <v>0</v>
      </c>
      <c r="L36" s="129"/>
      <c r="M36" s="13">
        <v>538.22</v>
      </c>
      <c r="N36" s="13">
        <f t="shared" si="3"/>
        <v>0</v>
      </c>
      <c r="O36" s="107"/>
      <c r="P36" s="107"/>
      <c r="Q36" s="107"/>
      <c r="R36" s="107"/>
      <c r="S36" s="107"/>
      <c r="T36" s="107"/>
      <c r="U36" s="107"/>
      <c r="V36" s="15">
        <f t="shared" si="4"/>
        <v>0</v>
      </c>
      <c r="W36" s="107"/>
      <c r="X36" s="107"/>
      <c r="Y36" s="7" t="s">
        <v>161</v>
      </c>
      <c r="Z36" s="101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</row>
    <row r="37" spans="1:72" s="106" customFormat="1" ht="15.75" x14ac:dyDescent="0.25">
      <c r="A37" s="261" t="s">
        <v>32</v>
      </c>
      <c r="B37" s="262"/>
      <c r="C37" s="262"/>
      <c r="D37" s="263"/>
      <c r="E37" s="124" t="s">
        <v>28</v>
      </c>
      <c r="F37" s="128"/>
      <c r="G37" s="14">
        <v>231.67</v>
      </c>
      <c r="H37" s="12">
        <f t="shared" si="1"/>
        <v>0</v>
      </c>
      <c r="I37" s="128"/>
      <c r="J37" s="13">
        <v>197.63</v>
      </c>
      <c r="K37" s="13">
        <f t="shared" si="2"/>
        <v>0</v>
      </c>
      <c r="L37" s="129"/>
      <c r="M37" s="13">
        <v>296.45</v>
      </c>
      <c r="N37" s="13">
        <f t="shared" si="3"/>
        <v>0</v>
      </c>
      <c r="O37" s="107"/>
      <c r="P37" s="107"/>
      <c r="Q37" s="107"/>
      <c r="R37" s="107"/>
      <c r="S37" s="107"/>
      <c r="T37" s="107"/>
      <c r="U37" s="107"/>
      <c r="V37" s="15">
        <f t="shared" si="4"/>
        <v>0</v>
      </c>
      <c r="W37" s="107"/>
      <c r="X37" s="107"/>
      <c r="Y37" s="104" t="s">
        <v>162</v>
      </c>
      <c r="Z37" s="105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</row>
    <row r="38" spans="1:72" ht="15.75" x14ac:dyDescent="0.25">
      <c r="A38" s="261" t="s">
        <v>33</v>
      </c>
      <c r="B38" s="262"/>
      <c r="C38" s="262"/>
      <c r="D38" s="263"/>
      <c r="E38" s="124" t="s">
        <v>28</v>
      </c>
      <c r="F38" s="128"/>
      <c r="G38" s="14">
        <v>310.62</v>
      </c>
      <c r="H38" s="12">
        <f t="shared" si="1"/>
        <v>0</v>
      </c>
      <c r="I38" s="128"/>
      <c r="J38" s="13">
        <v>291.24</v>
      </c>
      <c r="K38" s="13">
        <f t="shared" si="2"/>
        <v>0</v>
      </c>
      <c r="L38" s="129"/>
      <c r="M38" s="13">
        <v>436.87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 t="shared" si="4"/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100" customFormat="1" ht="15.75" x14ac:dyDescent="0.25">
      <c r="A39" s="261" t="s">
        <v>34</v>
      </c>
      <c r="B39" s="262"/>
      <c r="C39" s="262"/>
      <c r="D39" s="263"/>
      <c r="E39" s="124" t="s">
        <v>28</v>
      </c>
      <c r="F39" s="128"/>
      <c r="G39" s="14">
        <v>310.62</v>
      </c>
      <c r="H39" s="12">
        <f t="shared" si="1"/>
        <v>0</v>
      </c>
      <c r="I39" s="128"/>
      <c r="J39" s="13">
        <v>291.24</v>
      </c>
      <c r="K39" s="13">
        <f t="shared" si="2"/>
        <v>0</v>
      </c>
      <c r="L39" s="129"/>
      <c r="M39" s="13">
        <v>436.87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 t="shared" si="4"/>
        <v>0</v>
      </c>
      <c r="W39" s="107"/>
      <c r="X39" s="107"/>
      <c r="Y39" s="16" t="s">
        <v>164</v>
      </c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s="106" customFormat="1" ht="15.75" x14ac:dyDescent="0.25">
      <c r="A40" s="279" t="s">
        <v>128</v>
      </c>
      <c r="B40" s="279"/>
      <c r="C40" s="279"/>
      <c r="D40" s="279"/>
      <c r="E40" s="124" t="s">
        <v>28</v>
      </c>
      <c r="F40" s="128"/>
      <c r="G40" s="14"/>
      <c r="H40" s="12">
        <f t="shared" si="1"/>
        <v>0</v>
      </c>
      <c r="I40" s="128"/>
      <c r="J40" s="13">
        <v>0</v>
      </c>
      <c r="K40" s="13">
        <f t="shared" si="2"/>
        <v>0</v>
      </c>
      <c r="L40" s="129"/>
      <c r="M40" s="13">
        <v>0</v>
      </c>
      <c r="N40" s="13">
        <f t="shared" si="3"/>
        <v>0</v>
      </c>
      <c r="O40" s="107"/>
      <c r="P40" s="107"/>
      <c r="Q40" s="107"/>
      <c r="R40" s="107"/>
      <c r="S40" s="107"/>
      <c r="T40" s="108"/>
      <c r="U40" s="107"/>
      <c r="V40" s="15">
        <f t="shared" si="4"/>
        <v>0</v>
      </c>
      <c r="W40" s="107"/>
      <c r="X40" s="107"/>
      <c r="Y40" s="104"/>
      <c r="Z40" s="105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</row>
    <row r="41" spans="1:72" ht="15.75" x14ac:dyDescent="0.25">
      <c r="A41" s="261" t="s">
        <v>35</v>
      </c>
      <c r="B41" s="262"/>
      <c r="C41" s="262"/>
      <c r="D41" s="263"/>
      <c r="E41" s="124" t="s">
        <v>28</v>
      </c>
      <c r="F41" s="128"/>
      <c r="G41" s="14">
        <v>199.6</v>
      </c>
      <c r="H41" s="14">
        <f t="shared" si="1"/>
        <v>0</v>
      </c>
      <c r="I41" s="128"/>
      <c r="J41" s="13">
        <v>159.6</v>
      </c>
      <c r="K41" s="13">
        <f t="shared" si="2"/>
        <v>0</v>
      </c>
      <c r="L41" s="129"/>
      <c r="M41" s="13">
        <v>239.4</v>
      </c>
      <c r="N41" s="13">
        <f t="shared" si="3"/>
        <v>0</v>
      </c>
      <c r="O41" s="107"/>
      <c r="P41" s="107"/>
      <c r="Q41" s="107"/>
      <c r="R41" s="107"/>
      <c r="S41" s="107"/>
      <c r="T41" s="108"/>
      <c r="U41" s="107"/>
      <c r="V41" s="15">
        <f t="shared" si="4"/>
        <v>0</v>
      </c>
      <c r="W41" s="107"/>
      <c r="X41" s="107"/>
      <c r="Y41" s="16"/>
      <c r="Z41" s="17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</row>
    <row r="42" spans="1:72" s="106" customFormat="1" ht="15.75" x14ac:dyDescent="0.25">
      <c r="A42" s="279" t="s">
        <v>129</v>
      </c>
      <c r="B42" s="279"/>
      <c r="C42" s="279"/>
      <c r="D42" s="279"/>
      <c r="E42" s="124" t="s">
        <v>28</v>
      </c>
      <c r="F42" s="128"/>
      <c r="G42" s="14">
        <v>199.6</v>
      </c>
      <c r="H42" s="14">
        <f t="shared" si="1"/>
        <v>0</v>
      </c>
      <c r="I42" s="128"/>
      <c r="J42" s="13">
        <v>159.6</v>
      </c>
      <c r="K42" s="13">
        <f t="shared" si="2"/>
        <v>0</v>
      </c>
      <c r="L42" s="129"/>
      <c r="M42" s="13">
        <v>239.4</v>
      </c>
      <c r="N42" s="13">
        <f t="shared" si="3"/>
        <v>0</v>
      </c>
      <c r="O42" s="107"/>
      <c r="P42" s="107"/>
      <c r="Q42" s="107"/>
      <c r="R42" s="107"/>
      <c r="S42" s="107"/>
      <c r="T42" s="108"/>
      <c r="U42" s="107"/>
      <c r="V42" s="15">
        <f t="shared" si="4"/>
        <v>0</v>
      </c>
      <c r="W42" s="107"/>
      <c r="X42" s="107"/>
      <c r="Y42" s="104"/>
      <c r="Z42" s="105"/>
      <c r="AA42" s="104"/>
      <c r="AB42" s="104"/>
      <c r="AC42" s="104"/>
      <c r="AD42" s="104"/>
      <c r="AE42" s="104"/>
      <c r="AF42" s="104"/>
      <c r="AG42" s="104"/>
      <c r="AH42" s="104"/>
      <c r="AI42" s="104"/>
      <c r="AJ42" s="104"/>
      <c r="AK42" s="104"/>
      <c r="AL42" s="104"/>
      <c r="AM42" s="104"/>
      <c r="AN42" s="104"/>
      <c r="AO42" s="104"/>
      <c r="AP42" s="104"/>
      <c r="AQ42" s="104"/>
      <c r="AR42" s="104"/>
      <c r="AS42" s="104"/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04"/>
      <c r="BG42" s="104"/>
      <c r="BH42" s="104"/>
      <c r="BI42" s="104"/>
      <c r="BJ42" s="104"/>
      <c r="BK42" s="104"/>
      <c r="BL42" s="104"/>
      <c r="BM42" s="104"/>
      <c r="BN42" s="104"/>
      <c r="BO42" s="104"/>
      <c r="BP42" s="104"/>
      <c r="BQ42" s="104"/>
      <c r="BR42" s="104"/>
      <c r="BS42" s="104"/>
      <c r="BT42" s="104"/>
    </row>
    <row r="43" spans="1:72" s="100" customFormat="1" ht="15.75" x14ac:dyDescent="0.25">
      <c r="A43" s="279" t="s">
        <v>36</v>
      </c>
      <c r="B43" s="279"/>
      <c r="C43" s="279"/>
      <c r="D43" s="279"/>
      <c r="E43" s="124" t="s">
        <v>28</v>
      </c>
      <c r="F43" s="128"/>
      <c r="G43" s="14">
        <v>199.6</v>
      </c>
      <c r="H43" s="14">
        <f t="shared" si="1"/>
        <v>0</v>
      </c>
      <c r="I43" s="128"/>
      <c r="J43" s="13">
        <v>159.6</v>
      </c>
      <c r="K43" s="13">
        <f t="shared" si="2"/>
        <v>0</v>
      </c>
      <c r="L43" s="129"/>
      <c r="M43" s="13">
        <v>239.4</v>
      </c>
      <c r="N43" s="13">
        <f t="shared" si="3"/>
        <v>0</v>
      </c>
      <c r="O43" s="107"/>
      <c r="P43" s="107"/>
      <c r="Q43" s="107"/>
      <c r="R43" s="107"/>
      <c r="S43" s="107"/>
      <c r="T43" s="108"/>
      <c r="U43" s="107"/>
      <c r="V43" s="15">
        <f t="shared" si="4"/>
        <v>0</v>
      </c>
      <c r="W43" s="107"/>
      <c r="X43" s="107"/>
      <c r="Y43" s="16"/>
      <c r="Z43" s="17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</row>
    <row r="44" spans="1:72" s="100" customFormat="1" ht="15.75" x14ac:dyDescent="0.25">
      <c r="A44" s="279" t="s">
        <v>37</v>
      </c>
      <c r="B44" s="279"/>
      <c r="C44" s="279"/>
      <c r="D44" s="279"/>
      <c r="E44" s="124" t="s">
        <v>28</v>
      </c>
      <c r="F44" s="128"/>
      <c r="G44" s="14">
        <v>211.15</v>
      </c>
      <c r="H44" s="12">
        <f t="shared" si="1"/>
        <v>0</v>
      </c>
      <c r="I44" s="128"/>
      <c r="J44" s="13">
        <v>173.29</v>
      </c>
      <c r="K44" s="13">
        <f t="shared" si="2"/>
        <v>0</v>
      </c>
      <c r="L44" s="129"/>
      <c r="M44" s="13">
        <v>259.94</v>
      </c>
      <c r="N44" s="13">
        <f t="shared" si="3"/>
        <v>0</v>
      </c>
      <c r="O44" s="107"/>
      <c r="P44" s="107"/>
      <c r="Q44" s="107"/>
      <c r="R44" s="107"/>
      <c r="S44" s="107"/>
      <c r="T44" s="108"/>
      <c r="U44" s="107"/>
      <c r="V44" s="15">
        <f t="shared" si="4"/>
        <v>0</v>
      </c>
      <c r="W44" s="107"/>
      <c r="X44" s="107"/>
      <c r="Y44" s="16" t="s">
        <v>166</v>
      </c>
      <c r="Z44" s="17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ht="15.75" x14ac:dyDescent="0.25">
      <c r="A45" s="279" t="s">
        <v>38</v>
      </c>
      <c r="B45" s="279"/>
      <c r="C45" s="279"/>
      <c r="D45" s="279"/>
      <c r="E45" s="124" t="s">
        <v>28</v>
      </c>
      <c r="F45" s="128"/>
      <c r="G45" s="14">
        <v>199.6</v>
      </c>
      <c r="H45" s="12">
        <f t="shared" si="1"/>
        <v>0</v>
      </c>
      <c r="I45" s="128"/>
      <c r="J45" s="13">
        <v>159.6</v>
      </c>
      <c r="K45" s="13">
        <f t="shared" si="2"/>
        <v>0</v>
      </c>
      <c r="L45" s="129"/>
      <c r="M45" s="13">
        <v>239.4</v>
      </c>
      <c r="N45" s="13">
        <f t="shared" si="3"/>
        <v>0</v>
      </c>
      <c r="O45" s="107"/>
      <c r="P45" s="107"/>
      <c r="Q45" s="107"/>
      <c r="R45" s="107"/>
      <c r="S45" s="107"/>
      <c r="T45" s="108"/>
      <c r="U45" s="107"/>
      <c r="V45" s="15">
        <f t="shared" si="4"/>
        <v>0</v>
      </c>
      <c r="W45" s="107"/>
      <c r="X45" s="107"/>
      <c r="Y45" s="16" t="s">
        <v>165</v>
      </c>
      <c r="Z45" s="17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</row>
    <row r="46" spans="1:72" ht="15.75" x14ac:dyDescent="0.25">
      <c r="A46" s="279" t="s">
        <v>39</v>
      </c>
      <c r="B46" s="279"/>
      <c r="C46" s="279"/>
      <c r="D46" s="279"/>
      <c r="E46" s="124" t="s">
        <v>28</v>
      </c>
      <c r="F46" s="128"/>
      <c r="G46" s="14">
        <v>187.81</v>
      </c>
      <c r="H46" s="14">
        <f t="shared" si="1"/>
        <v>0</v>
      </c>
      <c r="I46" s="128"/>
      <c r="J46" s="13">
        <v>145.62</v>
      </c>
      <c r="K46" s="13">
        <f t="shared" si="2"/>
        <v>0</v>
      </c>
      <c r="L46" s="129"/>
      <c r="M46" s="13">
        <v>218.43</v>
      </c>
      <c r="N46" s="13">
        <f t="shared" si="3"/>
        <v>0</v>
      </c>
      <c r="O46" s="107"/>
      <c r="P46" s="107"/>
      <c r="Q46" s="107"/>
      <c r="R46" s="107"/>
      <c r="S46" s="107"/>
      <c r="T46" s="108"/>
      <c r="U46" s="107"/>
      <c r="V46" s="15">
        <f t="shared" si="4"/>
        <v>0</v>
      </c>
      <c r="W46" s="107"/>
      <c r="X46" s="107"/>
      <c r="Y46" s="16"/>
      <c r="Z46" s="17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100" customFormat="1" ht="15.75" x14ac:dyDescent="0.25">
      <c r="A47" s="261" t="s">
        <v>40</v>
      </c>
      <c r="B47" s="262"/>
      <c r="C47" s="262"/>
      <c r="D47" s="263"/>
      <c r="E47" s="124" t="s">
        <v>28</v>
      </c>
      <c r="F47" s="128"/>
      <c r="G47" s="14"/>
      <c r="H47" s="14">
        <f t="shared" si="1"/>
        <v>0</v>
      </c>
      <c r="I47" s="128"/>
      <c r="J47" s="13">
        <v>0</v>
      </c>
      <c r="K47" s="13">
        <f t="shared" si="2"/>
        <v>0</v>
      </c>
      <c r="L47" s="129"/>
      <c r="M47" s="13"/>
      <c r="N47" s="13">
        <f t="shared" si="3"/>
        <v>0</v>
      </c>
      <c r="O47" s="107"/>
      <c r="P47" s="107"/>
      <c r="Q47" s="107"/>
      <c r="R47" s="107"/>
      <c r="S47" s="107"/>
      <c r="T47" s="108"/>
      <c r="U47" s="107"/>
      <c r="V47" s="15">
        <f t="shared" si="4"/>
        <v>0</v>
      </c>
      <c r="W47" s="107"/>
      <c r="X47" s="107"/>
      <c r="Y47" s="3"/>
      <c r="Z47" s="17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</row>
    <row r="48" spans="1:72" s="100" customFormat="1" ht="15.75" x14ac:dyDescent="0.25">
      <c r="A48" s="261" t="s">
        <v>41</v>
      </c>
      <c r="B48" s="262"/>
      <c r="C48" s="262"/>
      <c r="D48" s="263"/>
      <c r="E48" s="124" t="s">
        <v>28</v>
      </c>
      <c r="F48" s="128"/>
      <c r="G48" s="14">
        <v>187.81</v>
      </c>
      <c r="H48" s="14">
        <f t="shared" si="1"/>
        <v>0</v>
      </c>
      <c r="I48" s="128"/>
      <c r="J48" s="13">
        <v>145.62</v>
      </c>
      <c r="K48" s="13">
        <f t="shared" si="2"/>
        <v>0</v>
      </c>
      <c r="L48" s="129"/>
      <c r="M48" s="13">
        <v>218.43</v>
      </c>
      <c r="N48" s="13">
        <f t="shared" si="3"/>
        <v>0</v>
      </c>
      <c r="O48" s="107"/>
      <c r="P48" s="107"/>
      <c r="Q48" s="107"/>
      <c r="R48" s="107"/>
      <c r="S48" s="107"/>
      <c r="T48" s="107"/>
      <c r="U48" s="107"/>
      <c r="V48" s="15">
        <f t="shared" si="4"/>
        <v>0</v>
      </c>
      <c r="W48" s="107"/>
      <c r="X48" s="107"/>
      <c r="Y48" s="16" t="s">
        <v>167</v>
      </c>
      <c r="Z48" s="17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</row>
    <row r="49" spans="1:72" ht="15.75" x14ac:dyDescent="0.25">
      <c r="A49" s="261" t="s">
        <v>42</v>
      </c>
      <c r="B49" s="262"/>
      <c r="C49" s="262"/>
      <c r="D49" s="263"/>
      <c r="E49" s="124" t="s">
        <v>28</v>
      </c>
      <c r="F49" s="128"/>
      <c r="G49" s="14">
        <v>94.81</v>
      </c>
      <c r="H49" s="14">
        <f>F49*G49</f>
        <v>0</v>
      </c>
      <c r="I49" s="128"/>
      <c r="J49" s="13">
        <v>145.62</v>
      </c>
      <c r="K49" s="13">
        <f t="shared" si="2"/>
        <v>0</v>
      </c>
      <c r="L49" s="129"/>
      <c r="M49" s="13">
        <v>218.43</v>
      </c>
      <c r="N49" s="13">
        <f t="shared" si="3"/>
        <v>0</v>
      </c>
      <c r="O49" s="109"/>
      <c r="P49" s="109"/>
      <c r="Q49" s="109"/>
      <c r="R49" s="109"/>
      <c r="S49" s="109"/>
      <c r="T49" s="109"/>
      <c r="U49" s="107"/>
      <c r="V49" s="15">
        <f t="shared" si="4"/>
        <v>0</v>
      </c>
      <c r="W49" s="107"/>
      <c r="X49" s="107"/>
      <c r="Y49" s="16"/>
      <c r="Z49" s="17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</row>
    <row r="50" spans="1:72" ht="15.75" x14ac:dyDescent="0.25">
      <c r="A50" s="165" t="s">
        <v>169</v>
      </c>
      <c r="B50" s="166"/>
      <c r="C50" s="166"/>
      <c r="D50" s="167"/>
      <c r="E50" s="124" t="s">
        <v>28</v>
      </c>
      <c r="F50" s="128"/>
      <c r="G50" s="12">
        <v>243.45</v>
      </c>
      <c r="H50" s="12">
        <f t="shared" ref="H50:H56" si="5">F50*G50</f>
        <v>0</v>
      </c>
      <c r="I50" s="128"/>
      <c r="J50" s="13">
        <v>211.59</v>
      </c>
      <c r="K50" s="13">
        <f t="shared" si="2"/>
        <v>0</v>
      </c>
      <c r="L50" s="129"/>
      <c r="M50" s="13">
        <v>317.39</v>
      </c>
      <c r="N50" s="13">
        <f t="shared" si="3"/>
        <v>0</v>
      </c>
      <c r="O50" s="109"/>
      <c r="P50" s="109"/>
      <c r="Q50" s="109"/>
      <c r="R50" s="109"/>
      <c r="S50" s="109"/>
      <c r="T50" s="109"/>
      <c r="U50" s="107"/>
      <c r="V50" s="15">
        <v>0</v>
      </c>
      <c r="W50" s="107"/>
      <c r="X50" s="107"/>
      <c r="Y50" s="16" t="s">
        <v>170</v>
      </c>
      <c r="Z50" s="17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</row>
    <row r="51" spans="1:72" ht="15.75" x14ac:dyDescent="0.25">
      <c r="A51" s="279" t="s">
        <v>27</v>
      </c>
      <c r="B51" s="279"/>
      <c r="C51" s="279"/>
      <c r="D51" s="279"/>
      <c r="E51" s="124" t="s">
        <v>28</v>
      </c>
      <c r="F51" s="128"/>
      <c r="G51" s="12">
        <v>339.75</v>
      </c>
      <c r="H51" s="12">
        <f t="shared" si="5"/>
        <v>0</v>
      </c>
      <c r="I51" s="128"/>
      <c r="J51" s="13">
        <v>325.79000000000002</v>
      </c>
      <c r="K51" s="13">
        <f t="shared" si="2"/>
        <v>0</v>
      </c>
      <c r="L51" s="129"/>
      <c r="M51" s="13">
        <v>488.68</v>
      </c>
      <c r="N51" s="13">
        <f t="shared" si="3"/>
        <v>0</v>
      </c>
      <c r="O51" s="107"/>
      <c r="P51" s="107"/>
      <c r="Q51" s="107"/>
      <c r="R51" s="107"/>
      <c r="S51" s="107"/>
      <c r="T51" s="107"/>
      <c r="U51" s="107"/>
      <c r="V51" s="15">
        <f>+O51+P51+Q51+R51+S51+T51+U51-W51-X51</f>
        <v>0</v>
      </c>
      <c r="W51" s="107"/>
      <c r="X51" s="107"/>
      <c r="Y51" s="16"/>
      <c r="Z51" s="17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</row>
    <row r="52" spans="1:72" ht="15.75" x14ac:dyDescent="0.25">
      <c r="A52" s="279" t="s">
        <v>29</v>
      </c>
      <c r="B52" s="279"/>
      <c r="C52" s="279"/>
      <c r="D52" s="279"/>
      <c r="E52" s="124" t="s">
        <v>28</v>
      </c>
      <c r="F52" s="128"/>
      <c r="G52" s="12">
        <v>339.75</v>
      </c>
      <c r="H52" s="12">
        <f t="shared" si="5"/>
        <v>0</v>
      </c>
      <c r="I52" s="128"/>
      <c r="J52" s="13">
        <v>325.79000000000002</v>
      </c>
      <c r="K52" s="13">
        <f t="shared" si="2"/>
        <v>0</v>
      </c>
      <c r="L52" s="129"/>
      <c r="M52" s="13">
        <v>488.68</v>
      </c>
      <c r="N52" s="13">
        <f t="shared" si="3"/>
        <v>0</v>
      </c>
      <c r="O52" s="107"/>
      <c r="P52" s="107"/>
      <c r="Q52" s="107"/>
      <c r="R52" s="107"/>
      <c r="S52" s="107"/>
      <c r="T52" s="107"/>
      <c r="U52" s="107"/>
      <c r="V52" s="15">
        <f>+O52+P52+Q52+R52+S52+T52+U52-W52-X52</f>
        <v>0</v>
      </c>
      <c r="W52" s="107"/>
      <c r="X52" s="107"/>
      <c r="Y52" s="16"/>
      <c r="Z52" s="17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</row>
    <row r="53" spans="1:72" ht="15.75" x14ac:dyDescent="0.25">
      <c r="A53" s="261" t="s">
        <v>43</v>
      </c>
      <c r="B53" s="262"/>
      <c r="C53" s="262"/>
      <c r="D53" s="263"/>
      <c r="E53" s="124" t="s">
        <v>28</v>
      </c>
      <c r="F53" s="128"/>
      <c r="G53" s="12">
        <v>339.75</v>
      </c>
      <c r="H53" s="12">
        <f t="shared" si="5"/>
        <v>0</v>
      </c>
      <c r="I53" s="128"/>
      <c r="J53" s="13">
        <v>325.79000000000002</v>
      </c>
      <c r="K53" s="13">
        <f t="shared" si="2"/>
        <v>0</v>
      </c>
      <c r="L53" s="129"/>
      <c r="M53" s="13">
        <v>488.68</v>
      </c>
      <c r="N53" s="13">
        <f t="shared" si="3"/>
        <v>0</v>
      </c>
      <c r="O53" s="107"/>
      <c r="P53" s="107"/>
      <c r="Q53" s="107"/>
      <c r="R53" s="107"/>
      <c r="S53" s="107"/>
      <c r="T53" s="107"/>
      <c r="U53" s="107"/>
      <c r="V53" s="15">
        <f t="shared" si="4"/>
        <v>0</v>
      </c>
      <c r="W53" s="107"/>
      <c r="X53" s="107"/>
      <c r="Y53" s="16"/>
      <c r="Z53" s="17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</row>
    <row r="54" spans="1:72" ht="15.75" x14ac:dyDescent="0.25">
      <c r="A54" s="261" t="s">
        <v>44</v>
      </c>
      <c r="B54" s="262"/>
      <c r="C54" s="262"/>
      <c r="D54" s="263"/>
      <c r="E54" s="124" t="s">
        <v>28</v>
      </c>
      <c r="F54" s="128"/>
      <c r="G54" s="12">
        <v>339.75</v>
      </c>
      <c r="H54" s="12">
        <f t="shared" si="5"/>
        <v>0</v>
      </c>
      <c r="I54" s="128"/>
      <c r="J54" s="13">
        <v>325.79000000000002</v>
      </c>
      <c r="K54" s="13">
        <f t="shared" si="2"/>
        <v>0</v>
      </c>
      <c r="L54" s="129"/>
      <c r="M54" s="13">
        <v>488.68</v>
      </c>
      <c r="N54" s="13">
        <f t="shared" si="3"/>
        <v>0</v>
      </c>
      <c r="O54" s="107"/>
      <c r="P54" s="107"/>
      <c r="Q54" s="107"/>
      <c r="R54" s="107"/>
      <c r="S54" s="107"/>
      <c r="T54" s="107"/>
      <c r="U54" s="107"/>
      <c r="V54" s="15">
        <f t="shared" si="4"/>
        <v>0</v>
      </c>
      <c r="W54" s="107"/>
      <c r="X54" s="107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15.75" x14ac:dyDescent="0.25">
      <c r="A55" s="261" t="s">
        <v>45</v>
      </c>
      <c r="B55" s="262"/>
      <c r="C55" s="262"/>
      <c r="D55" s="263"/>
      <c r="E55" s="124" t="s">
        <v>28</v>
      </c>
      <c r="F55" s="128"/>
      <c r="G55" s="14">
        <v>1004.49</v>
      </c>
      <c r="H55" s="14">
        <f t="shared" si="5"/>
        <v>0</v>
      </c>
      <c r="I55" s="128"/>
      <c r="J55" s="13">
        <v>1164.98</v>
      </c>
      <c r="K55" s="13">
        <f t="shared" si="2"/>
        <v>0</v>
      </c>
      <c r="L55" s="129"/>
      <c r="M55" s="13">
        <v>1747.46</v>
      </c>
      <c r="N55" s="13">
        <f t="shared" si="3"/>
        <v>0</v>
      </c>
      <c r="O55" s="107"/>
      <c r="P55" s="107"/>
      <c r="Q55" s="107"/>
      <c r="R55" s="107"/>
      <c r="S55" s="107"/>
      <c r="T55" s="107"/>
      <c r="U55" s="107"/>
      <c r="V55" s="15">
        <f t="shared" si="4"/>
        <v>0</v>
      </c>
      <c r="W55" s="107"/>
      <c r="X55" s="107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15.75" x14ac:dyDescent="0.25">
      <c r="A56" s="261" t="s">
        <v>46</v>
      </c>
      <c r="B56" s="262"/>
      <c r="C56" s="262"/>
      <c r="D56" s="263"/>
      <c r="E56" s="124" t="s">
        <v>28</v>
      </c>
      <c r="F56" s="128"/>
      <c r="G56" s="14"/>
      <c r="H56" s="14">
        <f t="shared" si="5"/>
        <v>0</v>
      </c>
      <c r="I56" s="128"/>
      <c r="J56" s="13">
        <f t="shared" ref="J56" si="6">G56*1.5</f>
        <v>0</v>
      </c>
      <c r="K56" s="13">
        <f t="shared" si="2"/>
        <v>0</v>
      </c>
      <c r="L56" s="129"/>
      <c r="M56" s="13">
        <f t="shared" ref="M56" si="7">G56*2.25</f>
        <v>0</v>
      </c>
      <c r="N56" s="13">
        <f t="shared" si="3"/>
        <v>0</v>
      </c>
      <c r="O56" s="107"/>
      <c r="P56" s="107"/>
      <c r="Q56" s="107"/>
      <c r="R56" s="107"/>
      <c r="S56" s="107"/>
      <c r="T56" s="107"/>
      <c r="U56" s="107"/>
      <c r="V56" s="15">
        <f t="shared" si="4"/>
        <v>0</v>
      </c>
      <c r="W56" s="107"/>
      <c r="X56" s="107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15.75" x14ac:dyDescent="0.25">
      <c r="A57" s="7"/>
      <c r="B57" s="7"/>
      <c r="C57" s="7"/>
      <c r="D57" s="7"/>
      <c r="E57" s="7"/>
      <c r="F57" s="7">
        <f>V57</f>
        <v>0</v>
      </c>
      <c r="G57" s="6" t="s">
        <v>47</v>
      </c>
      <c r="H57" s="19">
        <f>SUM(H34:H56)</f>
        <v>0</v>
      </c>
      <c r="I57" s="103"/>
      <c r="J57" s="6" t="s">
        <v>48</v>
      </c>
      <c r="K57" s="6">
        <f>SUM(K34:K56)</f>
        <v>0</v>
      </c>
      <c r="L57" s="145"/>
      <c r="M57" s="21" t="s">
        <v>48</v>
      </c>
      <c r="N57" s="6">
        <f>SUM(N34:N56)</f>
        <v>0</v>
      </c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7"/>
      <c r="B58" s="7"/>
      <c r="C58" s="7"/>
      <c r="D58" s="7"/>
      <c r="E58" s="7"/>
      <c r="F58" s="7"/>
      <c r="G58" s="6" t="s">
        <v>49</v>
      </c>
      <c r="H58" s="19">
        <f>H57+K57+N57</f>
        <v>0</v>
      </c>
      <c r="I58" s="22"/>
      <c r="J58" s="22"/>
      <c r="K58" s="22"/>
      <c r="L58" s="7"/>
      <c r="M58" s="23"/>
      <c r="N58" s="22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280" t="s">
        <v>50</v>
      </c>
      <c r="B59" s="280"/>
      <c r="C59" s="280"/>
      <c r="D59" s="280"/>
      <c r="E59" s="24"/>
      <c r="F59" s="25"/>
      <c r="G59" s="26" t="s">
        <v>51</v>
      </c>
      <c r="H59" s="6">
        <f>+H58*0.06</f>
        <v>0</v>
      </c>
      <c r="I59" s="22"/>
      <c r="J59" s="7"/>
      <c r="K59" s="7"/>
      <c r="L59" s="7"/>
      <c r="M59" s="7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27"/>
      <c r="B60" s="7"/>
      <c r="C60" s="7"/>
      <c r="D60" s="7"/>
      <c r="E60" s="7"/>
      <c r="F60" s="7"/>
      <c r="G60" s="124"/>
      <c r="H60" s="14">
        <f>+H58+H59</f>
        <v>0</v>
      </c>
      <c r="I60" s="22"/>
      <c r="J60" s="7"/>
      <c r="K60" s="7"/>
      <c r="L60" s="7"/>
      <c r="M60" s="7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81" t="s">
        <v>52</v>
      </c>
      <c r="B61" s="281"/>
      <c r="C61" s="281"/>
      <c r="D61" s="281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74" t="s">
        <v>7</v>
      </c>
      <c r="B62" s="274"/>
      <c r="C62" s="274"/>
      <c r="D62" s="274"/>
      <c r="E62" s="28" t="s">
        <v>8</v>
      </c>
      <c r="F62" s="118" t="s">
        <v>9</v>
      </c>
      <c r="G62" s="118" t="s">
        <v>10</v>
      </c>
      <c r="H62" s="118" t="s">
        <v>0</v>
      </c>
      <c r="I62" s="38"/>
      <c r="J62" s="118" t="s">
        <v>53</v>
      </c>
      <c r="K62" s="118" t="s">
        <v>54</v>
      </c>
      <c r="L62" s="118" t="s">
        <v>55</v>
      </c>
      <c r="M62" s="118" t="s">
        <v>56</v>
      </c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33.6" customHeight="1" x14ac:dyDescent="0.25">
      <c r="A63" s="276" t="s">
        <v>133</v>
      </c>
      <c r="B63" s="277"/>
      <c r="C63" s="277"/>
      <c r="D63" s="277"/>
      <c r="E63" s="31" t="s">
        <v>57</v>
      </c>
      <c r="F63" s="146">
        <v>0</v>
      </c>
      <c r="G63" s="127">
        <v>170</v>
      </c>
      <c r="H63" s="127">
        <f t="shared" ref="H63:H69" si="8">F63*G63</f>
        <v>0</v>
      </c>
      <c r="I63" s="30"/>
      <c r="J63" s="31"/>
      <c r="K63" s="31"/>
      <c r="L63" s="31"/>
      <c r="M63" s="31">
        <f>J63+K63+L63</f>
        <v>0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33.6" customHeight="1" x14ac:dyDescent="0.25">
      <c r="A64" s="276" t="s">
        <v>134</v>
      </c>
      <c r="B64" s="277"/>
      <c r="C64" s="277"/>
      <c r="D64" s="277"/>
      <c r="E64" s="31" t="s">
        <v>57</v>
      </c>
      <c r="F64" s="146">
        <v>8</v>
      </c>
      <c r="G64" s="127">
        <v>180</v>
      </c>
      <c r="H64" s="127">
        <f t="shared" si="8"/>
        <v>1440</v>
      </c>
      <c r="I64" s="30"/>
      <c r="J64" s="31"/>
      <c r="K64" s="31"/>
      <c r="L64" s="31"/>
      <c r="M64" s="31">
        <f>J64+K64+L64</f>
        <v>0</v>
      </c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33.6" customHeight="1" x14ac:dyDescent="0.25">
      <c r="A65" s="276" t="s">
        <v>58</v>
      </c>
      <c r="B65" s="277"/>
      <c r="C65" s="277"/>
      <c r="D65" s="277"/>
      <c r="E65" s="31" t="s">
        <v>57</v>
      </c>
      <c r="F65" s="146">
        <v>0</v>
      </c>
      <c r="G65" s="127">
        <v>80</v>
      </c>
      <c r="H65" s="127">
        <f t="shared" si="8"/>
        <v>0</v>
      </c>
      <c r="I65" s="30"/>
      <c r="J65" s="31"/>
      <c r="K65" s="31"/>
      <c r="L65" s="31"/>
      <c r="M65" s="31">
        <f>J65+K65+L65</f>
        <v>0</v>
      </c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33.6" customHeight="1" x14ac:dyDescent="0.25">
      <c r="A66" s="276" t="s">
        <v>135</v>
      </c>
      <c r="B66" s="277"/>
      <c r="C66" s="277"/>
      <c r="D66" s="277"/>
      <c r="E66" s="31" t="s">
        <v>57</v>
      </c>
      <c r="F66" s="146">
        <v>0</v>
      </c>
      <c r="G66" s="127">
        <v>150</v>
      </c>
      <c r="H66" s="127">
        <f t="shared" si="8"/>
        <v>0</v>
      </c>
      <c r="I66" s="30"/>
      <c r="J66" s="31"/>
      <c r="K66" s="31"/>
      <c r="L66" s="31"/>
      <c r="M66" s="31">
        <f>J66+K66+L66</f>
        <v>0</v>
      </c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33.6" customHeight="1" x14ac:dyDescent="0.25">
      <c r="A67" s="276"/>
      <c r="B67" s="277"/>
      <c r="C67" s="277"/>
      <c r="D67" s="277"/>
      <c r="E67" s="31" t="s">
        <v>57</v>
      </c>
      <c r="F67" s="146">
        <v>0</v>
      </c>
      <c r="G67" s="127"/>
      <c r="H67" s="127">
        <f t="shared" si="8"/>
        <v>0</v>
      </c>
      <c r="I67" s="30"/>
      <c r="J67" s="31"/>
      <c r="K67" s="31"/>
      <c r="L67" s="31"/>
      <c r="M67" s="31">
        <f t="shared" ref="M67:M69" si="9">J67+K67+L67</f>
        <v>0</v>
      </c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33.6" customHeight="1" x14ac:dyDescent="0.25">
      <c r="A68" s="276"/>
      <c r="B68" s="277"/>
      <c r="C68" s="277"/>
      <c r="D68" s="277"/>
      <c r="E68" s="31" t="s">
        <v>59</v>
      </c>
      <c r="F68" s="146">
        <v>0</v>
      </c>
      <c r="G68" s="127"/>
      <c r="H68" s="127">
        <f t="shared" si="8"/>
        <v>0</v>
      </c>
      <c r="I68" s="30"/>
      <c r="J68" s="31"/>
      <c r="K68" s="31"/>
      <c r="L68" s="31"/>
      <c r="M68" s="31">
        <f t="shared" si="9"/>
        <v>0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33.6" customHeight="1" x14ac:dyDescent="0.25">
      <c r="A69" s="276" t="s">
        <v>60</v>
      </c>
      <c r="B69" s="277"/>
      <c r="C69" s="277"/>
      <c r="D69" s="277"/>
      <c r="E69" s="31" t="s">
        <v>61</v>
      </c>
      <c r="F69" s="146">
        <v>0</v>
      </c>
      <c r="G69" s="127">
        <v>2.5</v>
      </c>
      <c r="H69" s="127">
        <f t="shared" si="8"/>
        <v>0</v>
      </c>
      <c r="I69" s="30"/>
      <c r="J69" s="31"/>
      <c r="K69" s="31"/>
      <c r="L69" s="31"/>
      <c r="M69" s="31">
        <f t="shared" si="9"/>
        <v>0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16"/>
      <c r="B70" s="16"/>
      <c r="C70" s="16"/>
      <c r="D70" s="16"/>
      <c r="E70" s="16"/>
      <c r="F70" s="16"/>
      <c r="G70" s="34" t="s">
        <v>62</v>
      </c>
      <c r="H70" s="34">
        <f>SUM(H63:H69)</f>
        <v>1440</v>
      </c>
      <c r="I70" s="22"/>
      <c r="J70" s="16"/>
      <c r="K70" s="16"/>
      <c r="L70" s="16"/>
      <c r="M70" s="139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72" t="s">
        <v>63</v>
      </c>
      <c r="B71" s="272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39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74" t="s">
        <v>7</v>
      </c>
      <c r="B72" s="274"/>
      <c r="C72" s="274"/>
      <c r="D72" s="274"/>
      <c r="E72" s="28" t="s">
        <v>8</v>
      </c>
      <c r="F72" s="118" t="s">
        <v>9</v>
      </c>
      <c r="G72" s="118" t="s">
        <v>10</v>
      </c>
      <c r="H72" s="118" t="s">
        <v>0</v>
      </c>
      <c r="I72" s="38"/>
      <c r="J72" s="35" t="s">
        <v>64</v>
      </c>
      <c r="K72" s="35" t="s">
        <v>65</v>
      </c>
      <c r="L72" s="35" t="s">
        <v>66</v>
      </c>
      <c r="M72" s="35" t="s">
        <v>56</v>
      </c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21.6" customHeight="1" x14ac:dyDescent="0.25">
      <c r="A73" s="255" t="s">
        <v>67</v>
      </c>
      <c r="B73" s="256"/>
      <c r="C73" s="256"/>
      <c r="D73" s="278"/>
      <c r="E73" s="32" t="s">
        <v>68</v>
      </c>
      <c r="F73" s="147">
        <v>80</v>
      </c>
      <c r="G73" s="30">
        <v>23</v>
      </c>
      <c r="H73" s="33">
        <f>F73*G73</f>
        <v>1840</v>
      </c>
      <c r="I73" s="30"/>
      <c r="J73" s="36"/>
      <c r="K73" s="36"/>
      <c r="L73" s="36"/>
      <c r="M73" s="36">
        <f>J73+K73+L73</f>
        <v>0</v>
      </c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21.6" customHeight="1" x14ac:dyDescent="0.25">
      <c r="A74" s="255" t="s">
        <v>69</v>
      </c>
      <c r="B74" s="256"/>
      <c r="C74" s="256"/>
      <c r="D74" s="278"/>
      <c r="E74" s="32" t="s">
        <v>68</v>
      </c>
      <c r="F74" s="147">
        <v>0</v>
      </c>
      <c r="G74" s="29">
        <v>24</v>
      </c>
      <c r="H74" s="33">
        <f>F74*G74</f>
        <v>0</v>
      </c>
      <c r="I74" s="30"/>
      <c r="J74" s="36"/>
      <c r="K74" s="36"/>
      <c r="L74" s="36"/>
      <c r="M74" s="36">
        <f>J74+K74+L74</f>
        <v>0</v>
      </c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16"/>
      <c r="B75" s="16"/>
      <c r="C75" s="16"/>
      <c r="D75" s="16"/>
      <c r="E75" s="16"/>
      <c r="F75" s="16"/>
      <c r="G75" s="118" t="s">
        <v>70</v>
      </c>
      <c r="H75" s="34">
        <f>SUM(H73:H74)</f>
        <v>1840</v>
      </c>
      <c r="I75" s="3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"/>
      <c r="Z75" s="120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</row>
    <row r="76" spans="1:72" ht="15.75" x14ac:dyDescent="0.25">
      <c r="A76" s="272" t="s">
        <v>71</v>
      </c>
      <c r="B76" s="272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74" t="s">
        <v>7</v>
      </c>
      <c r="B77" s="274"/>
      <c r="C77" s="274"/>
      <c r="D77" s="274"/>
      <c r="E77" s="28" t="s">
        <v>8</v>
      </c>
      <c r="F77" s="118" t="s">
        <v>9</v>
      </c>
      <c r="G77" s="118" t="s">
        <v>10</v>
      </c>
      <c r="H77" s="118" t="s">
        <v>0</v>
      </c>
      <c r="I77" s="38"/>
      <c r="J77" s="37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20.100000000000001" customHeight="1" x14ac:dyDescent="0.25">
      <c r="A78" s="255" t="s">
        <v>179</v>
      </c>
      <c r="B78" s="256"/>
      <c r="C78" s="256"/>
      <c r="D78" s="256"/>
      <c r="E78" s="32" t="s">
        <v>72</v>
      </c>
      <c r="F78" s="128">
        <v>0</v>
      </c>
      <c r="G78" s="29">
        <v>65</v>
      </c>
      <c r="H78" s="33">
        <f>F78*G78</f>
        <v>0</v>
      </c>
      <c r="I78" s="17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20.100000000000001" customHeight="1" x14ac:dyDescent="0.25">
      <c r="A79" s="255" t="s">
        <v>73</v>
      </c>
      <c r="B79" s="256"/>
      <c r="C79" s="256"/>
      <c r="D79" s="256"/>
      <c r="E79" s="32" t="s">
        <v>72</v>
      </c>
      <c r="F79" s="128">
        <v>2</v>
      </c>
      <c r="G79" s="29">
        <v>250</v>
      </c>
      <c r="H79" s="33">
        <f>F79*G79</f>
        <v>500</v>
      </c>
      <c r="I79" s="17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16"/>
      <c r="B80" s="16"/>
      <c r="C80" s="16"/>
      <c r="D80" s="16"/>
      <c r="E80" s="16"/>
      <c r="F80" s="16"/>
      <c r="G80" s="118" t="s">
        <v>74</v>
      </c>
      <c r="H80" s="34">
        <f>SUM(H78:H79)</f>
        <v>500</v>
      </c>
      <c r="I80" s="22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3" t="s">
        <v>75</v>
      </c>
      <c r="B81" s="16"/>
      <c r="C81" s="16"/>
      <c r="D81" s="16"/>
      <c r="E81" s="16"/>
      <c r="F81" s="16"/>
      <c r="G81" s="38"/>
      <c r="H81" s="22"/>
      <c r="I81" s="22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72" t="s">
        <v>76</v>
      </c>
      <c r="B82" s="272"/>
      <c r="C82" s="16"/>
      <c r="D82" s="16"/>
      <c r="E82" s="16"/>
      <c r="F82" s="16"/>
      <c r="G82" s="16"/>
      <c r="H82" s="16"/>
      <c r="I82" s="16"/>
      <c r="J82" s="273"/>
      <c r="K82" s="273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74" t="s">
        <v>7</v>
      </c>
      <c r="B83" s="274"/>
      <c r="C83" s="274"/>
      <c r="D83" s="274"/>
      <c r="E83" s="28" t="s">
        <v>8</v>
      </c>
      <c r="F83" s="118" t="s">
        <v>9</v>
      </c>
      <c r="G83" s="118" t="s">
        <v>10</v>
      </c>
      <c r="H83" s="118" t="s">
        <v>0</v>
      </c>
      <c r="I83" s="38"/>
      <c r="J83" s="130"/>
      <c r="K83" s="130"/>
      <c r="L83" s="130"/>
      <c r="M83" s="130"/>
      <c r="N83" s="130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24" customHeight="1" x14ac:dyDescent="0.25">
      <c r="A84" s="256" t="s">
        <v>77</v>
      </c>
      <c r="B84" s="256"/>
      <c r="C84" s="256"/>
      <c r="D84" s="256"/>
      <c r="E84" s="39" t="s">
        <v>11</v>
      </c>
      <c r="F84" s="128">
        <v>20</v>
      </c>
      <c r="G84" s="29">
        <v>600</v>
      </c>
      <c r="H84" s="20">
        <f>F84*G84</f>
        <v>12000</v>
      </c>
      <c r="I84" s="131"/>
      <c r="J84" s="130"/>
      <c r="K84" s="130"/>
      <c r="L84" s="130"/>
      <c r="M84" s="130"/>
      <c r="N84" s="130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5.75" x14ac:dyDescent="0.25">
      <c r="A85" s="16"/>
      <c r="B85" s="16"/>
      <c r="C85" s="16"/>
      <c r="D85" s="16"/>
      <c r="E85" s="16"/>
      <c r="F85" s="16"/>
      <c r="G85" s="118"/>
      <c r="H85" s="34">
        <f>SUM(H84)</f>
        <v>12000</v>
      </c>
      <c r="I85" s="131"/>
      <c r="J85" s="130"/>
      <c r="K85" s="130"/>
      <c r="L85" s="130"/>
      <c r="M85" s="130"/>
      <c r="N85" s="130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5.75" x14ac:dyDescent="0.25">
      <c r="A86" s="272" t="s">
        <v>78</v>
      </c>
      <c r="B86" s="272"/>
      <c r="C86" s="16"/>
      <c r="D86" s="16"/>
      <c r="E86" s="16"/>
      <c r="F86" s="16"/>
      <c r="G86" s="16"/>
      <c r="H86" s="1"/>
      <c r="I86" s="132"/>
      <c r="J86" s="130"/>
      <c r="K86" s="130"/>
      <c r="L86" s="130"/>
      <c r="M86" s="130"/>
      <c r="N86" s="130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274" t="s">
        <v>7</v>
      </c>
      <c r="B87" s="274"/>
      <c r="C87" s="274"/>
      <c r="D87" s="274"/>
      <c r="E87" s="28" t="s">
        <v>8</v>
      </c>
      <c r="F87" s="118" t="s">
        <v>9</v>
      </c>
      <c r="G87" s="118" t="s">
        <v>10</v>
      </c>
      <c r="H87" s="118" t="s">
        <v>0</v>
      </c>
      <c r="I87" s="38"/>
      <c r="J87" s="16"/>
      <c r="K87" s="16"/>
      <c r="L87" s="133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8.600000000000001" customHeight="1" x14ac:dyDescent="0.25">
      <c r="A88" s="255" t="s">
        <v>79</v>
      </c>
      <c r="B88" s="256"/>
      <c r="C88" s="256"/>
      <c r="D88" s="256"/>
      <c r="E88" s="32" t="s">
        <v>80</v>
      </c>
      <c r="F88" s="128">
        <v>8</v>
      </c>
      <c r="G88" s="29">
        <v>1100</v>
      </c>
      <c r="H88" s="20">
        <f>F88*G88</f>
        <v>8800</v>
      </c>
      <c r="I88" s="22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16"/>
      <c r="G89" s="118" t="s">
        <v>81</v>
      </c>
      <c r="H89" s="34">
        <f>SUM(H88)</f>
        <v>8800</v>
      </c>
      <c r="I89" s="22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16"/>
      <c r="F90" s="16"/>
      <c r="G90" s="118" t="s">
        <v>82</v>
      </c>
      <c r="H90" s="34">
        <f>H70+H75+H80+H85+H89+H59+H58+H30</f>
        <v>147011.60999999999</v>
      </c>
      <c r="I90" s="134"/>
      <c r="J90" s="62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3" t="s">
        <v>83</v>
      </c>
      <c r="B91" s="7"/>
      <c r="C91" s="7"/>
      <c r="D91" s="16"/>
      <c r="E91" s="16"/>
      <c r="F91" s="16"/>
      <c r="G91" s="1"/>
      <c r="H91" s="42"/>
      <c r="I91" s="9"/>
      <c r="J91" s="62"/>
      <c r="K91" s="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275" t="s">
        <v>7</v>
      </c>
      <c r="B92" s="275"/>
      <c r="C92" s="275"/>
      <c r="D92" s="275"/>
      <c r="E92" s="43" t="s">
        <v>8</v>
      </c>
      <c r="F92" s="119" t="s">
        <v>9</v>
      </c>
      <c r="G92" s="119" t="s">
        <v>10</v>
      </c>
      <c r="H92" s="44" t="s">
        <v>0</v>
      </c>
      <c r="I92" s="45" t="s">
        <v>84</v>
      </c>
      <c r="J92" s="46"/>
      <c r="K92" s="46" t="s">
        <v>85</v>
      </c>
      <c r="L92" s="47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255" t="s">
        <v>86</v>
      </c>
      <c r="B93" s="256"/>
      <c r="C93" s="256"/>
      <c r="D93" s="256"/>
      <c r="E93" s="123" t="s">
        <v>87</v>
      </c>
      <c r="F93" s="128"/>
      <c r="G93" s="36">
        <v>2200</v>
      </c>
      <c r="H93" s="48">
        <f>(F93*G93)</f>
        <v>0</v>
      </c>
      <c r="I93" s="49"/>
      <c r="J93" s="50"/>
      <c r="K93" s="51"/>
      <c r="L93" s="62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255" t="s">
        <v>88</v>
      </c>
      <c r="B94" s="256"/>
      <c r="C94" s="256"/>
      <c r="D94" s="256"/>
      <c r="E94" s="123" t="s">
        <v>87</v>
      </c>
      <c r="F94" s="128"/>
      <c r="G94" s="36">
        <v>2000</v>
      </c>
      <c r="H94" s="48">
        <f t="shared" ref="H94:H111" si="10">(F94*G94)</f>
        <v>0</v>
      </c>
      <c r="I94" s="49"/>
      <c r="J94" s="50"/>
      <c r="K94" s="51"/>
      <c r="L94" s="62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255" t="s">
        <v>89</v>
      </c>
      <c r="B95" s="256"/>
      <c r="C95" s="256"/>
      <c r="D95" s="256"/>
      <c r="E95" s="123" t="s">
        <v>87</v>
      </c>
      <c r="F95" s="128"/>
      <c r="G95" s="36">
        <v>7000</v>
      </c>
      <c r="H95" s="48">
        <f t="shared" si="10"/>
        <v>0</v>
      </c>
      <c r="I95" s="49"/>
      <c r="J95" s="50"/>
      <c r="K95" s="51"/>
      <c r="L95" s="62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255" t="s">
        <v>90</v>
      </c>
      <c r="B96" s="256"/>
      <c r="C96" s="256"/>
      <c r="D96" s="256"/>
      <c r="E96" s="123" t="s">
        <v>87</v>
      </c>
      <c r="F96" s="128"/>
      <c r="G96" s="36">
        <v>15200</v>
      </c>
      <c r="H96" s="48">
        <f t="shared" si="10"/>
        <v>0</v>
      </c>
      <c r="I96" s="49"/>
      <c r="J96" s="50"/>
      <c r="K96" s="51"/>
      <c r="L96" s="62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266" t="s">
        <v>91</v>
      </c>
      <c r="B97" s="267"/>
      <c r="C97" s="267"/>
      <c r="D97" s="267"/>
      <c r="E97" s="52" t="s">
        <v>87</v>
      </c>
      <c r="F97" s="128"/>
      <c r="G97" s="53">
        <v>2200</v>
      </c>
      <c r="H97" s="54">
        <f t="shared" si="10"/>
        <v>0</v>
      </c>
      <c r="I97" s="55"/>
      <c r="J97" s="50"/>
      <c r="K97" s="51"/>
      <c r="L97" s="62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255" t="s">
        <v>92</v>
      </c>
      <c r="B98" s="256"/>
      <c r="C98" s="256"/>
      <c r="D98" s="256"/>
      <c r="E98" s="123" t="s">
        <v>87</v>
      </c>
      <c r="F98" s="128"/>
      <c r="G98" s="36">
        <v>2000</v>
      </c>
      <c r="H98" s="48">
        <f t="shared" si="10"/>
        <v>0</v>
      </c>
      <c r="I98" s="49"/>
      <c r="J98" s="50"/>
      <c r="K98" s="51"/>
      <c r="L98" s="62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266" t="s">
        <v>93</v>
      </c>
      <c r="B99" s="267"/>
      <c r="C99" s="267"/>
      <c r="D99" s="267"/>
      <c r="E99" s="52" t="s">
        <v>87</v>
      </c>
      <c r="F99" s="128"/>
      <c r="G99" s="53">
        <v>2500</v>
      </c>
      <c r="H99" s="54">
        <f t="shared" si="10"/>
        <v>0</v>
      </c>
      <c r="I99" s="55"/>
      <c r="J99" s="50"/>
      <c r="K99" s="51"/>
      <c r="L99" s="62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255" t="s">
        <v>94</v>
      </c>
      <c r="B100" s="256"/>
      <c r="C100" s="256"/>
      <c r="D100" s="256"/>
      <c r="E100" s="123" t="s">
        <v>87</v>
      </c>
      <c r="F100" s="128"/>
      <c r="G100" s="36">
        <v>1600</v>
      </c>
      <c r="H100" s="48">
        <f t="shared" si="10"/>
        <v>0</v>
      </c>
      <c r="I100" s="49"/>
      <c r="J100" s="50"/>
      <c r="K100" s="51"/>
      <c r="L100" s="62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268" t="s">
        <v>95</v>
      </c>
      <c r="B101" s="269"/>
      <c r="C101" s="269"/>
      <c r="D101" s="269"/>
      <c r="E101" s="56" t="s">
        <v>87</v>
      </c>
      <c r="F101" s="128"/>
      <c r="G101" s="57">
        <v>1100</v>
      </c>
      <c r="H101" s="58">
        <f t="shared" si="10"/>
        <v>0</v>
      </c>
      <c r="I101" s="49"/>
      <c r="J101" s="50"/>
      <c r="K101" s="51"/>
      <c r="L101" s="62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255" t="s">
        <v>96</v>
      </c>
      <c r="B102" s="256"/>
      <c r="C102" s="256"/>
      <c r="D102" s="256"/>
      <c r="E102" s="123" t="s">
        <v>87</v>
      </c>
      <c r="F102" s="128"/>
      <c r="G102" s="36">
        <v>2700</v>
      </c>
      <c r="H102" s="48">
        <f t="shared" si="10"/>
        <v>0</v>
      </c>
      <c r="I102" s="59"/>
      <c r="J102" s="50"/>
      <c r="K102" s="51"/>
      <c r="L102" s="62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257" t="s">
        <v>97</v>
      </c>
      <c r="B103" s="258"/>
      <c r="C103" s="258"/>
      <c r="D103" s="259"/>
      <c r="E103" s="123" t="s">
        <v>87</v>
      </c>
      <c r="F103" s="128"/>
      <c r="G103" s="36">
        <v>2500</v>
      </c>
      <c r="H103" s="48">
        <f t="shared" si="10"/>
        <v>0</v>
      </c>
      <c r="I103" s="59"/>
      <c r="J103" s="50"/>
      <c r="K103" s="51"/>
      <c r="L103" s="62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255" t="s">
        <v>98</v>
      </c>
      <c r="B104" s="256"/>
      <c r="C104" s="256"/>
      <c r="D104" s="256"/>
      <c r="E104" s="123" t="s">
        <v>87</v>
      </c>
      <c r="F104" s="128"/>
      <c r="G104" s="36">
        <v>13373</v>
      </c>
      <c r="H104" s="48">
        <f t="shared" si="10"/>
        <v>0</v>
      </c>
      <c r="I104" s="59"/>
      <c r="J104" s="50"/>
      <c r="K104" s="51"/>
      <c r="L104" s="62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257" t="s">
        <v>99</v>
      </c>
      <c r="B105" s="258"/>
      <c r="C105" s="258"/>
      <c r="D105" s="259"/>
      <c r="E105" s="123" t="s">
        <v>87</v>
      </c>
      <c r="F105" s="128"/>
      <c r="G105" s="36">
        <v>800</v>
      </c>
      <c r="H105" s="48">
        <f t="shared" si="10"/>
        <v>0</v>
      </c>
      <c r="I105" s="59"/>
      <c r="J105" s="50"/>
      <c r="K105" s="51"/>
      <c r="L105" s="62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270" t="s">
        <v>100</v>
      </c>
      <c r="B106" s="271"/>
      <c r="C106" s="271"/>
      <c r="D106" s="271"/>
      <c r="E106" s="4" t="s">
        <v>87</v>
      </c>
      <c r="F106" s="128"/>
      <c r="G106" s="31">
        <v>1900</v>
      </c>
      <c r="H106" s="60">
        <f t="shared" si="10"/>
        <v>0</v>
      </c>
      <c r="I106" s="61"/>
      <c r="J106" s="50"/>
      <c r="K106" s="51"/>
      <c r="L106" s="62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7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</row>
    <row r="107" spans="1:72" ht="15.75" x14ac:dyDescent="0.25">
      <c r="A107" s="255" t="s">
        <v>101</v>
      </c>
      <c r="B107" s="256"/>
      <c r="C107" s="256"/>
      <c r="D107" s="256"/>
      <c r="E107" s="123" t="s">
        <v>87</v>
      </c>
      <c r="F107" s="128"/>
      <c r="G107" s="36">
        <v>2000</v>
      </c>
      <c r="H107" s="48">
        <f t="shared" si="10"/>
        <v>0</v>
      </c>
      <c r="I107" s="59"/>
      <c r="J107" s="50"/>
      <c r="K107" s="51"/>
      <c r="L107" s="62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255" t="s">
        <v>102</v>
      </c>
      <c r="B108" s="256"/>
      <c r="C108" s="256"/>
      <c r="D108" s="256"/>
      <c r="E108" s="123" t="s">
        <v>87</v>
      </c>
      <c r="F108" s="128"/>
      <c r="G108" s="36">
        <v>200</v>
      </c>
      <c r="H108" s="48">
        <f t="shared" si="10"/>
        <v>0</v>
      </c>
      <c r="I108" s="59"/>
      <c r="J108" s="50"/>
      <c r="K108" s="51"/>
      <c r="L108" s="62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257" t="s">
        <v>103</v>
      </c>
      <c r="B109" s="258"/>
      <c r="C109" s="258"/>
      <c r="D109" s="259"/>
      <c r="E109" s="123" t="s">
        <v>87</v>
      </c>
      <c r="F109" s="128"/>
      <c r="G109" s="36">
        <v>1100</v>
      </c>
      <c r="H109" s="48">
        <f t="shared" si="10"/>
        <v>0</v>
      </c>
      <c r="I109" s="59"/>
      <c r="J109" s="50"/>
      <c r="K109" s="51"/>
      <c r="L109" s="62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260" t="s">
        <v>104</v>
      </c>
      <c r="B110" s="260"/>
      <c r="C110" s="260"/>
      <c r="D110" s="260"/>
      <c r="E110" s="63" t="s">
        <v>87</v>
      </c>
      <c r="F110" s="128"/>
      <c r="G110" s="36">
        <v>2200</v>
      </c>
      <c r="H110" s="48">
        <f t="shared" si="10"/>
        <v>0</v>
      </c>
      <c r="I110" s="59"/>
      <c r="J110" s="50"/>
      <c r="K110" s="51"/>
      <c r="L110" s="62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261" t="s">
        <v>105</v>
      </c>
      <c r="B111" s="262"/>
      <c r="C111" s="262"/>
      <c r="D111" s="263"/>
      <c r="E111" s="4" t="s">
        <v>87</v>
      </c>
      <c r="F111" s="128"/>
      <c r="G111" s="31">
        <v>1420</v>
      </c>
      <c r="H111" s="60">
        <f t="shared" si="10"/>
        <v>0</v>
      </c>
      <c r="I111" s="64"/>
      <c r="J111" s="50"/>
      <c r="K111" s="51"/>
      <c r="L111" s="62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6.5" thickBot="1" x14ac:dyDescent="0.3">
      <c r="A112" s="255" t="s">
        <v>106</v>
      </c>
      <c r="B112" s="256"/>
      <c r="C112" s="256"/>
      <c r="D112" s="256"/>
      <c r="E112" s="123" t="s">
        <v>87</v>
      </c>
      <c r="F112" s="128"/>
      <c r="G112" s="36">
        <v>383.5</v>
      </c>
      <c r="H112" s="99">
        <f>(F112*G112)</f>
        <v>0</v>
      </c>
      <c r="I112" s="65"/>
      <c r="J112" s="66"/>
      <c r="K112" s="67"/>
      <c r="L112" s="62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6.5" thickBot="1" x14ac:dyDescent="0.3">
      <c r="A113" s="16"/>
      <c r="B113" s="16"/>
      <c r="C113" s="16"/>
      <c r="D113" s="16"/>
      <c r="E113" s="16"/>
      <c r="F113" s="18"/>
      <c r="G113" s="125" t="s">
        <v>107</v>
      </c>
      <c r="H113" s="110">
        <f>SUM(H93:H112)</f>
        <v>0</v>
      </c>
      <c r="I113" s="68"/>
      <c r="J113" s="69"/>
      <c r="K113" s="70"/>
      <c r="L113" s="135"/>
      <c r="M113" s="7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6"/>
      <c r="B114" s="16"/>
      <c r="C114" s="16"/>
      <c r="D114" s="16"/>
      <c r="E114" s="16"/>
      <c r="F114" s="7"/>
      <c r="G114" s="38"/>
      <c r="H114" s="22"/>
      <c r="I114" s="71"/>
      <c r="J114" s="18"/>
      <c r="K114" s="137"/>
      <c r="L114" s="136"/>
      <c r="M114" s="7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6"/>
      <c r="B115" s="16"/>
      <c r="C115" s="16"/>
      <c r="D115" s="16"/>
      <c r="E115" s="138">
        <v>0</v>
      </c>
      <c r="F115" s="7"/>
      <c r="G115" s="38"/>
      <c r="H115" s="142">
        <f>+E115</f>
        <v>0</v>
      </c>
      <c r="I115" s="264" t="s">
        <v>130</v>
      </c>
      <c r="J115" s="249" t="s">
        <v>108</v>
      </c>
      <c r="K115" s="251"/>
      <c r="L115" s="16"/>
      <c r="M115" s="7"/>
      <c r="N115" s="252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6"/>
      <c r="B116" s="16"/>
      <c r="C116" s="16"/>
      <c r="D116" s="16"/>
      <c r="E116" s="16"/>
      <c r="F116" s="253" t="s">
        <v>109</v>
      </c>
      <c r="G116" s="254"/>
      <c r="H116" s="73">
        <f>H90+H113</f>
        <v>147011.60999999999</v>
      </c>
      <c r="I116" s="265"/>
      <c r="J116" s="250"/>
      <c r="K116" s="251"/>
      <c r="L116" s="16"/>
      <c r="M116" s="7"/>
      <c r="N116" s="25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6"/>
      <c r="B117" s="16">
        <f>1.13*1.15</f>
        <v>1.2994999999999999</v>
      </c>
      <c r="C117" s="16"/>
      <c r="D117" s="16" t="s">
        <v>173</v>
      </c>
      <c r="E117" s="27"/>
      <c r="F117" s="74" t="s">
        <v>110</v>
      </c>
      <c r="G117" s="170">
        <v>1.1000000000000001</v>
      </c>
      <c r="H117" s="116">
        <f>H116*G117-H116</f>
        <v>14701.161000000022</v>
      </c>
      <c r="I117" s="115">
        <f>+(H124-K123)*0.23</f>
        <v>-14661.252316239992</v>
      </c>
      <c r="J117" s="117">
        <f>H117-M123</f>
        <v>44109.465822000013</v>
      </c>
      <c r="K117" s="9"/>
      <c r="L117" s="9"/>
      <c r="M117" s="9"/>
      <c r="N117" s="126" t="s">
        <v>171</v>
      </c>
      <c r="O117" s="126"/>
      <c r="P117" s="16"/>
      <c r="Q117" s="16"/>
      <c r="R117" s="16"/>
      <c r="S117" s="16"/>
      <c r="T117" s="16"/>
      <c r="U117" s="16"/>
      <c r="V117" s="16"/>
      <c r="W117" s="16"/>
      <c r="X117" s="16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6"/>
      <c r="B118" s="16"/>
      <c r="C118" s="16"/>
      <c r="D118" s="16"/>
      <c r="E118" s="27"/>
      <c r="F118" s="77" t="s">
        <v>111</v>
      </c>
      <c r="G118" s="78"/>
      <c r="H118" s="13">
        <f>H116+H117</f>
        <v>161712.77100000001</v>
      </c>
      <c r="I118" s="20"/>
      <c r="J118" s="79"/>
      <c r="K118" s="22"/>
      <c r="L118" s="22"/>
      <c r="M118" s="7"/>
      <c r="N118" s="126"/>
      <c r="O118" s="126"/>
      <c r="P118" s="16"/>
      <c r="Q118" s="16"/>
      <c r="R118" s="16"/>
      <c r="S118" s="16"/>
      <c r="T118" s="16"/>
      <c r="U118" s="16"/>
      <c r="V118" s="16"/>
      <c r="W118" s="16"/>
      <c r="X118" s="16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A119" s="16"/>
      <c r="B119" s="16"/>
      <c r="C119" s="16"/>
      <c r="D119" s="16"/>
      <c r="E119" s="27"/>
      <c r="F119" s="124" t="s">
        <v>113</v>
      </c>
      <c r="G119" s="82">
        <v>0.06</v>
      </c>
      <c r="H119" s="13">
        <f>H118*G119</f>
        <v>9702.7662600000003</v>
      </c>
      <c r="I119" s="83"/>
      <c r="J119" s="80"/>
      <c r="K119" s="81" t="s">
        <v>112</v>
      </c>
      <c r="L119" s="111" t="s">
        <v>131</v>
      </c>
      <c r="M119" s="7"/>
      <c r="N119" s="13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A120" s="16"/>
      <c r="B120" s="16"/>
      <c r="C120" s="16"/>
      <c r="D120" s="16"/>
      <c r="E120" s="27"/>
      <c r="F120" s="4" t="s">
        <v>115</v>
      </c>
      <c r="G120" s="77"/>
      <c r="H120" s="13">
        <f>H118+H119</f>
        <v>171415.53726000001</v>
      </c>
      <c r="I120" s="80"/>
      <c r="J120" s="80" t="s">
        <v>114</v>
      </c>
      <c r="K120" s="6">
        <f>+H30</f>
        <v>122431.61</v>
      </c>
      <c r="L120" s="112"/>
      <c r="M120" s="135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  <row r="121" spans="1:72" ht="15.75" x14ac:dyDescent="0.25">
      <c r="A121" s="16"/>
      <c r="B121" s="16"/>
      <c r="C121" s="16"/>
      <c r="D121" s="16"/>
      <c r="E121" s="168">
        <v>0.27500000000000002</v>
      </c>
      <c r="F121" s="124" t="s">
        <v>117</v>
      </c>
      <c r="G121" s="82">
        <v>0.2</v>
      </c>
      <c r="H121" s="13">
        <f>H120*G121</f>
        <v>34283.107452000004</v>
      </c>
      <c r="I121" s="80"/>
      <c r="J121" s="80" t="s">
        <v>116</v>
      </c>
      <c r="K121" s="6">
        <f>H58</f>
        <v>0</v>
      </c>
      <c r="L121" s="112"/>
      <c r="M121" s="135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"/>
      <c r="Z121" s="120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</row>
    <row r="122" spans="1:72" ht="15.75" x14ac:dyDescent="0.25">
      <c r="A122" s="16"/>
      <c r="B122" s="16"/>
      <c r="C122" s="16"/>
      <c r="D122" s="16"/>
      <c r="E122" s="16"/>
      <c r="F122" s="124" t="s">
        <v>119</v>
      </c>
      <c r="G122" s="74"/>
      <c r="H122" s="85">
        <f>H120+H121</f>
        <v>205698.64471200001</v>
      </c>
      <c r="I122" s="13"/>
      <c r="J122" s="80" t="s">
        <v>118</v>
      </c>
      <c r="K122" s="6">
        <f>H90-H60</f>
        <v>147011.60999999999</v>
      </c>
      <c r="L122" s="112"/>
      <c r="M122" s="84" t="s">
        <v>127</v>
      </c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"/>
      <c r="Z122" s="120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</row>
    <row r="123" spans="1:72" ht="15.75" x14ac:dyDescent="0.25">
      <c r="A123" s="16"/>
      <c r="B123" s="16"/>
      <c r="C123" s="16"/>
      <c r="D123" s="16"/>
      <c r="E123" s="16"/>
      <c r="F123" s="124"/>
      <c r="G123" s="87"/>
      <c r="H123" s="13"/>
      <c r="I123" s="88" t="s">
        <v>120</v>
      </c>
      <c r="J123" s="86" t="s">
        <v>56</v>
      </c>
      <c r="K123" s="6">
        <f>SUM(K120:K122)</f>
        <v>269443.21999999997</v>
      </c>
      <c r="L123" s="113">
        <f>H122-H121</f>
        <v>171415.53726000001</v>
      </c>
      <c r="M123" s="114">
        <f>+(L123-K123)*0.3</f>
        <v>-29408.304821999987</v>
      </c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"/>
      <c r="Z123" s="120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</row>
    <row r="124" spans="1:72" ht="15.75" x14ac:dyDescent="0.25">
      <c r="A124" s="16"/>
      <c r="B124" s="16" t="s">
        <v>121</v>
      </c>
      <c r="C124" s="16"/>
      <c r="D124" s="16"/>
      <c r="E124" s="16"/>
      <c r="F124" s="124" t="s">
        <v>126</v>
      </c>
      <c r="G124" s="90"/>
      <c r="H124" s="98">
        <f>H122+H123</f>
        <v>205698.64471200001</v>
      </c>
      <c r="I124" s="13"/>
      <c r="J124" s="89">
        <f>H122/H116</f>
        <v>1.3992000000000002</v>
      </c>
      <c r="K124" s="7"/>
      <c r="L124" s="7"/>
      <c r="M124" s="2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"/>
      <c r="Z124" s="120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</row>
    <row r="125" spans="1:72" ht="15.75" x14ac:dyDescent="0.25">
      <c r="A125" s="16"/>
      <c r="B125" s="139" t="s">
        <v>172</v>
      </c>
      <c r="C125" s="139" t="s">
        <v>123</v>
      </c>
      <c r="D125" s="140" t="s">
        <v>124</v>
      </c>
      <c r="E125" s="132"/>
      <c r="F125" s="7"/>
      <c r="G125" s="92"/>
      <c r="H125" s="9"/>
      <c r="I125" s="7"/>
      <c r="J125" s="7"/>
      <c r="K125" s="7"/>
      <c r="L125" s="7"/>
      <c r="M125" s="9"/>
      <c r="N125" s="91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"/>
      <c r="Z125" s="120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</row>
    <row r="126" spans="1:72" ht="15.75" x14ac:dyDescent="0.25">
      <c r="A126" s="16"/>
      <c r="B126" s="141">
        <v>0.27500000000000002</v>
      </c>
      <c r="C126" s="141">
        <v>0.05</v>
      </c>
      <c r="D126" s="169">
        <f>1.275*1.05</f>
        <v>1.3387499999999999</v>
      </c>
      <c r="E126" s="16"/>
      <c r="F126" s="92"/>
      <c r="G126" s="93"/>
      <c r="H126" s="9"/>
      <c r="I126" s="7"/>
      <c r="J126" s="7"/>
      <c r="K126" s="7"/>
      <c r="L126" s="7"/>
      <c r="M126" s="9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"/>
      <c r="Z126" s="120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</row>
    <row r="127" spans="1:72" ht="15.75" x14ac:dyDescent="0.25">
      <c r="A127" s="16"/>
      <c r="B127" s="16"/>
      <c r="C127" s="16"/>
      <c r="D127" s="168">
        <v>0.33879999999999999</v>
      </c>
      <c r="E127" s="16"/>
      <c r="F127" s="23"/>
      <c r="G127" s="94"/>
      <c r="H127" s="93"/>
      <c r="I127" s="27"/>
      <c r="J127" s="7"/>
      <c r="K127" s="7"/>
      <c r="L127" s="7"/>
      <c r="M127" s="7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"/>
      <c r="Z127" s="120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</row>
    <row r="128" spans="1:72" ht="15.75" x14ac:dyDescent="0.25">
      <c r="A128" s="1"/>
      <c r="B128" s="1"/>
      <c r="C128" s="1"/>
      <c r="D128" s="1"/>
      <c r="E128" s="1"/>
      <c r="F128" s="23"/>
      <c r="G128" s="94"/>
      <c r="H128" s="93"/>
      <c r="I128" s="95"/>
      <c r="J128" s="18"/>
      <c r="K128" s="18"/>
      <c r="L128" s="18"/>
      <c r="M128" s="18"/>
      <c r="N128" s="18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20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</row>
    <row r="129" spans="1:72" ht="15.75" x14ac:dyDescent="0.25">
      <c r="A129" s="1"/>
      <c r="B129" s="1"/>
      <c r="C129" s="1"/>
      <c r="D129" s="1"/>
      <c r="E129" s="1"/>
      <c r="F129" s="23"/>
      <c r="G129" s="76"/>
      <c r="H129" s="76"/>
      <c r="I129" s="18"/>
      <c r="J129" s="18"/>
      <c r="K129" s="18"/>
      <c r="L129" s="18"/>
      <c r="M129" s="18"/>
      <c r="N129" s="18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20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</row>
    <row r="130" spans="1:72" ht="15.75" x14ac:dyDescent="0.25">
      <c r="A130" s="1"/>
      <c r="B130" s="1"/>
      <c r="C130" s="1"/>
      <c r="D130" s="1"/>
      <c r="E130" s="1"/>
      <c r="F130" s="23"/>
      <c r="G130" s="5"/>
      <c r="H130" s="1"/>
      <c r="I130" s="1"/>
      <c r="J130" s="18"/>
      <c r="K130" s="18"/>
      <c r="L130" s="18"/>
      <c r="M130" s="18"/>
      <c r="N130" s="18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20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</row>
    <row r="131" spans="1:72" ht="15.75" x14ac:dyDescent="0.25">
      <c r="A131" s="1"/>
      <c r="B131" s="1"/>
      <c r="C131" s="1"/>
      <c r="D131" s="1"/>
      <c r="E131" s="1"/>
      <c r="F131" s="1"/>
      <c r="G131" s="18"/>
      <c r="H131" s="4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20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</row>
    <row r="132" spans="1:72" ht="15.75" x14ac:dyDescent="0.25">
      <c r="A132" s="1"/>
      <c r="B132" s="1"/>
      <c r="C132" s="9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20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</row>
    <row r="133" spans="1:72" ht="15.75" x14ac:dyDescent="0.25">
      <c r="A133" s="1"/>
      <c r="B133" s="1"/>
      <c r="C133" s="96"/>
      <c r="D133" s="1"/>
      <c r="E133" s="1"/>
      <c r="F133" s="1"/>
      <c r="G133" s="18"/>
      <c r="H133" s="4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20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</row>
    <row r="134" spans="1:72" ht="15.75" x14ac:dyDescent="0.25">
      <c r="A134" s="1"/>
      <c r="B134" s="1"/>
      <c r="C134" s="9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20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</row>
    <row r="135" spans="1:72" ht="15.75" x14ac:dyDescent="0.25">
      <c r="A135" s="1"/>
      <c r="B135" s="1"/>
      <c r="C135" s="9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20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</row>
    <row r="136" spans="1:72" ht="15.75" x14ac:dyDescent="0.25">
      <c r="A136" s="1"/>
      <c r="B136" s="1"/>
      <c r="C136" s="40"/>
      <c r="D136" s="96"/>
      <c r="E136" s="96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20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</row>
    <row r="137" spans="1:72" ht="15.75" x14ac:dyDescent="0.25">
      <c r="A137" s="1"/>
      <c r="B137" s="96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20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</row>
    <row r="138" spans="1:72" ht="15.75" x14ac:dyDescent="0.25">
      <c r="A138" s="1"/>
      <c r="B138" s="96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20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</row>
    <row r="139" spans="1:72" ht="15.75" x14ac:dyDescent="0.25">
      <c r="A139" s="1"/>
      <c r="B139" s="96"/>
      <c r="C139" s="96"/>
      <c r="D139" s="96"/>
      <c r="E139" s="96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20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</row>
    <row r="140" spans="1:72" ht="15.75" x14ac:dyDescent="0.25">
      <c r="A140" s="1"/>
      <c r="B140" s="1"/>
      <c r="C140" s="1"/>
      <c r="D140" s="1"/>
      <c r="E140" s="1"/>
      <c r="F140" s="96"/>
      <c r="G140" s="7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20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</row>
    <row r="141" spans="1:72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20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</row>
    <row r="142" spans="1:72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20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</row>
    <row r="143" spans="1:72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20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</row>
    <row r="144" spans="1:72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20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</row>
    <row r="145" spans="1:72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20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</row>
    <row r="146" spans="1:72" ht="15.75" x14ac:dyDescent="0.25">
      <c r="F146" s="1"/>
      <c r="G146" s="1"/>
      <c r="H146" s="1"/>
      <c r="I146" s="1"/>
      <c r="J146" s="1"/>
      <c r="K146" s="1"/>
      <c r="L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20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</row>
    <row r="147" spans="1:72" ht="15.75" x14ac:dyDescent="0.25"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20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</row>
  </sheetData>
  <mergeCells count="103">
    <mergeCell ref="A10:D10"/>
    <mergeCell ref="A11:D11"/>
    <mergeCell ref="A12:D12"/>
    <mergeCell ref="A13:D13"/>
    <mergeCell ref="A14:D14"/>
    <mergeCell ref="A15:D15"/>
    <mergeCell ref="A1:H1"/>
    <mergeCell ref="A2:H2"/>
    <mergeCell ref="B5:J5"/>
    <mergeCell ref="A8:D8"/>
    <mergeCell ref="J8:M8"/>
    <mergeCell ref="A9:D9"/>
    <mergeCell ref="A22:D22"/>
    <mergeCell ref="A23:D23"/>
    <mergeCell ref="A24:D24"/>
    <mergeCell ref="A25:D25"/>
    <mergeCell ref="L25:Q28"/>
    <mergeCell ref="A26:D26"/>
    <mergeCell ref="A27:D27"/>
    <mergeCell ref="A28:D28"/>
    <mergeCell ref="A16:D16"/>
    <mergeCell ref="A17:D17"/>
    <mergeCell ref="A18:D18"/>
    <mergeCell ref="A19:D19"/>
    <mergeCell ref="A20:D20"/>
    <mergeCell ref="A21:D21"/>
    <mergeCell ref="A36:D36"/>
    <mergeCell ref="A37:D37"/>
    <mergeCell ref="A38:D38"/>
    <mergeCell ref="A39:D39"/>
    <mergeCell ref="A40:D40"/>
    <mergeCell ref="A41:D41"/>
    <mergeCell ref="A29:D29"/>
    <mergeCell ref="O32:U32"/>
    <mergeCell ref="V32:X32"/>
    <mergeCell ref="A33:D33"/>
    <mergeCell ref="A34:D34"/>
    <mergeCell ref="A35:D35"/>
    <mergeCell ref="A48:D48"/>
    <mergeCell ref="A49:D49"/>
    <mergeCell ref="A51:D51"/>
    <mergeCell ref="A52:D52"/>
    <mergeCell ref="A53:D53"/>
    <mergeCell ref="A54:D54"/>
    <mergeCell ref="A42:D42"/>
    <mergeCell ref="A43:D43"/>
    <mergeCell ref="A44:D44"/>
    <mergeCell ref="A45:D45"/>
    <mergeCell ref="A46:D46"/>
    <mergeCell ref="A47:D47"/>
    <mergeCell ref="A64:D64"/>
    <mergeCell ref="A65:D65"/>
    <mergeCell ref="A66:D66"/>
    <mergeCell ref="A67:D67"/>
    <mergeCell ref="A68:D68"/>
    <mergeCell ref="A69:D69"/>
    <mergeCell ref="A55:D55"/>
    <mergeCell ref="A56:D56"/>
    <mergeCell ref="A59:D59"/>
    <mergeCell ref="A61:D61"/>
    <mergeCell ref="A62:D62"/>
    <mergeCell ref="A63:D63"/>
    <mergeCell ref="J82:K82"/>
    <mergeCell ref="A83:D83"/>
    <mergeCell ref="A84:D84"/>
    <mergeCell ref="A71:B71"/>
    <mergeCell ref="A72:D72"/>
    <mergeCell ref="A73:D73"/>
    <mergeCell ref="A74:D74"/>
    <mergeCell ref="A76:B76"/>
    <mergeCell ref="A77:D77"/>
    <mergeCell ref="A86:B86"/>
    <mergeCell ref="A87:D87"/>
    <mergeCell ref="A88:D88"/>
    <mergeCell ref="A92:D92"/>
    <mergeCell ref="A93:D93"/>
    <mergeCell ref="A94:D94"/>
    <mergeCell ref="A78:D78"/>
    <mergeCell ref="A79:D79"/>
    <mergeCell ref="A82:B82"/>
    <mergeCell ref="A101:D101"/>
    <mergeCell ref="A102:D102"/>
    <mergeCell ref="A103:D103"/>
    <mergeCell ref="A104:D104"/>
    <mergeCell ref="A105:D105"/>
    <mergeCell ref="A106:D106"/>
    <mergeCell ref="A95:D95"/>
    <mergeCell ref="A96:D96"/>
    <mergeCell ref="A97:D97"/>
    <mergeCell ref="A98:D98"/>
    <mergeCell ref="A99:D99"/>
    <mergeCell ref="A100:D100"/>
    <mergeCell ref="I115:I116"/>
    <mergeCell ref="J115:J116"/>
    <mergeCell ref="K115:K116"/>
    <mergeCell ref="N115:N116"/>
    <mergeCell ref="F116:G116"/>
    <mergeCell ref="A107:D107"/>
    <mergeCell ref="A108:D108"/>
    <mergeCell ref="A109:D109"/>
    <mergeCell ref="A110:D110"/>
    <mergeCell ref="A111:D111"/>
    <mergeCell ref="A112:D112"/>
  </mergeCells>
  <pageMargins left="0.7" right="0.7" top="0.75" bottom="0.75" header="0.3" footer="0.3"/>
  <pageSetup paperSize="9" scale="23" fitToWidth="0" orientation="landscape" horizontalDpi="300" verticalDpi="300" r:id="rId1"/>
  <rowBreaks count="1" manualBreakCount="1">
    <brk id="126" max="16383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120"/>
  <sheetViews>
    <sheetView view="pageBreakPreview" topLeftCell="A16" zoomScale="70" zoomScaleNormal="70" zoomScaleSheetLayoutView="70" workbookViewId="0">
      <selection activeCell="L41" sqref="L41"/>
    </sheetView>
  </sheetViews>
  <sheetFormatPr baseColWidth="10" defaultRowHeight="15" x14ac:dyDescent="0.25"/>
  <cols>
    <col min="4" max="4" width="14.5703125" customWidth="1"/>
    <col min="8" max="8" width="15.42578125" customWidth="1"/>
    <col min="10" max="10" width="13" customWidth="1"/>
    <col min="11" max="12" width="13.42578125" customWidth="1"/>
    <col min="13" max="13" width="12.5703125" customWidth="1"/>
  </cols>
  <sheetData>
    <row r="1" spans="1:72" ht="18.75" x14ac:dyDescent="0.3">
      <c r="A1" s="295" t="s">
        <v>1</v>
      </c>
      <c r="B1" s="295"/>
      <c r="C1" s="295"/>
      <c r="D1" s="295"/>
      <c r="E1" s="295"/>
      <c r="F1" s="295"/>
      <c r="G1" s="295"/>
      <c r="H1" s="295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"/>
      <c r="Z1" s="120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 ht="18.75" x14ac:dyDescent="0.3">
      <c r="A2" s="295" t="s">
        <v>2</v>
      </c>
      <c r="B2" s="295"/>
      <c r="C2" s="295"/>
      <c r="D2" s="295"/>
      <c r="E2" s="295"/>
      <c r="F2" s="295"/>
      <c r="G2" s="295"/>
      <c r="H2" s="295"/>
      <c r="I2" s="38"/>
      <c r="J2" s="16"/>
      <c r="K2" s="38"/>
      <c r="L2" s="38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"/>
      <c r="Z2" s="120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</row>
    <row r="3" spans="1:72" ht="15.75" x14ac:dyDescent="0.25">
      <c r="A3" s="2" t="s">
        <v>3</v>
      </c>
      <c r="B3" s="16"/>
      <c r="C3" s="2"/>
      <c r="D3" s="16"/>
      <c r="E3" s="16"/>
      <c r="F3" s="16"/>
      <c r="G3" s="16"/>
      <c r="H3" s="16"/>
      <c r="I3" s="16"/>
      <c r="J3" s="7"/>
      <c r="K3" s="38"/>
      <c r="L3" s="38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"/>
      <c r="Z3" s="120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</row>
    <row r="4" spans="1:72" ht="15.75" x14ac:dyDescent="0.25">
      <c r="A4" s="2" t="s">
        <v>4</v>
      </c>
      <c r="B4" s="16"/>
      <c r="C4" s="10"/>
      <c r="D4" s="16"/>
      <c r="E4" s="16"/>
      <c r="F4" s="16"/>
      <c r="G4" s="16"/>
      <c r="H4" s="16"/>
      <c r="I4" s="16"/>
      <c r="J4" s="7"/>
      <c r="K4" s="38"/>
      <c r="L4" s="38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"/>
      <c r="Z4" s="120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</row>
    <row r="5" spans="1:72" ht="15.75" x14ac:dyDescent="0.25">
      <c r="A5" s="2" t="s">
        <v>5</v>
      </c>
      <c r="B5" s="296"/>
      <c r="C5" s="296"/>
      <c r="D5" s="296"/>
      <c r="E5" s="296"/>
      <c r="F5" s="296"/>
      <c r="G5" s="296"/>
      <c r="H5" s="296"/>
      <c r="I5" s="296"/>
      <c r="J5" s="296"/>
      <c r="K5" s="38"/>
      <c r="L5" s="38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"/>
      <c r="Z5" s="120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</row>
    <row r="6" spans="1:72" ht="15.75" x14ac:dyDescent="0.25">
      <c r="A6" s="126" t="s">
        <v>132</v>
      </c>
      <c r="B6" s="126"/>
      <c r="C6" s="16"/>
      <c r="D6" s="16"/>
      <c r="E6" s="16"/>
      <c r="F6" s="16"/>
      <c r="G6" s="16"/>
      <c r="H6" s="16"/>
      <c r="I6" s="16"/>
      <c r="J6" s="7"/>
      <c r="K6" s="38"/>
      <c r="L6" s="38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"/>
      <c r="Z6" s="120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</row>
    <row r="7" spans="1:72" ht="15.75" x14ac:dyDescent="0.25">
      <c r="A7" s="3" t="s">
        <v>6</v>
      </c>
      <c r="B7" s="1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"/>
      <c r="Z7" s="120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</row>
    <row r="8" spans="1:72" ht="15.75" x14ac:dyDescent="0.25">
      <c r="A8" s="297" t="s">
        <v>7</v>
      </c>
      <c r="B8" s="297"/>
      <c r="C8" s="297"/>
      <c r="D8" s="297"/>
      <c r="E8" s="122" t="s">
        <v>8</v>
      </c>
      <c r="F8" s="122" t="s">
        <v>9</v>
      </c>
      <c r="G8" s="122" t="s">
        <v>10</v>
      </c>
      <c r="H8" s="122" t="s">
        <v>0</v>
      </c>
      <c r="I8" s="22"/>
      <c r="J8" s="298" t="s">
        <v>136</v>
      </c>
      <c r="K8" s="298"/>
      <c r="L8" s="298"/>
      <c r="M8" s="298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"/>
      <c r="Z8" s="120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</row>
    <row r="9" spans="1:72" ht="15.75" x14ac:dyDescent="0.25">
      <c r="A9" s="292" t="s">
        <v>180</v>
      </c>
      <c r="B9" s="293"/>
      <c r="C9" s="293"/>
      <c r="D9" s="294"/>
      <c r="E9" s="4" t="s">
        <v>11</v>
      </c>
      <c r="F9" s="128"/>
      <c r="G9" s="129"/>
      <c r="H9" s="148">
        <f>G9*F9</f>
        <v>0</v>
      </c>
      <c r="I9" s="38"/>
      <c r="J9" s="16"/>
      <c r="K9" s="139"/>
      <c r="L9" s="139"/>
      <c r="M9" s="139"/>
      <c r="N9" s="139"/>
      <c r="O9" s="16"/>
      <c r="P9" s="16"/>
      <c r="Q9" s="16"/>
      <c r="R9" s="16"/>
      <c r="S9" s="16"/>
      <c r="T9" s="16"/>
      <c r="U9" s="16"/>
      <c r="V9" s="16"/>
      <c r="W9" s="16"/>
      <c r="X9" s="16"/>
      <c r="Y9" s="1"/>
      <c r="Z9" s="120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</row>
    <row r="10" spans="1:72" ht="15.75" x14ac:dyDescent="0.25">
      <c r="A10" s="304"/>
      <c r="B10" s="304"/>
      <c r="C10" s="304"/>
      <c r="D10" s="304"/>
      <c r="E10" s="4" t="s">
        <v>11</v>
      </c>
      <c r="F10" s="128"/>
      <c r="G10" s="129"/>
      <c r="H10" s="148">
        <f t="shared" ref="H10:H16" si="0">G10*F10</f>
        <v>0</v>
      </c>
      <c r="I10" s="134"/>
      <c r="J10" s="16"/>
      <c r="K10" s="139"/>
      <c r="L10" s="139"/>
      <c r="M10" s="139"/>
      <c r="N10" s="139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"/>
      <c r="Z10" s="120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</row>
    <row r="11" spans="1:72" ht="15.75" x14ac:dyDescent="0.25">
      <c r="A11" s="301"/>
      <c r="B11" s="302"/>
      <c r="C11" s="302"/>
      <c r="D11" s="303"/>
      <c r="E11" s="4" t="s">
        <v>11</v>
      </c>
      <c r="F11" s="128"/>
      <c r="G11" s="129"/>
      <c r="H11" s="148">
        <f t="shared" si="0"/>
        <v>0</v>
      </c>
      <c r="I11" s="134"/>
      <c r="J11" s="16"/>
      <c r="K11" s="139"/>
      <c r="L11" s="139"/>
      <c r="M11" s="139"/>
      <c r="N11" s="139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"/>
      <c r="Z11" s="120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</row>
    <row r="12" spans="1:72" ht="15.75" x14ac:dyDescent="0.25">
      <c r="A12" s="301"/>
      <c r="B12" s="302"/>
      <c r="C12" s="302"/>
      <c r="D12" s="303"/>
      <c r="E12" s="4" t="s">
        <v>11</v>
      </c>
      <c r="F12" s="128"/>
      <c r="G12" s="129"/>
      <c r="H12" s="148">
        <f t="shared" si="0"/>
        <v>0</v>
      </c>
      <c r="I12" s="134"/>
      <c r="J12" s="16"/>
      <c r="K12" s="139"/>
      <c r="L12" s="139"/>
      <c r="M12" s="139"/>
      <c r="N12" s="139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"/>
      <c r="Z12" s="120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</row>
    <row r="13" spans="1:72" ht="15.75" x14ac:dyDescent="0.25">
      <c r="A13" s="301"/>
      <c r="B13" s="302"/>
      <c r="C13" s="302"/>
      <c r="D13" s="303"/>
      <c r="E13" s="4" t="s">
        <v>11</v>
      </c>
      <c r="F13" s="128"/>
      <c r="G13" s="129"/>
      <c r="H13" s="148">
        <f t="shared" si="0"/>
        <v>0</v>
      </c>
      <c r="I13" s="134"/>
      <c r="J13" s="16"/>
      <c r="K13" s="139"/>
      <c r="L13" s="139"/>
      <c r="M13" s="139"/>
      <c r="N13" s="139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"/>
      <c r="Z13" s="120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</row>
    <row r="14" spans="1:72" ht="15.75" x14ac:dyDescent="0.25">
      <c r="A14" s="301"/>
      <c r="B14" s="302"/>
      <c r="C14" s="302"/>
      <c r="D14" s="303"/>
      <c r="E14" s="4" t="s">
        <v>11</v>
      </c>
      <c r="F14" s="128"/>
      <c r="G14" s="129"/>
      <c r="H14" s="148">
        <f t="shared" si="0"/>
        <v>0</v>
      </c>
      <c r="I14" s="134"/>
      <c r="J14" s="16"/>
      <c r="K14" s="139"/>
      <c r="L14" s="139"/>
      <c r="M14" s="139"/>
      <c r="N14" s="139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"/>
      <c r="Z14" s="120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</row>
    <row r="15" spans="1:72" ht="15.75" x14ac:dyDescent="0.25">
      <c r="A15" s="301"/>
      <c r="B15" s="302"/>
      <c r="C15" s="302"/>
      <c r="D15" s="303"/>
      <c r="E15" s="4" t="s">
        <v>11</v>
      </c>
      <c r="F15" s="128"/>
      <c r="G15" s="129"/>
      <c r="H15" s="148">
        <f t="shared" si="0"/>
        <v>0</v>
      </c>
      <c r="I15" s="134"/>
      <c r="J15" s="16"/>
      <c r="K15" s="139"/>
      <c r="L15" s="139"/>
      <c r="M15" s="139"/>
      <c r="N15" s="139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"/>
      <c r="Z15" s="120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</row>
    <row r="16" spans="1:72" ht="15.75" x14ac:dyDescent="0.25">
      <c r="A16" s="285"/>
      <c r="B16" s="286"/>
      <c r="C16" s="286"/>
      <c r="D16" s="287"/>
      <c r="E16" s="4" t="s">
        <v>11</v>
      </c>
      <c r="F16" s="128"/>
      <c r="G16" s="129"/>
      <c r="H16" s="148">
        <f t="shared" si="0"/>
        <v>0</v>
      </c>
      <c r="I16" s="134">
        <f>H16*1.455</f>
        <v>0</v>
      </c>
      <c r="J16" s="16"/>
      <c r="K16" s="139"/>
      <c r="L16" s="139"/>
      <c r="M16" s="139"/>
      <c r="N16" s="139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"/>
      <c r="Z16" s="120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</row>
    <row r="17" spans="1:72" ht="15.75" x14ac:dyDescent="0.25">
      <c r="A17" s="16"/>
      <c r="B17" s="16"/>
      <c r="C17" s="16"/>
      <c r="D17" s="16"/>
      <c r="E17" s="16"/>
      <c r="F17" s="16"/>
      <c r="G17" s="6" t="s">
        <v>12</v>
      </c>
      <c r="H17" s="6">
        <f>SUM(H9:H16)</f>
        <v>0</v>
      </c>
      <c r="I17" s="134"/>
      <c r="J17" s="2"/>
      <c r="K17" s="139"/>
      <c r="L17" s="139"/>
      <c r="M17" s="143"/>
      <c r="N17" s="139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"/>
      <c r="Z17" s="120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</row>
    <row r="18" spans="1:72" ht="15.75" x14ac:dyDescent="0.25">
      <c r="A18" s="27"/>
      <c r="B18" s="16"/>
      <c r="C18" s="16"/>
      <c r="D18" s="16"/>
      <c r="E18" s="16"/>
      <c r="F18" s="16"/>
      <c r="G18" s="16"/>
      <c r="H18" s="30"/>
      <c r="I18" s="30"/>
      <c r="J18" s="144"/>
      <c r="K18" s="144"/>
      <c r="L18" s="16"/>
      <c r="M18" s="3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"/>
      <c r="Z18" s="120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</row>
    <row r="19" spans="1:72" ht="15.75" x14ac:dyDescent="0.25">
      <c r="A19" s="3" t="s">
        <v>13</v>
      </c>
      <c r="B19" s="7"/>
      <c r="C19" s="7"/>
      <c r="D19" s="7"/>
      <c r="E19" s="7"/>
      <c r="F19" s="7"/>
      <c r="G19" s="8"/>
      <c r="H19" s="9"/>
      <c r="I19" s="9"/>
      <c r="J19" s="10"/>
      <c r="K19" s="7"/>
      <c r="L19" s="7"/>
      <c r="M19" s="7"/>
      <c r="N19" s="7"/>
      <c r="O19" s="288" t="s">
        <v>14</v>
      </c>
      <c r="P19" s="289"/>
      <c r="Q19" s="289"/>
      <c r="R19" s="289"/>
      <c r="S19" s="289"/>
      <c r="T19" s="289"/>
      <c r="U19" s="290"/>
      <c r="V19" s="282" t="s">
        <v>15</v>
      </c>
      <c r="W19" s="282"/>
      <c r="X19" s="283"/>
      <c r="Y19" s="1" t="s">
        <v>157</v>
      </c>
      <c r="Z19" s="120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</row>
    <row r="20" spans="1:72" ht="31.5" x14ac:dyDescent="0.25">
      <c r="A20" s="284" t="s">
        <v>16</v>
      </c>
      <c r="B20" s="284"/>
      <c r="C20" s="284"/>
      <c r="D20" s="284"/>
      <c r="E20" s="121" t="s">
        <v>8</v>
      </c>
      <c r="F20" s="121" t="s">
        <v>9</v>
      </c>
      <c r="G20" s="121" t="s">
        <v>159</v>
      </c>
      <c r="H20" s="121" t="s">
        <v>0</v>
      </c>
      <c r="I20" s="121" t="s">
        <v>9</v>
      </c>
      <c r="J20" s="121" t="s">
        <v>17</v>
      </c>
      <c r="K20" s="121" t="s">
        <v>0</v>
      </c>
      <c r="L20" s="121" t="s">
        <v>9</v>
      </c>
      <c r="M20" s="11" t="s">
        <v>160</v>
      </c>
      <c r="N20" s="121" t="s">
        <v>0</v>
      </c>
      <c r="O20" s="121" t="s">
        <v>18</v>
      </c>
      <c r="P20" s="121" t="s">
        <v>19</v>
      </c>
      <c r="Q20" s="121" t="s">
        <v>20</v>
      </c>
      <c r="R20" s="121" t="s">
        <v>21</v>
      </c>
      <c r="S20" s="121" t="s">
        <v>22</v>
      </c>
      <c r="T20" s="121" t="s">
        <v>23</v>
      </c>
      <c r="U20" s="121" t="s">
        <v>24</v>
      </c>
      <c r="V20" s="11" t="s">
        <v>25</v>
      </c>
      <c r="W20" s="11" t="s">
        <v>24</v>
      </c>
      <c r="X20" s="11" t="s">
        <v>26</v>
      </c>
      <c r="Y20" s="1"/>
      <c r="Z20" s="120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 ht="15.75" x14ac:dyDescent="0.25">
      <c r="A21" s="261" t="s">
        <v>30</v>
      </c>
      <c r="B21" s="262"/>
      <c r="C21" s="262"/>
      <c r="D21" s="263"/>
      <c r="E21" s="124" t="s">
        <v>28</v>
      </c>
      <c r="F21" s="128"/>
      <c r="G21" s="12">
        <v>390.39</v>
      </c>
      <c r="H21" s="12">
        <f t="shared" ref="H21:H35" si="1">F21*G21</f>
        <v>0</v>
      </c>
      <c r="I21" s="128"/>
      <c r="J21" s="13">
        <v>358.81</v>
      </c>
      <c r="K21" s="13">
        <f t="shared" ref="K21:K43" si="2">I21*J21</f>
        <v>0</v>
      </c>
      <c r="L21" s="129"/>
      <c r="M21" s="13">
        <v>538.27</v>
      </c>
      <c r="N21" s="13">
        <f t="shared" ref="N21:N43" si="3">L21*M21</f>
        <v>0</v>
      </c>
      <c r="O21" s="107"/>
      <c r="P21" s="107"/>
      <c r="Q21" s="107"/>
      <c r="R21" s="107"/>
      <c r="S21" s="107"/>
      <c r="T21" s="107"/>
      <c r="U21" s="107"/>
      <c r="V21" s="15">
        <f t="shared" ref="V21:V43" si="4">+O21+P21+Q21+R21+S21+T21+U21-W21-X21</f>
        <v>0</v>
      </c>
      <c r="W21" s="107"/>
      <c r="X21" s="107"/>
      <c r="Y21" s="16"/>
      <c r="Z21" s="17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</row>
    <row r="22" spans="1:72" ht="15.75" x14ac:dyDescent="0.25">
      <c r="A22" s="279" t="s">
        <v>163</v>
      </c>
      <c r="B22" s="279"/>
      <c r="C22" s="279"/>
      <c r="D22" s="279"/>
      <c r="E22" s="124" t="s">
        <v>28</v>
      </c>
      <c r="F22" s="128"/>
      <c r="G22" s="12">
        <v>317.98</v>
      </c>
      <c r="H22" s="12">
        <f t="shared" si="1"/>
        <v>0</v>
      </c>
      <c r="I22" s="128"/>
      <c r="J22" s="13">
        <v>326.25</v>
      </c>
      <c r="K22" s="13">
        <f t="shared" si="2"/>
        <v>0</v>
      </c>
      <c r="L22" s="129"/>
      <c r="M22" s="13">
        <v>489.37</v>
      </c>
      <c r="N22" s="13">
        <f t="shared" si="3"/>
        <v>0</v>
      </c>
      <c r="O22" s="107"/>
      <c r="P22" s="107"/>
      <c r="Q22" s="107"/>
      <c r="R22" s="107"/>
      <c r="S22" s="107"/>
      <c r="T22" s="107"/>
      <c r="U22" s="107"/>
      <c r="V22" s="15">
        <f t="shared" si="4"/>
        <v>0</v>
      </c>
      <c r="W22" s="107"/>
      <c r="X22" s="107"/>
      <c r="Y22" s="16" t="s">
        <v>168</v>
      </c>
      <c r="Z22" s="17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</row>
    <row r="23" spans="1:72" s="102" customFormat="1" ht="15.75" x14ac:dyDescent="0.25">
      <c r="A23" s="261" t="s">
        <v>31</v>
      </c>
      <c r="B23" s="262"/>
      <c r="C23" s="262"/>
      <c r="D23" s="263"/>
      <c r="E23" s="124" t="s">
        <v>28</v>
      </c>
      <c r="F23" s="128">
        <f>9.5*5</f>
        <v>47.5</v>
      </c>
      <c r="G23" s="14">
        <v>237.68</v>
      </c>
      <c r="H23" s="12">
        <f t="shared" si="1"/>
        <v>11289.800000000001</v>
      </c>
      <c r="I23" s="128">
        <v>6</v>
      </c>
      <c r="J23" s="13">
        <v>358.81</v>
      </c>
      <c r="K23" s="13">
        <f t="shared" si="2"/>
        <v>2152.86</v>
      </c>
      <c r="L23" s="129"/>
      <c r="M23" s="13">
        <v>538.22</v>
      </c>
      <c r="N23" s="13">
        <f t="shared" si="3"/>
        <v>0</v>
      </c>
      <c r="O23" s="107"/>
      <c r="P23" s="107"/>
      <c r="Q23" s="107"/>
      <c r="R23" s="107"/>
      <c r="S23" s="107"/>
      <c r="T23" s="107"/>
      <c r="U23" s="107"/>
      <c r="V23" s="15">
        <f t="shared" si="4"/>
        <v>0</v>
      </c>
      <c r="W23" s="107"/>
      <c r="X23" s="107"/>
      <c r="Y23" s="7" t="s">
        <v>161</v>
      </c>
      <c r="Z23" s="101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</row>
    <row r="24" spans="1:72" s="106" customFormat="1" ht="15.75" x14ac:dyDescent="0.25">
      <c r="A24" s="261" t="s">
        <v>32</v>
      </c>
      <c r="B24" s="262"/>
      <c r="C24" s="262"/>
      <c r="D24" s="263"/>
      <c r="E24" s="124" t="s">
        <v>28</v>
      </c>
      <c r="F24" s="128"/>
      <c r="G24" s="14">
        <v>317.98</v>
      </c>
      <c r="H24" s="12">
        <f t="shared" si="1"/>
        <v>0</v>
      </c>
      <c r="I24" s="128"/>
      <c r="J24" s="13">
        <v>244.27</v>
      </c>
      <c r="K24" s="13">
        <f t="shared" si="2"/>
        <v>0</v>
      </c>
      <c r="L24" s="129"/>
      <c r="M24" s="13">
        <v>489.37</v>
      </c>
      <c r="N24" s="13">
        <f t="shared" si="3"/>
        <v>0</v>
      </c>
      <c r="O24" s="107"/>
      <c r="P24" s="107"/>
      <c r="Q24" s="107"/>
      <c r="R24" s="107"/>
      <c r="S24" s="107"/>
      <c r="T24" s="107"/>
      <c r="U24" s="107"/>
      <c r="V24" s="15">
        <f t="shared" si="4"/>
        <v>0</v>
      </c>
      <c r="W24" s="107"/>
      <c r="X24" s="107"/>
      <c r="Y24" s="104" t="s">
        <v>162</v>
      </c>
      <c r="Z24" s="105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</row>
    <row r="25" spans="1:72" ht="15.75" x14ac:dyDescent="0.25">
      <c r="A25" s="261" t="s">
        <v>33</v>
      </c>
      <c r="B25" s="262"/>
      <c r="C25" s="262"/>
      <c r="D25" s="263"/>
      <c r="E25" s="124" t="s">
        <v>28</v>
      </c>
      <c r="F25" s="128"/>
      <c r="G25" s="14">
        <v>310.62</v>
      </c>
      <c r="H25" s="12">
        <f t="shared" si="1"/>
        <v>0</v>
      </c>
      <c r="I25" s="128"/>
      <c r="J25" s="13">
        <v>335</v>
      </c>
      <c r="K25" s="13">
        <f t="shared" si="2"/>
        <v>0</v>
      </c>
      <c r="L25" s="129"/>
      <c r="M25" s="13">
        <v>436.87</v>
      </c>
      <c r="N25" s="13">
        <f t="shared" si="3"/>
        <v>0</v>
      </c>
      <c r="O25" s="107"/>
      <c r="P25" s="107"/>
      <c r="Q25" s="107"/>
      <c r="R25" s="107"/>
      <c r="S25" s="107"/>
      <c r="T25" s="107"/>
      <c r="U25" s="107"/>
      <c r="V25" s="15">
        <f t="shared" si="4"/>
        <v>0</v>
      </c>
      <c r="W25" s="107"/>
      <c r="X25" s="107"/>
      <c r="Y25" s="16"/>
      <c r="Z25" s="17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</row>
    <row r="26" spans="1:72" s="100" customFormat="1" ht="15.75" x14ac:dyDescent="0.25">
      <c r="A26" s="261" t="s">
        <v>34</v>
      </c>
      <c r="B26" s="262"/>
      <c r="C26" s="262"/>
      <c r="D26" s="263"/>
      <c r="E26" s="124" t="s">
        <v>28</v>
      </c>
      <c r="F26" s="128">
        <f>9.5*5</f>
        <v>47.5</v>
      </c>
      <c r="G26" s="14">
        <v>209.25</v>
      </c>
      <c r="H26" s="12">
        <f t="shared" si="1"/>
        <v>9939.375</v>
      </c>
      <c r="I26" s="128">
        <v>6</v>
      </c>
      <c r="J26" s="13">
        <v>221.7</v>
      </c>
      <c r="K26" s="13">
        <f t="shared" si="2"/>
        <v>1330.1999999999998</v>
      </c>
      <c r="L26" s="129"/>
      <c r="M26" s="13">
        <v>437.63</v>
      </c>
      <c r="N26" s="13">
        <f t="shared" si="3"/>
        <v>0</v>
      </c>
      <c r="O26" s="107"/>
      <c r="P26" s="107"/>
      <c r="Q26" s="107"/>
      <c r="R26" s="107"/>
      <c r="S26" s="107"/>
      <c r="T26" s="107"/>
      <c r="U26" s="107"/>
      <c r="V26" s="15">
        <f t="shared" si="4"/>
        <v>0</v>
      </c>
      <c r="W26" s="107"/>
      <c r="X26" s="107"/>
      <c r="Y26" s="16" t="s">
        <v>164</v>
      </c>
      <c r="Z26" s="17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</row>
    <row r="27" spans="1:72" s="106" customFormat="1" ht="15.75" x14ac:dyDescent="0.25">
      <c r="A27" s="279" t="s">
        <v>128</v>
      </c>
      <c r="B27" s="279"/>
      <c r="C27" s="279"/>
      <c r="D27" s="279"/>
      <c r="E27" s="124" t="s">
        <v>28</v>
      </c>
      <c r="F27" s="128"/>
      <c r="G27" s="14">
        <v>237.68</v>
      </c>
      <c r="H27" s="12">
        <f t="shared" si="1"/>
        <v>0</v>
      </c>
      <c r="I27" s="128"/>
      <c r="J27" s="13">
        <v>277.97000000000003</v>
      </c>
      <c r="K27" s="13">
        <f t="shared" si="2"/>
        <v>0</v>
      </c>
      <c r="L27" s="129"/>
      <c r="M27" s="13">
        <v>538.84</v>
      </c>
      <c r="N27" s="13">
        <f t="shared" si="3"/>
        <v>0</v>
      </c>
      <c r="O27" s="107"/>
      <c r="P27" s="107"/>
      <c r="Q27" s="107"/>
      <c r="R27" s="107"/>
      <c r="S27" s="107"/>
      <c r="T27" s="108"/>
      <c r="U27" s="107"/>
      <c r="V27" s="15">
        <f t="shared" si="4"/>
        <v>0</v>
      </c>
      <c r="W27" s="107"/>
      <c r="X27" s="107"/>
      <c r="Y27" s="104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</row>
    <row r="28" spans="1:72" ht="15.75" x14ac:dyDescent="0.25">
      <c r="A28" s="261" t="s">
        <v>35</v>
      </c>
      <c r="B28" s="262"/>
      <c r="C28" s="262"/>
      <c r="D28" s="263"/>
      <c r="E28" s="124" t="s">
        <v>28</v>
      </c>
      <c r="F28" s="128"/>
      <c r="G28" s="14">
        <v>368.59</v>
      </c>
      <c r="H28" s="14">
        <f t="shared" si="1"/>
        <v>0</v>
      </c>
      <c r="I28" s="128"/>
      <c r="J28" s="13">
        <v>221.7</v>
      </c>
      <c r="K28" s="13">
        <f t="shared" si="2"/>
        <v>0</v>
      </c>
      <c r="L28" s="129"/>
      <c r="M28" s="13">
        <v>538.84</v>
      </c>
      <c r="N28" s="13">
        <f t="shared" si="3"/>
        <v>0</v>
      </c>
      <c r="O28" s="107"/>
      <c r="P28" s="107"/>
      <c r="Q28" s="107"/>
      <c r="R28" s="107"/>
      <c r="S28" s="107"/>
      <c r="T28" s="108"/>
      <c r="U28" s="107"/>
      <c r="V28" s="15">
        <f t="shared" si="4"/>
        <v>0</v>
      </c>
      <c r="W28" s="107"/>
      <c r="X28" s="107"/>
      <c r="Y28" s="16"/>
      <c r="Z28" s="17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</row>
    <row r="29" spans="1:72" s="106" customFormat="1" ht="15.75" x14ac:dyDescent="0.25">
      <c r="A29" s="279" t="s">
        <v>129</v>
      </c>
      <c r="B29" s="279"/>
      <c r="C29" s="279"/>
      <c r="D29" s="279"/>
      <c r="E29" s="124" t="s">
        <v>28</v>
      </c>
      <c r="F29" s="128">
        <f>9.5*5</f>
        <v>47.5</v>
      </c>
      <c r="G29" s="14">
        <v>190.22</v>
      </c>
      <c r="H29" s="14">
        <f t="shared" si="1"/>
        <v>9035.4500000000007</v>
      </c>
      <c r="I29" s="128">
        <v>6</v>
      </c>
      <c r="J29" s="13">
        <v>165</v>
      </c>
      <c r="K29" s="13">
        <f t="shared" si="2"/>
        <v>990</v>
      </c>
      <c r="L29" s="129"/>
      <c r="M29" s="13">
        <v>277.56</v>
      </c>
      <c r="N29" s="13">
        <f t="shared" si="3"/>
        <v>0</v>
      </c>
      <c r="O29" s="107"/>
      <c r="P29" s="107"/>
      <c r="Q29" s="107"/>
      <c r="R29" s="107"/>
      <c r="S29" s="107"/>
      <c r="T29" s="108"/>
      <c r="U29" s="107"/>
      <c r="V29" s="15">
        <f t="shared" si="4"/>
        <v>0</v>
      </c>
      <c r="W29" s="107"/>
      <c r="X29" s="107"/>
      <c r="Y29" s="104"/>
      <c r="Z29" s="105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</row>
    <row r="30" spans="1:72" s="100" customFormat="1" ht="15.75" x14ac:dyDescent="0.25">
      <c r="A30" s="279" t="s">
        <v>36</v>
      </c>
      <c r="B30" s="279"/>
      <c r="C30" s="279"/>
      <c r="D30" s="279"/>
      <c r="E30" s="124" t="s">
        <v>28</v>
      </c>
      <c r="F30" s="128"/>
      <c r="G30" s="14">
        <v>190.25</v>
      </c>
      <c r="H30" s="14">
        <f t="shared" si="1"/>
        <v>0</v>
      </c>
      <c r="I30" s="128"/>
      <c r="J30" s="13">
        <v>221.7</v>
      </c>
      <c r="K30" s="13">
        <f t="shared" si="2"/>
        <v>0</v>
      </c>
      <c r="L30" s="129"/>
      <c r="M30" s="13">
        <v>297.41000000000003</v>
      </c>
      <c r="N30" s="13">
        <f t="shared" si="3"/>
        <v>0</v>
      </c>
      <c r="O30" s="107"/>
      <c r="P30" s="107"/>
      <c r="Q30" s="107"/>
      <c r="R30" s="107"/>
      <c r="S30" s="107"/>
      <c r="T30" s="108"/>
      <c r="U30" s="107"/>
      <c r="V30" s="15">
        <f t="shared" si="4"/>
        <v>0</v>
      </c>
      <c r="W30" s="107"/>
      <c r="X30" s="107"/>
      <c r="Y30" s="16"/>
      <c r="Z30" s="17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</row>
    <row r="31" spans="1:72" s="100" customFormat="1" ht="15.75" x14ac:dyDescent="0.25">
      <c r="A31" s="279" t="s">
        <v>37</v>
      </c>
      <c r="B31" s="279"/>
      <c r="C31" s="279"/>
      <c r="D31" s="279"/>
      <c r="E31" s="124" t="s">
        <v>28</v>
      </c>
      <c r="F31" s="128">
        <f>9.5*5</f>
        <v>47.5</v>
      </c>
      <c r="G31" s="14">
        <v>119.54</v>
      </c>
      <c r="H31" s="12">
        <f t="shared" si="1"/>
        <v>5678.1500000000005</v>
      </c>
      <c r="I31" s="128">
        <v>6</v>
      </c>
      <c r="J31" s="13">
        <v>137.91999999999999</v>
      </c>
      <c r="K31" s="13">
        <f>I31*J31</f>
        <v>827.52</v>
      </c>
      <c r="L31" s="129"/>
      <c r="M31" s="13">
        <v>0</v>
      </c>
      <c r="N31" s="13">
        <f t="shared" si="3"/>
        <v>0</v>
      </c>
      <c r="O31" s="107"/>
      <c r="P31" s="107"/>
      <c r="Q31" s="107"/>
      <c r="R31" s="107"/>
      <c r="S31" s="107"/>
      <c r="T31" s="108"/>
      <c r="U31" s="107"/>
      <c r="V31" s="15">
        <f t="shared" si="4"/>
        <v>0</v>
      </c>
      <c r="W31" s="107"/>
      <c r="X31" s="107"/>
      <c r="Y31" s="16" t="s">
        <v>166</v>
      </c>
      <c r="Z31" s="17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</row>
    <row r="32" spans="1:72" ht="15.75" x14ac:dyDescent="0.25">
      <c r="A32" s="279" t="s">
        <v>38</v>
      </c>
      <c r="B32" s="279"/>
      <c r="C32" s="279"/>
      <c r="D32" s="279"/>
      <c r="E32" s="124" t="s">
        <v>28</v>
      </c>
      <c r="F32" s="128"/>
      <c r="G32" s="14">
        <v>119.54</v>
      </c>
      <c r="H32" s="12">
        <f t="shared" si="1"/>
        <v>0</v>
      </c>
      <c r="I32" s="128"/>
      <c r="J32" s="13">
        <v>137.91999999999999</v>
      </c>
      <c r="K32" s="13">
        <f>I32*J32</f>
        <v>0</v>
      </c>
      <c r="L32" s="129"/>
      <c r="M32" s="13">
        <v>240.95</v>
      </c>
      <c r="N32" s="13">
        <f t="shared" si="3"/>
        <v>0</v>
      </c>
      <c r="O32" s="107"/>
      <c r="P32" s="107"/>
      <c r="Q32" s="107"/>
      <c r="R32" s="107"/>
      <c r="S32" s="107"/>
      <c r="T32" s="108"/>
      <c r="U32" s="107"/>
      <c r="V32" s="15">
        <f t="shared" si="4"/>
        <v>0</v>
      </c>
      <c r="W32" s="107"/>
      <c r="X32" s="107"/>
      <c r="Y32" s="16" t="s">
        <v>165</v>
      </c>
      <c r="Z32" s="17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</row>
    <row r="33" spans="1:72" ht="15.75" x14ac:dyDescent="0.25">
      <c r="A33" s="279" t="s">
        <v>39</v>
      </c>
      <c r="B33" s="279"/>
      <c r="C33" s="279"/>
      <c r="D33" s="279"/>
      <c r="E33" s="124" t="s">
        <v>28</v>
      </c>
      <c r="F33" s="128"/>
      <c r="G33" s="14">
        <v>106.45</v>
      </c>
      <c r="H33" s="14">
        <f t="shared" si="1"/>
        <v>0</v>
      </c>
      <c r="I33" s="128"/>
      <c r="J33" s="13">
        <v>137.91999999999999</v>
      </c>
      <c r="K33" s="13">
        <f t="shared" si="2"/>
        <v>0</v>
      </c>
      <c r="L33" s="129"/>
      <c r="M33" s="13">
        <v>260.95</v>
      </c>
      <c r="N33" s="13">
        <f t="shared" si="3"/>
        <v>0</v>
      </c>
      <c r="O33" s="107"/>
      <c r="P33" s="107"/>
      <c r="Q33" s="107"/>
      <c r="R33" s="107"/>
      <c r="S33" s="107"/>
      <c r="T33" s="108"/>
      <c r="U33" s="107"/>
      <c r="V33" s="15">
        <f t="shared" si="4"/>
        <v>0</v>
      </c>
      <c r="W33" s="107"/>
      <c r="X33" s="107"/>
      <c r="Y33" s="16"/>
      <c r="Z33" s="17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</row>
    <row r="34" spans="1:72" s="100" customFormat="1" ht="15.75" x14ac:dyDescent="0.25">
      <c r="A34" s="261" t="s">
        <v>40</v>
      </c>
      <c r="B34" s="262"/>
      <c r="C34" s="262"/>
      <c r="D34" s="263"/>
      <c r="E34" s="124" t="s">
        <v>28</v>
      </c>
      <c r="F34" s="128"/>
      <c r="G34" s="14">
        <v>106.45</v>
      </c>
      <c r="H34" s="14">
        <f t="shared" si="1"/>
        <v>0</v>
      </c>
      <c r="I34" s="128"/>
      <c r="J34" s="13">
        <v>122.4</v>
      </c>
      <c r="K34" s="13">
        <f t="shared" si="2"/>
        <v>0</v>
      </c>
      <c r="L34" s="129"/>
      <c r="M34" s="13"/>
      <c r="N34" s="13">
        <f t="shared" si="3"/>
        <v>0</v>
      </c>
      <c r="O34" s="107"/>
      <c r="P34" s="107"/>
      <c r="Q34" s="107"/>
      <c r="R34" s="107"/>
      <c r="S34" s="107"/>
      <c r="T34" s="108"/>
      <c r="U34" s="107"/>
      <c r="V34" s="15">
        <f t="shared" si="4"/>
        <v>0</v>
      </c>
      <c r="W34" s="107"/>
      <c r="X34" s="107"/>
      <c r="Y34" s="3"/>
      <c r="Z34" s="17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</row>
    <row r="35" spans="1:72" s="100" customFormat="1" ht="15.75" x14ac:dyDescent="0.25">
      <c r="A35" s="261" t="s">
        <v>41</v>
      </c>
      <c r="B35" s="262"/>
      <c r="C35" s="262"/>
      <c r="D35" s="263"/>
      <c r="E35" s="124" t="s">
        <v>28</v>
      </c>
      <c r="F35" s="128"/>
      <c r="G35" s="14">
        <v>106.54</v>
      </c>
      <c r="H35" s="14">
        <f t="shared" si="1"/>
        <v>0</v>
      </c>
      <c r="I35" s="128"/>
      <c r="J35" s="13">
        <v>122.4</v>
      </c>
      <c r="K35" s="13">
        <f t="shared" si="2"/>
        <v>0</v>
      </c>
      <c r="L35" s="129"/>
      <c r="M35" s="13">
        <v>198.17</v>
      </c>
      <c r="N35" s="13">
        <f t="shared" si="3"/>
        <v>0</v>
      </c>
      <c r="O35" s="107"/>
      <c r="P35" s="107"/>
      <c r="Q35" s="107"/>
      <c r="R35" s="107"/>
      <c r="S35" s="107"/>
      <c r="T35" s="107"/>
      <c r="U35" s="107"/>
      <c r="V35" s="15">
        <f t="shared" si="4"/>
        <v>0</v>
      </c>
      <c r="W35" s="107"/>
      <c r="X35" s="107"/>
      <c r="Y35" s="16" t="s">
        <v>167</v>
      </c>
      <c r="Z35" s="17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</row>
    <row r="36" spans="1:72" ht="15.75" x14ac:dyDescent="0.25">
      <c r="A36" s="261" t="s">
        <v>42</v>
      </c>
      <c r="B36" s="262"/>
      <c r="C36" s="262"/>
      <c r="D36" s="263"/>
      <c r="E36" s="124" t="s">
        <v>28</v>
      </c>
      <c r="F36" s="128"/>
      <c r="G36" s="14">
        <v>100.42</v>
      </c>
      <c r="H36" s="14">
        <f>F36*G36</f>
        <v>0</v>
      </c>
      <c r="I36" s="128"/>
      <c r="J36" s="13">
        <v>122.4</v>
      </c>
      <c r="K36" s="13">
        <f t="shared" si="2"/>
        <v>0</v>
      </c>
      <c r="L36" s="129"/>
      <c r="M36" s="13">
        <v>0</v>
      </c>
      <c r="N36" s="13">
        <f t="shared" si="3"/>
        <v>0</v>
      </c>
      <c r="O36" s="109"/>
      <c r="P36" s="109"/>
      <c r="Q36" s="109"/>
      <c r="R36" s="109"/>
      <c r="S36" s="109"/>
      <c r="T36" s="109"/>
      <c r="U36" s="107"/>
      <c r="V36" s="15">
        <f t="shared" si="4"/>
        <v>0</v>
      </c>
      <c r="W36" s="107"/>
      <c r="X36" s="107"/>
      <c r="Y36" s="16"/>
      <c r="Z36" s="17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</row>
    <row r="37" spans="1:72" ht="15.75" x14ac:dyDescent="0.25">
      <c r="A37" s="165" t="s">
        <v>169</v>
      </c>
      <c r="B37" s="166"/>
      <c r="C37" s="166"/>
      <c r="D37" s="167"/>
      <c r="E37" s="124" t="s">
        <v>28</v>
      </c>
      <c r="F37" s="128"/>
      <c r="G37" s="12">
        <v>209.25</v>
      </c>
      <c r="H37" s="12">
        <f t="shared" ref="H37:H43" si="5">F37*G37</f>
        <v>0</v>
      </c>
      <c r="I37" s="128"/>
      <c r="J37" s="13">
        <v>406</v>
      </c>
      <c r="K37" s="13">
        <f t="shared" si="2"/>
        <v>0</v>
      </c>
      <c r="L37" s="129"/>
      <c r="M37" s="13">
        <v>564.86</v>
      </c>
      <c r="N37" s="13">
        <f t="shared" si="3"/>
        <v>0</v>
      </c>
      <c r="O37" s="109"/>
      <c r="P37" s="109"/>
      <c r="Q37" s="109"/>
      <c r="R37" s="109"/>
      <c r="S37" s="109"/>
      <c r="T37" s="109"/>
      <c r="U37" s="107"/>
      <c r="V37" s="15">
        <v>0</v>
      </c>
      <c r="W37" s="107"/>
      <c r="X37" s="107"/>
      <c r="Y37" s="16" t="s">
        <v>170</v>
      </c>
      <c r="Z37" s="17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</row>
    <row r="38" spans="1:72" ht="15.75" x14ac:dyDescent="0.25">
      <c r="A38" s="279" t="s">
        <v>27</v>
      </c>
      <c r="B38" s="279"/>
      <c r="C38" s="279"/>
      <c r="D38" s="279"/>
      <c r="E38" s="124" t="s">
        <v>28</v>
      </c>
      <c r="F38" s="128"/>
      <c r="G38" s="12">
        <v>0</v>
      </c>
      <c r="H38" s="12">
        <f t="shared" si="5"/>
        <v>0</v>
      </c>
      <c r="I38" s="128"/>
      <c r="J38" s="13">
        <v>0</v>
      </c>
      <c r="K38" s="13">
        <f t="shared" si="2"/>
        <v>0</v>
      </c>
      <c r="L38" s="129"/>
      <c r="M38" s="13">
        <v>0</v>
      </c>
      <c r="N38" s="13">
        <f t="shared" si="3"/>
        <v>0</v>
      </c>
      <c r="O38" s="107"/>
      <c r="P38" s="107"/>
      <c r="Q38" s="107"/>
      <c r="R38" s="107"/>
      <c r="S38" s="107"/>
      <c r="T38" s="107"/>
      <c r="U38" s="107"/>
      <c r="V38" s="15">
        <f>+O38+P38+Q38+R38+S38+T38+U38-W38-X38</f>
        <v>0</v>
      </c>
      <c r="W38" s="107"/>
      <c r="X38" s="107"/>
      <c r="Y38" s="16"/>
      <c r="Z38" s="17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ht="15.75" x14ac:dyDescent="0.25">
      <c r="A39" s="279" t="s">
        <v>29</v>
      </c>
      <c r="B39" s="279"/>
      <c r="C39" s="279"/>
      <c r="D39" s="279"/>
      <c r="E39" s="124" t="s">
        <v>28</v>
      </c>
      <c r="F39" s="128"/>
      <c r="G39" s="12">
        <v>339.75</v>
      </c>
      <c r="H39" s="12">
        <f t="shared" si="5"/>
        <v>0</v>
      </c>
      <c r="I39" s="128"/>
      <c r="J39" s="13">
        <v>325.79000000000002</v>
      </c>
      <c r="K39" s="13">
        <f t="shared" si="2"/>
        <v>0</v>
      </c>
      <c r="L39" s="129"/>
      <c r="M39" s="13">
        <v>488.68</v>
      </c>
      <c r="N39" s="13">
        <f t="shared" si="3"/>
        <v>0</v>
      </c>
      <c r="O39" s="107"/>
      <c r="P39" s="107"/>
      <c r="Q39" s="107"/>
      <c r="R39" s="107"/>
      <c r="S39" s="107"/>
      <c r="T39" s="107"/>
      <c r="U39" s="107"/>
      <c r="V39" s="15">
        <f>+O39+P39+Q39+R39+S39+T39+U39-W39-X39</f>
        <v>0</v>
      </c>
      <c r="W39" s="107"/>
      <c r="X39" s="107"/>
      <c r="Y39" s="16"/>
      <c r="Z39" s="17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</row>
    <row r="40" spans="1:72" ht="15.75" x14ac:dyDescent="0.25">
      <c r="A40" s="261" t="s">
        <v>43</v>
      </c>
      <c r="B40" s="262"/>
      <c r="C40" s="262"/>
      <c r="D40" s="263"/>
      <c r="E40" s="124" t="s">
        <v>28</v>
      </c>
      <c r="F40" s="128"/>
      <c r="G40" s="12">
        <v>339.75</v>
      </c>
      <c r="H40" s="12">
        <f t="shared" si="5"/>
        <v>0</v>
      </c>
      <c r="I40" s="128"/>
      <c r="J40" s="13">
        <v>325.79000000000002</v>
      </c>
      <c r="K40" s="13">
        <f t="shared" si="2"/>
        <v>0</v>
      </c>
      <c r="L40" s="129"/>
      <c r="M40" s="13">
        <v>488.68</v>
      </c>
      <c r="N40" s="13">
        <f t="shared" si="3"/>
        <v>0</v>
      </c>
      <c r="O40" s="107"/>
      <c r="P40" s="107"/>
      <c r="Q40" s="107"/>
      <c r="R40" s="107"/>
      <c r="S40" s="107"/>
      <c r="T40" s="107"/>
      <c r="U40" s="107"/>
      <c r="V40" s="15">
        <f t="shared" si="4"/>
        <v>0</v>
      </c>
      <c r="W40" s="107"/>
      <c r="X40" s="107"/>
      <c r="Y40" s="16"/>
      <c r="Z40" s="17"/>
      <c r="AA40" s="16"/>
      <c r="AB40" s="16"/>
      <c r="AC40" s="16"/>
      <c r="AD40" s="16"/>
      <c r="AE40" s="16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</row>
    <row r="41" spans="1:72" ht="15.75" x14ac:dyDescent="0.25">
      <c r="A41" s="261" t="s">
        <v>44</v>
      </c>
      <c r="B41" s="262"/>
      <c r="C41" s="262"/>
      <c r="D41" s="263"/>
      <c r="E41" s="124" t="s">
        <v>28</v>
      </c>
      <c r="F41" s="128"/>
      <c r="G41" s="12">
        <v>339.75</v>
      </c>
      <c r="H41" s="12">
        <f t="shared" si="5"/>
        <v>0</v>
      </c>
      <c r="I41" s="128"/>
      <c r="J41" s="13">
        <v>325.79000000000002</v>
      </c>
      <c r="K41" s="13">
        <f t="shared" si="2"/>
        <v>0</v>
      </c>
      <c r="L41" s="129"/>
      <c r="M41" s="13">
        <v>488.68</v>
      </c>
      <c r="N41" s="13">
        <f t="shared" si="3"/>
        <v>0</v>
      </c>
      <c r="O41" s="107"/>
      <c r="P41" s="107"/>
      <c r="Q41" s="107"/>
      <c r="R41" s="107"/>
      <c r="S41" s="107"/>
      <c r="T41" s="107"/>
      <c r="U41" s="107"/>
      <c r="V41" s="15">
        <f t="shared" si="4"/>
        <v>0</v>
      </c>
      <c r="W41" s="107"/>
      <c r="X41" s="107"/>
      <c r="Y41" s="1"/>
      <c r="Z41" s="120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</row>
    <row r="42" spans="1:72" ht="15.75" x14ac:dyDescent="0.25">
      <c r="A42" s="261" t="s">
        <v>45</v>
      </c>
      <c r="B42" s="262"/>
      <c r="C42" s="262"/>
      <c r="D42" s="263"/>
      <c r="E42" s="124" t="s">
        <v>28</v>
      </c>
      <c r="F42" s="128"/>
      <c r="G42" s="14">
        <v>650</v>
      </c>
      <c r="H42" s="14">
        <f t="shared" si="5"/>
        <v>0</v>
      </c>
      <c r="I42" s="128"/>
      <c r="J42" s="13">
        <f>G42*1.5</f>
        <v>975</v>
      </c>
      <c r="K42" s="13">
        <f t="shared" si="2"/>
        <v>0</v>
      </c>
      <c r="L42" s="129"/>
      <c r="M42" s="13">
        <v>1747.46</v>
      </c>
      <c r="N42" s="13">
        <f t="shared" si="3"/>
        <v>0</v>
      </c>
      <c r="O42" s="107"/>
      <c r="P42" s="107"/>
      <c r="Q42" s="107"/>
      <c r="R42" s="107"/>
      <c r="S42" s="107"/>
      <c r="T42" s="107"/>
      <c r="U42" s="107"/>
      <c r="V42" s="15">
        <f t="shared" si="4"/>
        <v>0</v>
      </c>
      <c r="W42" s="107"/>
      <c r="X42" s="107"/>
      <c r="Y42" s="1"/>
      <c r="Z42" s="120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</row>
    <row r="43" spans="1:72" ht="15.75" x14ac:dyDescent="0.25">
      <c r="A43" s="261" t="s">
        <v>46</v>
      </c>
      <c r="B43" s="262"/>
      <c r="C43" s="262"/>
      <c r="D43" s="263"/>
      <c r="E43" s="124" t="s">
        <v>28</v>
      </c>
      <c r="F43" s="128"/>
      <c r="G43" s="14"/>
      <c r="H43" s="14">
        <f t="shared" si="5"/>
        <v>0</v>
      </c>
      <c r="I43" s="128"/>
      <c r="J43" s="13">
        <f t="shared" ref="J43" si="6">G43*1.5</f>
        <v>0</v>
      </c>
      <c r="K43" s="13">
        <f t="shared" si="2"/>
        <v>0</v>
      </c>
      <c r="L43" s="129"/>
      <c r="M43" s="13">
        <f t="shared" ref="M43" si="7">G43*2.25</f>
        <v>0</v>
      </c>
      <c r="N43" s="13">
        <f t="shared" si="3"/>
        <v>0</v>
      </c>
      <c r="O43" s="107"/>
      <c r="P43" s="107"/>
      <c r="Q43" s="107"/>
      <c r="R43" s="107"/>
      <c r="S43" s="107"/>
      <c r="T43" s="107"/>
      <c r="U43" s="107"/>
      <c r="V43" s="15">
        <f t="shared" si="4"/>
        <v>0</v>
      </c>
      <c r="W43" s="107"/>
      <c r="X43" s="107"/>
      <c r="Y43" s="1"/>
      <c r="Z43" s="120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</row>
    <row r="44" spans="1:72" ht="15.75" x14ac:dyDescent="0.25">
      <c r="A44" s="7"/>
      <c r="B44" s="7"/>
      <c r="C44" s="7"/>
      <c r="D44" s="7"/>
      <c r="E44" s="7"/>
      <c r="F44" s="7">
        <f>V44</f>
        <v>0</v>
      </c>
      <c r="G44" s="6" t="s">
        <v>47</v>
      </c>
      <c r="H44" s="19">
        <f>SUM(H21:H43)</f>
        <v>35942.775000000001</v>
      </c>
      <c r="I44" s="103"/>
      <c r="J44" s="6" t="s">
        <v>48</v>
      </c>
      <c r="K44" s="6">
        <f>SUM(K21:K43)</f>
        <v>5300.58</v>
      </c>
      <c r="L44" s="145"/>
      <c r="M44" s="21" t="s">
        <v>48</v>
      </c>
      <c r="N44" s="6">
        <f>SUM(N21:N43)</f>
        <v>0</v>
      </c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"/>
      <c r="Z44" s="120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</row>
    <row r="45" spans="1:72" ht="15.75" x14ac:dyDescent="0.25">
      <c r="A45" s="7"/>
      <c r="B45" s="7"/>
      <c r="C45" s="7"/>
      <c r="D45" s="7"/>
      <c r="E45" s="7"/>
      <c r="F45" s="7"/>
      <c r="G45" s="6" t="s">
        <v>49</v>
      </c>
      <c r="H45" s="19">
        <f>H44+K44+N44</f>
        <v>41243.355000000003</v>
      </c>
      <c r="I45" s="22"/>
      <c r="J45" s="22"/>
      <c r="K45" s="22"/>
      <c r="L45" s="7"/>
      <c r="M45" s="23"/>
      <c r="N45" s="22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"/>
      <c r="Z45" s="120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</row>
    <row r="46" spans="1:72" ht="15.75" x14ac:dyDescent="0.25">
      <c r="A46" s="300" t="s">
        <v>50</v>
      </c>
      <c r="B46" s="300"/>
      <c r="C46" s="300"/>
      <c r="D46" s="300"/>
      <c r="E46" s="24"/>
      <c r="F46" s="25"/>
      <c r="G46" s="26" t="s">
        <v>51</v>
      </c>
      <c r="H46" s="6">
        <f>+H45*0.06</f>
        <v>2474.6013000000003</v>
      </c>
      <c r="I46" s="22"/>
      <c r="J46" s="7"/>
      <c r="K46" s="7"/>
      <c r="L46" s="7"/>
      <c r="M46" s="7"/>
      <c r="N46" s="7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"/>
      <c r="Z46" s="120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</row>
    <row r="47" spans="1:72" ht="15.75" x14ac:dyDescent="0.25">
      <c r="A47" s="171"/>
      <c r="B47" s="171"/>
      <c r="C47" s="171"/>
      <c r="D47" s="171"/>
      <c r="E47" s="7"/>
      <c r="F47" s="7"/>
      <c r="G47" s="174"/>
      <c r="H47" s="22"/>
      <c r="I47" s="172"/>
      <c r="J47" s="7"/>
      <c r="K47" s="7"/>
      <c r="L47" s="7"/>
      <c r="M47" s="7"/>
      <c r="N47" s="7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"/>
      <c r="Z47" s="120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</row>
    <row r="48" spans="1:72" ht="15.75" x14ac:dyDescent="0.25">
      <c r="A48" s="37"/>
      <c r="B48" s="37"/>
      <c r="C48" s="37"/>
      <c r="D48" s="37"/>
      <c r="E48" s="7"/>
      <c r="F48" s="7"/>
      <c r="G48" s="174"/>
      <c r="H48" s="22"/>
      <c r="I48" s="22"/>
      <c r="J48" s="7"/>
      <c r="K48" s="7"/>
      <c r="L48" s="7"/>
      <c r="M48" s="7"/>
      <c r="N48" s="7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"/>
      <c r="Z48" s="120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</row>
    <row r="49" spans="1:72" ht="15.75" x14ac:dyDescent="0.25">
      <c r="A49" s="281" t="s">
        <v>52</v>
      </c>
      <c r="B49" s="281"/>
      <c r="C49" s="281"/>
      <c r="D49" s="281"/>
      <c r="E49" s="7"/>
      <c r="F49" s="7"/>
      <c r="G49" s="38"/>
      <c r="H49" s="22"/>
      <c r="I49" s="22"/>
      <c r="J49" s="7"/>
      <c r="K49" s="7"/>
      <c r="L49" s="7"/>
      <c r="M49" s="7"/>
      <c r="N49" s="7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"/>
      <c r="Z49" s="120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</row>
    <row r="50" spans="1:72" ht="15.75" x14ac:dyDescent="0.25">
      <c r="A50" s="274" t="s">
        <v>7</v>
      </c>
      <c r="B50" s="274"/>
      <c r="C50" s="274"/>
      <c r="D50" s="274"/>
      <c r="E50" s="28" t="s">
        <v>8</v>
      </c>
      <c r="F50" s="173" t="s">
        <v>9</v>
      </c>
      <c r="G50" s="173" t="s">
        <v>10</v>
      </c>
      <c r="H50" s="173" t="s">
        <v>0</v>
      </c>
      <c r="I50" s="38"/>
      <c r="J50" s="118" t="s">
        <v>53</v>
      </c>
      <c r="K50" s="118" t="s">
        <v>54</v>
      </c>
      <c r="L50" s="118" t="s">
        <v>55</v>
      </c>
      <c r="M50" s="118" t="s">
        <v>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"/>
      <c r="Z50" s="120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</row>
    <row r="51" spans="1:72" ht="33.6" customHeight="1" x14ac:dyDescent="0.25">
      <c r="A51" s="276" t="s">
        <v>133</v>
      </c>
      <c r="B51" s="277"/>
      <c r="C51" s="277"/>
      <c r="D51" s="277"/>
      <c r="E51" s="31" t="s">
        <v>57</v>
      </c>
      <c r="F51" s="146">
        <v>0</v>
      </c>
      <c r="G51" s="127">
        <v>150</v>
      </c>
      <c r="H51" s="127">
        <f t="shared" ref="H51:H57" si="8">F51*G51</f>
        <v>0</v>
      </c>
      <c r="I51" s="30"/>
      <c r="J51" s="31"/>
      <c r="K51" s="31"/>
      <c r="L51" s="31"/>
      <c r="M51" s="31">
        <f>J51+K51+L51</f>
        <v>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"/>
      <c r="Z51" s="120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</row>
    <row r="52" spans="1:72" ht="33.6" customHeight="1" x14ac:dyDescent="0.25">
      <c r="A52" s="276" t="s">
        <v>134</v>
      </c>
      <c r="B52" s="277"/>
      <c r="C52" s="277"/>
      <c r="D52" s="277"/>
      <c r="E52" s="31" t="s">
        <v>57</v>
      </c>
      <c r="F52" s="146">
        <v>0</v>
      </c>
      <c r="G52" s="127">
        <v>150</v>
      </c>
      <c r="H52" s="127">
        <f t="shared" si="8"/>
        <v>0</v>
      </c>
      <c r="I52" s="30"/>
      <c r="J52" s="31"/>
      <c r="K52" s="31"/>
      <c r="L52" s="31"/>
      <c r="M52" s="31">
        <f>J52+K52+L52</f>
        <v>0</v>
      </c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"/>
      <c r="Z52" s="120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</row>
    <row r="53" spans="1:72" ht="33.6" customHeight="1" x14ac:dyDescent="0.25">
      <c r="A53" s="276" t="s">
        <v>58</v>
      </c>
      <c r="B53" s="277"/>
      <c r="C53" s="277"/>
      <c r="D53" s="277"/>
      <c r="E53" s="31" t="s">
        <v>57</v>
      </c>
      <c r="F53" s="146">
        <v>0</v>
      </c>
      <c r="G53" s="127">
        <v>60</v>
      </c>
      <c r="H53" s="127">
        <f t="shared" si="8"/>
        <v>0</v>
      </c>
      <c r="I53" s="30"/>
      <c r="J53" s="31"/>
      <c r="K53" s="31"/>
      <c r="L53" s="31"/>
      <c r="M53" s="31">
        <f>J53+K53+L53</f>
        <v>0</v>
      </c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"/>
      <c r="Z53" s="120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</row>
    <row r="54" spans="1:72" ht="33.6" customHeight="1" x14ac:dyDescent="0.25">
      <c r="A54" s="276" t="s">
        <v>135</v>
      </c>
      <c r="B54" s="277"/>
      <c r="C54" s="277"/>
      <c r="D54" s="277"/>
      <c r="E54" s="31" t="s">
        <v>57</v>
      </c>
      <c r="F54" s="146">
        <v>0</v>
      </c>
      <c r="G54" s="127">
        <v>120</v>
      </c>
      <c r="H54" s="127">
        <f t="shared" si="8"/>
        <v>0</v>
      </c>
      <c r="I54" s="30"/>
      <c r="J54" s="31"/>
      <c r="K54" s="31"/>
      <c r="L54" s="31"/>
      <c r="M54" s="31">
        <f>J54+K54+L54</f>
        <v>0</v>
      </c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"/>
      <c r="Z54" s="120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</row>
    <row r="55" spans="1:72" ht="33.6" customHeight="1" x14ac:dyDescent="0.25">
      <c r="A55" s="276"/>
      <c r="B55" s="277"/>
      <c r="C55" s="277"/>
      <c r="D55" s="277"/>
      <c r="E55" s="31" t="s">
        <v>57</v>
      </c>
      <c r="F55" s="146">
        <v>0</v>
      </c>
      <c r="G55" s="127"/>
      <c r="H55" s="127">
        <f t="shared" si="8"/>
        <v>0</v>
      </c>
      <c r="I55" s="30"/>
      <c r="J55" s="31"/>
      <c r="K55" s="31"/>
      <c r="L55" s="31"/>
      <c r="M55" s="31">
        <f t="shared" ref="M55:M57" si="9">J55+K55+L55</f>
        <v>0</v>
      </c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"/>
      <c r="Z55" s="120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</row>
    <row r="56" spans="1:72" ht="33.6" customHeight="1" x14ac:dyDescent="0.25">
      <c r="A56" s="276"/>
      <c r="B56" s="277"/>
      <c r="C56" s="277"/>
      <c r="D56" s="277"/>
      <c r="E56" s="31" t="s">
        <v>59</v>
      </c>
      <c r="F56" s="146">
        <v>0</v>
      </c>
      <c r="G56" s="127"/>
      <c r="H56" s="127">
        <f t="shared" si="8"/>
        <v>0</v>
      </c>
      <c r="I56" s="30"/>
      <c r="J56" s="31"/>
      <c r="K56" s="31"/>
      <c r="L56" s="31"/>
      <c r="M56" s="31">
        <f t="shared" si="9"/>
        <v>0</v>
      </c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"/>
      <c r="Z56" s="120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</row>
    <row r="57" spans="1:72" ht="33.6" customHeight="1" x14ac:dyDescent="0.25">
      <c r="A57" s="276" t="s">
        <v>60</v>
      </c>
      <c r="B57" s="277"/>
      <c r="C57" s="277"/>
      <c r="D57" s="277"/>
      <c r="E57" s="31" t="s">
        <v>61</v>
      </c>
      <c r="F57" s="146">
        <v>0</v>
      </c>
      <c r="G57" s="127">
        <v>2.5</v>
      </c>
      <c r="H57" s="127">
        <f t="shared" si="8"/>
        <v>0</v>
      </c>
      <c r="I57" s="30"/>
      <c r="J57" s="31"/>
      <c r="K57" s="31"/>
      <c r="L57" s="31"/>
      <c r="M57" s="31">
        <f t="shared" si="9"/>
        <v>0</v>
      </c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"/>
      <c r="Z57" s="120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</row>
    <row r="58" spans="1:72" ht="15.75" x14ac:dyDescent="0.25">
      <c r="A58" s="16"/>
      <c r="B58" s="16"/>
      <c r="C58" s="16"/>
      <c r="D58" s="16"/>
      <c r="E58" s="16"/>
      <c r="F58" s="16"/>
      <c r="G58" s="34" t="s">
        <v>62</v>
      </c>
      <c r="H58" s="34">
        <f>SUM(H51:H57)</f>
        <v>0</v>
      </c>
      <c r="I58" s="22"/>
      <c r="J58" s="16"/>
      <c r="K58" s="16"/>
      <c r="L58" s="16"/>
      <c r="M58" s="139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"/>
      <c r="Z58" s="120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</row>
    <row r="59" spans="1:72" ht="15.75" x14ac:dyDescent="0.25">
      <c r="A59" s="16"/>
      <c r="B59" s="16"/>
      <c r="C59" s="16"/>
      <c r="D59" s="16"/>
      <c r="E59" s="16"/>
      <c r="F59" s="16"/>
      <c r="G59" s="118" t="s">
        <v>82</v>
      </c>
      <c r="H59" s="34">
        <f>H58+H45+H17</f>
        <v>41243.355000000003</v>
      </c>
      <c r="I59" s="134"/>
      <c r="J59" s="62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"/>
      <c r="Z59" s="120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</row>
    <row r="60" spans="1:72" ht="15.75" x14ac:dyDescent="0.25">
      <c r="A60" s="3" t="s">
        <v>83</v>
      </c>
      <c r="B60" s="7"/>
      <c r="C60" s="7"/>
      <c r="D60" s="16"/>
      <c r="E60" s="16"/>
      <c r="F60" s="16"/>
      <c r="G60" s="1"/>
      <c r="H60" s="42"/>
      <c r="I60" s="9"/>
      <c r="J60" s="62"/>
      <c r="K60" s="7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"/>
      <c r="Z60" s="120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</row>
    <row r="61" spans="1:72" ht="15.75" x14ac:dyDescent="0.25">
      <c r="A61" s="275" t="s">
        <v>7</v>
      </c>
      <c r="B61" s="275"/>
      <c r="C61" s="275"/>
      <c r="D61" s="275"/>
      <c r="E61" s="43" t="s">
        <v>8</v>
      </c>
      <c r="F61" s="119" t="s">
        <v>9</v>
      </c>
      <c r="G61" s="119" t="s">
        <v>10</v>
      </c>
      <c r="H61" s="44" t="s">
        <v>0</v>
      </c>
      <c r="I61" s="45" t="s">
        <v>84</v>
      </c>
      <c r="J61" s="46"/>
      <c r="K61" s="46" t="s">
        <v>85</v>
      </c>
      <c r="L61" s="47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"/>
      <c r="Z61" s="120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</row>
    <row r="62" spans="1:72" ht="15.75" x14ac:dyDescent="0.25">
      <c r="A62" s="255" t="s">
        <v>86</v>
      </c>
      <c r="B62" s="256"/>
      <c r="C62" s="256"/>
      <c r="D62" s="256"/>
      <c r="E62" s="123" t="s">
        <v>87</v>
      </c>
      <c r="F62" s="128">
        <v>0.3</v>
      </c>
      <c r="G62" s="36">
        <v>2200</v>
      </c>
      <c r="H62" s="48">
        <f>(F62*G62)</f>
        <v>660</v>
      </c>
      <c r="I62" s="49"/>
      <c r="J62" s="50"/>
      <c r="K62" s="51"/>
      <c r="L62" s="62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"/>
      <c r="Z62" s="120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</row>
    <row r="63" spans="1:72" ht="15.75" x14ac:dyDescent="0.25">
      <c r="A63" s="255" t="s">
        <v>88</v>
      </c>
      <c r="B63" s="256"/>
      <c r="C63" s="256"/>
      <c r="D63" s="256"/>
      <c r="E63" s="123" t="s">
        <v>87</v>
      </c>
      <c r="F63" s="128"/>
      <c r="G63" s="36">
        <v>2000</v>
      </c>
      <c r="H63" s="48">
        <f t="shared" ref="H63:H84" si="10">(F63*G63)</f>
        <v>0</v>
      </c>
      <c r="I63" s="49"/>
      <c r="J63" s="50"/>
      <c r="K63" s="51"/>
      <c r="L63" s="62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"/>
      <c r="Z63" s="120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</row>
    <row r="64" spans="1:72" ht="15.75" x14ac:dyDescent="0.25">
      <c r="A64" s="255" t="s">
        <v>89</v>
      </c>
      <c r="B64" s="256"/>
      <c r="C64" s="256"/>
      <c r="D64" s="256"/>
      <c r="E64" s="123" t="s">
        <v>87</v>
      </c>
      <c r="F64" s="128"/>
      <c r="G64" s="36">
        <v>7000</v>
      </c>
      <c r="H64" s="48">
        <f t="shared" si="10"/>
        <v>0</v>
      </c>
      <c r="I64" s="49"/>
      <c r="J64" s="50"/>
      <c r="K64" s="51"/>
      <c r="L64" s="62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"/>
      <c r="Z64" s="120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</row>
    <row r="65" spans="1:72" ht="15.75" x14ac:dyDescent="0.25">
      <c r="A65" s="255" t="s">
        <v>90</v>
      </c>
      <c r="B65" s="256"/>
      <c r="C65" s="256"/>
      <c r="D65" s="256"/>
      <c r="E65" s="123" t="s">
        <v>87</v>
      </c>
      <c r="F65" s="128"/>
      <c r="G65" s="36">
        <v>15200</v>
      </c>
      <c r="H65" s="48">
        <f t="shared" si="10"/>
        <v>0</v>
      </c>
      <c r="I65" s="49"/>
      <c r="J65" s="50"/>
      <c r="K65" s="51"/>
      <c r="L65" s="62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"/>
      <c r="Z65" s="120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</row>
    <row r="66" spans="1:72" ht="15.75" x14ac:dyDescent="0.25">
      <c r="A66" s="255" t="s">
        <v>91</v>
      </c>
      <c r="B66" s="256"/>
      <c r="C66" s="256"/>
      <c r="D66" s="256"/>
      <c r="E66" s="123" t="s">
        <v>87</v>
      </c>
      <c r="F66" s="128"/>
      <c r="G66" s="36">
        <v>2200</v>
      </c>
      <c r="H66" s="48">
        <f t="shared" si="10"/>
        <v>0</v>
      </c>
      <c r="I66" s="55"/>
      <c r="J66" s="50"/>
      <c r="K66" s="51"/>
      <c r="L66" s="62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"/>
      <c r="Z66" s="120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2" ht="15.75" x14ac:dyDescent="0.25">
      <c r="A67" s="255" t="s">
        <v>92</v>
      </c>
      <c r="B67" s="256"/>
      <c r="C67" s="256"/>
      <c r="D67" s="256"/>
      <c r="E67" s="123" t="s">
        <v>87</v>
      </c>
      <c r="F67" s="128"/>
      <c r="G67" s="36">
        <v>2000</v>
      </c>
      <c r="H67" s="48">
        <f t="shared" si="10"/>
        <v>0</v>
      </c>
      <c r="I67" s="49"/>
      <c r="J67" s="50"/>
      <c r="K67" s="51"/>
      <c r="L67" s="62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"/>
      <c r="Z67" s="120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</row>
    <row r="68" spans="1:72" ht="15.75" x14ac:dyDescent="0.25">
      <c r="A68" s="255" t="s">
        <v>93</v>
      </c>
      <c r="B68" s="256"/>
      <c r="C68" s="256"/>
      <c r="D68" s="256"/>
      <c r="E68" s="123" t="s">
        <v>87</v>
      </c>
      <c r="F68" s="128"/>
      <c r="G68" s="36">
        <v>2500</v>
      </c>
      <c r="H68" s="48">
        <f t="shared" si="10"/>
        <v>0</v>
      </c>
      <c r="I68" s="55"/>
      <c r="J68" s="50"/>
      <c r="K68" s="51"/>
      <c r="L68" s="62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"/>
      <c r="Z68" s="120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</row>
    <row r="69" spans="1:72" ht="15.75" x14ac:dyDescent="0.25">
      <c r="A69" s="255" t="s">
        <v>94</v>
      </c>
      <c r="B69" s="256"/>
      <c r="C69" s="256"/>
      <c r="D69" s="256"/>
      <c r="E69" s="123" t="s">
        <v>87</v>
      </c>
      <c r="F69" s="128"/>
      <c r="G69" s="36">
        <v>1600</v>
      </c>
      <c r="H69" s="48">
        <f t="shared" si="10"/>
        <v>0</v>
      </c>
      <c r="I69" s="49"/>
      <c r="J69" s="50"/>
      <c r="K69" s="51"/>
      <c r="L69" s="62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"/>
      <c r="Z69" s="120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</row>
    <row r="70" spans="1:72" ht="15.75" x14ac:dyDescent="0.25">
      <c r="A70" s="255" t="s">
        <v>95</v>
      </c>
      <c r="B70" s="256"/>
      <c r="C70" s="256"/>
      <c r="D70" s="256"/>
      <c r="E70" s="123" t="s">
        <v>87</v>
      </c>
      <c r="F70" s="128"/>
      <c r="G70" s="36">
        <v>1100</v>
      </c>
      <c r="H70" s="48">
        <f t="shared" si="10"/>
        <v>0</v>
      </c>
      <c r="I70" s="49"/>
      <c r="J70" s="50"/>
      <c r="K70" s="51"/>
      <c r="L70" s="62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"/>
      <c r="Z70" s="120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</row>
    <row r="71" spans="1:72" ht="15.75" x14ac:dyDescent="0.25">
      <c r="A71" s="255" t="s">
        <v>96</v>
      </c>
      <c r="B71" s="256"/>
      <c r="C71" s="256"/>
      <c r="D71" s="256"/>
      <c r="E71" s="123" t="s">
        <v>87</v>
      </c>
      <c r="F71" s="128"/>
      <c r="G71" s="36">
        <v>2700</v>
      </c>
      <c r="H71" s="48">
        <f t="shared" si="10"/>
        <v>0</v>
      </c>
      <c r="I71" s="59"/>
      <c r="J71" s="50"/>
      <c r="K71" s="51"/>
      <c r="L71" s="62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"/>
      <c r="Z71" s="120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</row>
    <row r="72" spans="1:72" ht="15.75" x14ac:dyDescent="0.25">
      <c r="A72" s="255" t="s">
        <v>97</v>
      </c>
      <c r="B72" s="256"/>
      <c r="C72" s="256"/>
      <c r="D72" s="256"/>
      <c r="E72" s="123" t="s">
        <v>87</v>
      </c>
      <c r="F72" s="128"/>
      <c r="G72" s="36">
        <v>2500</v>
      </c>
      <c r="H72" s="48">
        <f t="shared" si="10"/>
        <v>0</v>
      </c>
      <c r="I72" s="59"/>
      <c r="J72" s="50"/>
      <c r="K72" s="51"/>
      <c r="L72" s="62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"/>
      <c r="Z72" s="120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</row>
    <row r="73" spans="1:72" ht="15.75" x14ac:dyDescent="0.25">
      <c r="A73" s="255" t="s">
        <v>98</v>
      </c>
      <c r="B73" s="256"/>
      <c r="C73" s="256"/>
      <c r="D73" s="256"/>
      <c r="E73" s="123" t="s">
        <v>87</v>
      </c>
      <c r="F73" s="128"/>
      <c r="G73" s="36">
        <v>13373</v>
      </c>
      <c r="H73" s="48">
        <f t="shared" si="10"/>
        <v>0</v>
      </c>
      <c r="I73" s="59"/>
      <c r="J73" s="50"/>
      <c r="K73" s="51"/>
      <c r="L73" s="62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"/>
      <c r="Z73" s="120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</row>
    <row r="74" spans="1:72" ht="15.75" x14ac:dyDescent="0.25">
      <c r="A74" s="255" t="s">
        <v>99</v>
      </c>
      <c r="B74" s="256"/>
      <c r="C74" s="256"/>
      <c r="D74" s="256"/>
      <c r="E74" s="123" t="s">
        <v>87</v>
      </c>
      <c r="F74" s="128"/>
      <c r="G74" s="36">
        <v>800</v>
      </c>
      <c r="H74" s="48">
        <f t="shared" si="10"/>
        <v>0</v>
      </c>
      <c r="I74" s="59"/>
      <c r="J74" s="50"/>
      <c r="K74" s="51"/>
      <c r="L74" s="62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"/>
      <c r="Z74" s="120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</row>
    <row r="75" spans="1:72" ht="15.75" x14ac:dyDescent="0.25">
      <c r="A75" s="255" t="s">
        <v>156</v>
      </c>
      <c r="B75" s="256"/>
      <c r="C75" s="256"/>
      <c r="D75" s="256"/>
      <c r="E75" s="4" t="s">
        <v>87</v>
      </c>
      <c r="F75" s="128"/>
      <c r="G75" s="31">
        <v>1900</v>
      </c>
      <c r="H75" s="60">
        <f t="shared" si="10"/>
        <v>0</v>
      </c>
      <c r="I75" s="61"/>
      <c r="J75" s="50"/>
      <c r="K75" s="51"/>
      <c r="L75" s="62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7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</row>
    <row r="76" spans="1:72" ht="15.75" x14ac:dyDescent="0.25">
      <c r="A76" s="255" t="s">
        <v>101</v>
      </c>
      <c r="B76" s="256"/>
      <c r="C76" s="256"/>
      <c r="D76" s="256"/>
      <c r="E76" s="123" t="s">
        <v>87</v>
      </c>
      <c r="F76" s="128"/>
      <c r="G76" s="36">
        <v>2000</v>
      </c>
      <c r="H76" s="48">
        <f t="shared" si="10"/>
        <v>0</v>
      </c>
      <c r="I76" s="59"/>
      <c r="J76" s="50"/>
      <c r="K76" s="51"/>
      <c r="L76" s="62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"/>
      <c r="Z76" s="120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</row>
    <row r="77" spans="1:72" ht="15.75" x14ac:dyDescent="0.25">
      <c r="A77" s="255" t="s">
        <v>102</v>
      </c>
      <c r="B77" s="256"/>
      <c r="C77" s="256"/>
      <c r="D77" s="256"/>
      <c r="E77" s="123" t="s">
        <v>87</v>
      </c>
      <c r="F77" s="128"/>
      <c r="G77" s="36">
        <v>200</v>
      </c>
      <c r="H77" s="48">
        <f t="shared" si="10"/>
        <v>0</v>
      </c>
      <c r="I77" s="59"/>
      <c r="J77" s="50"/>
      <c r="K77" s="51"/>
      <c r="L77" s="62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"/>
      <c r="Z77" s="120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</row>
    <row r="78" spans="1:72" ht="15.75" x14ac:dyDescent="0.25">
      <c r="A78" s="255" t="s">
        <v>103</v>
      </c>
      <c r="B78" s="256"/>
      <c r="C78" s="256"/>
      <c r="D78" s="256"/>
      <c r="E78" s="123" t="s">
        <v>87</v>
      </c>
      <c r="F78" s="128"/>
      <c r="G78" s="36">
        <v>1100</v>
      </c>
      <c r="H78" s="48">
        <f t="shared" si="10"/>
        <v>0</v>
      </c>
      <c r="I78" s="59"/>
      <c r="J78" s="50"/>
      <c r="K78" s="51"/>
      <c r="L78" s="62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"/>
      <c r="Z78" s="120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</row>
    <row r="79" spans="1:72" ht="15.75" x14ac:dyDescent="0.25">
      <c r="A79" s="255" t="s">
        <v>104</v>
      </c>
      <c r="B79" s="256"/>
      <c r="C79" s="256"/>
      <c r="D79" s="256"/>
      <c r="E79" s="123" t="s">
        <v>87</v>
      </c>
      <c r="F79" s="128"/>
      <c r="G79" s="36">
        <v>2200</v>
      </c>
      <c r="H79" s="48">
        <f t="shared" si="10"/>
        <v>0</v>
      </c>
      <c r="I79" s="59"/>
      <c r="J79" s="50"/>
      <c r="K79" s="51"/>
      <c r="L79" s="62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"/>
      <c r="Z79" s="120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</row>
    <row r="80" spans="1:72" ht="15.75" x14ac:dyDescent="0.25">
      <c r="A80" s="255" t="s">
        <v>105</v>
      </c>
      <c r="B80" s="256"/>
      <c r="C80" s="256"/>
      <c r="D80" s="256"/>
      <c r="E80" s="4" t="s">
        <v>87</v>
      </c>
      <c r="F80" s="128"/>
      <c r="G80" s="31">
        <v>1420</v>
      </c>
      <c r="H80" s="60">
        <f t="shared" si="10"/>
        <v>0</v>
      </c>
      <c r="I80" s="64"/>
      <c r="J80" s="50"/>
      <c r="K80" s="51"/>
      <c r="L80" s="62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"/>
      <c r="Z80" s="120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</row>
    <row r="81" spans="1:72" ht="15.75" x14ac:dyDescent="0.25">
      <c r="A81" s="255" t="s">
        <v>153</v>
      </c>
      <c r="B81" s="256"/>
      <c r="C81" s="256"/>
      <c r="D81" s="256"/>
      <c r="E81" s="4" t="s">
        <v>87</v>
      </c>
      <c r="F81" s="128"/>
      <c r="G81" s="31">
        <v>15200</v>
      </c>
      <c r="H81" s="60">
        <f t="shared" si="10"/>
        <v>0</v>
      </c>
      <c r="I81" s="164"/>
      <c r="J81" s="66"/>
      <c r="K81" s="67"/>
      <c r="L81" s="62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"/>
      <c r="Z81" s="120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</row>
    <row r="82" spans="1:72" ht="15.75" x14ac:dyDescent="0.25">
      <c r="A82" s="255" t="s">
        <v>155</v>
      </c>
      <c r="B82" s="256"/>
      <c r="C82" s="256"/>
      <c r="D82" s="256"/>
      <c r="E82" s="4" t="s">
        <v>87</v>
      </c>
      <c r="F82" s="128"/>
      <c r="G82" s="31">
        <v>5800</v>
      </c>
      <c r="H82" s="60">
        <f t="shared" si="10"/>
        <v>0</v>
      </c>
      <c r="I82" s="164"/>
      <c r="J82" s="66"/>
      <c r="K82" s="67"/>
      <c r="L82" s="62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"/>
      <c r="Z82" s="120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</row>
    <row r="83" spans="1:72" ht="15.75" x14ac:dyDescent="0.25">
      <c r="A83" s="255"/>
      <c r="B83" s="256"/>
      <c r="C83" s="256"/>
      <c r="D83" s="256"/>
      <c r="E83" s="4" t="s">
        <v>87</v>
      </c>
      <c r="F83" s="128"/>
      <c r="G83" s="31"/>
      <c r="H83" s="60">
        <f t="shared" si="10"/>
        <v>0</v>
      </c>
      <c r="I83" s="164"/>
      <c r="J83" s="66"/>
      <c r="K83" s="67"/>
      <c r="L83" s="62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"/>
      <c r="Z83" s="120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</row>
    <row r="84" spans="1:72" ht="15.75" x14ac:dyDescent="0.25">
      <c r="A84" s="255" t="s">
        <v>154</v>
      </c>
      <c r="B84" s="256"/>
      <c r="C84" s="256"/>
      <c r="D84" s="256"/>
      <c r="E84" s="4" t="s">
        <v>87</v>
      </c>
      <c r="F84" s="128"/>
      <c r="G84" s="31">
        <v>15000</v>
      </c>
      <c r="H84" s="60">
        <f t="shared" si="10"/>
        <v>0</v>
      </c>
      <c r="I84" s="164"/>
      <c r="J84" s="66"/>
      <c r="K84" s="67"/>
      <c r="L84" s="62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"/>
      <c r="Z84" s="120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</row>
    <row r="85" spans="1:72" ht="16.5" thickBot="1" x14ac:dyDescent="0.3">
      <c r="A85" s="255" t="s">
        <v>106</v>
      </c>
      <c r="B85" s="256"/>
      <c r="C85" s="256"/>
      <c r="D85" s="256"/>
      <c r="E85" s="123" t="s">
        <v>87</v>
      </c>
      <c r="F85" s="128">
        <v>1</v>
      </c>
      <c r="G85" s="36">
        <v>383.5</v>
      </c>
      <c r="H85" s="99">
        <f>(F85*G85)</f>
        <v>383.5</v>
      </c>
      <c r="I85" s="65"/>
      <c r="J85" s="66"/>
      <c r="K85" s="67"/>
      <c r="L85" s="62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"/>
      <c r="Z85" s="120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</row>
    <row r="86" spans="1:72" ht="16.5" thickBot="1" x14ac:dyDescent="0.3">
      <c r="A86" s="16"/>
      <c r="B86" s="16"/>
      <c r="C86" s="16"/>
      <c r="D86" s="16"/>
      <c r="E86" s="16"/>
      <c r="F86" s="18"/>
      <c r="G86" s="125" t="s">
        <v>107</v>
      </c>
      <c r="H86" s="110">
        <f>SUM(H62:H85)</f>
        <v>1043.5</v>
      </c>
      <c r="I86" s="68"/>
      <c r="J86" s="69"/>
      <c r="K86" s="70"/>
      <c r="L86" s="135"/>
      <c r="M86" s="7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"/>
      <c r="Z86" s="120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</row>
    <row r="87" spans="1:72" ht="15.75" x14ac:dyDescent="0.25">
      <c r="A87" s="16"/>
      <c r="B87" s="16"/>
      <c r="C87" s="16"/>
      <c r="D87" s="16"/>
      <c r="E87" s="16"/>
      <c r="F87" s="7"/>
      <c r="G87" s="38"/>
      <c r="H87" s="22"/>
      <c r="I87" s="71"/>
      <c r="J87" s="18"/>
      <c r="K87" s="137"/>
      <c r="L87" s="136"/>
      <c r="M87" s="7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"/>
      <c r="Z87" s="120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</row>
    <row r="88" spans="1:72" ht="15.75" x14ac:dyDescent="0.25">
      <c r="A88" s="16"/>
      <c r="B88" s="16"/>
      <c r="C88" s="16"/>
      <c r="D88" s="16"/>
      <c r="E88" s="138">
        <v>0</v>
      </c>
      <c r="F88" s="7"/>
      <c r="G88" s="38"/>
      <c r="H88" s="142">
        <f>+E88</f>
        <v>0</v>
      </c>
      <c r="I88" s="264" t="s">
        <v>130</v>
      </c>
      <c r="J88" s="249" t="s">
        <v>108</v>
      </c>
      <c r="K88" s="251"/>
      <c r="L88" s="16"/>
      <c r="M88" s="7"/>
      <c r="N88" s="25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"/>
      <c r="Z88" s="120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</row>
    <row r="89" spans="1:72" ht="15.75" x14ac:dyDescent="0.25">
      <c r="A89" s="16"/>
      <c r="B89" s="16"/>
      <c r="C89" s="16"/>
      <c r="D89" s="16"/>
      <c r="E89" s="16"/>
      <c r="F89" s="253" t="s">
        <v>109</v>
      </c>
      <c r="G89" s="254"/>
      <c r="H89" s="73">
        <f>H59+H86</f>
        <v>42286.855000000003</v>
      </c>
      <c r="I89" s="265"/>
      <c r="J89" s="250"/>
      <c r="K89" s="251"/>
      <c r="L89" s="16"/>
      <c r="M89" s="7"/>
      <c r="N89" s="25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"/>
      <c r="Z89" s="120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</row>
    <row r="90" spans="1:72" ht="15.75" x14ac:dyDescent="0.25">
      <c r="A90" s="16"/>
      <c r="B90" s="16"/>
      <c r="C90" s="16"/>
      <c r="D90" s="16"/>
      <c r="E90" s="27"/>
      <c r="F90" s="74" t="s">
        <v>110</v>
      </c>
      <c r="G90" s="75">
        <v>0.25</v>
      </c>
      <c r="H90" s="116">
        <f>H89*G90</f>
        <v>10571.713750000001</v>
      </c>
      <c r="I90" s="115">
        <f>+M96</f>
        <v>-5604.4337474999966</v>
      </c>
      <c r="J90" s="117">
        <f>H90-M96</f>
        <v>16176.147497499998</v>
      </c>
      <c r="K90" s="9"/>
      <c r="L90" s="9"/>
      <c r="M90" s="9"/>
      <c r="N90" s="126" t="s">
        <v>132</v>
      </c>
      <c r="O90" s="126"/>
      <c r="P90" s="16"/>
      <c r="Q90" s="16"/>
      <c r="R90" s="16"/>
      <c r="S90" s="16"/>
      <c r="T90" s="16"/>
      <c r="U90" s="16"/>
      <c r="V90" s="16"/>
      <c r="W90" s="16"/>
      <c r="X90" s="16"/>
      <c r="Y90" s="1"/>
      <c r="Z90" s="120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</row>
    <row r="91" spans="1:72" ht="15.75" x14ac:dyDescent="0.25">
      <c r="A91" s="16"/>
      <c r="B91" s="16"/>
      <c r="C91" s="16"/>
      <c r="D91" s="16"/>
      <c r="E91" s="27"/>
      <c r="F91" s="77" t="s">
        <v>111</v>
      </c>
      <c r="G91" s="78"/>
      <c r="H91" s="13">
        <f>H89+H90</f>
        <v>52858.568750000006</v>
      </c>
      <c r="I91" s="20"/>
      <c r="J91" s="79"/>
      <c r="K91" s="22"/>
      <c r="L91" s="22"/>
      <c r="M91" s="7"/>
      <c r="N91" s="126"/>
      <c r="O91" s="126"/>
      <c r="P91" s="16"/>
      <c r="Q91" s="16"/>
      <c r="R91" s="16"/>
      <c r="S91" s="16"/>
      <c r="T91" s="16"/>
      <c r="U91" s="16"/>
      <c r="V91" s="16"/>
      <c r="W91" s="16"/>
      <c r="X91" s="16"/>
      <c r="Y91" s="1"/>
      <c r="Z91" s="120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</row>
    <row r="92" spans="1:72" ht="15.75" x14ac:dyDescent="0.25">
      <c r="A92" s="16"/>
      <c r="B92" s="16"/>
      <c r="C92" s="16"/>
      <c r="D92" s="16"/>
      <c r="E92" s="27"/>
      <c r="F92" s="124" t="s">
        <v>113</v>
      </c>
      <c r="G92" s="82">
        <v>0.06</v>
      </c>
      <c r="H92" s="13">
        <f>H91*G92</f>
        <v>3171.5141250000001</v>
      </c>
      <c r="I92" s="83"/>
      <c r="J92" s="80"/>
      <c r="K92" s="81" t="s">
        <v>112</v>
      </c>
      <c r="L92" s="111" t="s">
        <v>131</v>
      </c>
      <c r="M92" s="7"/>
      <c r="N92" s="135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"/>
      <c r="Z92" s="120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</row>
    <row r="93" spans="1:72" ht="15.75" x14ac:dyDescent="0.25">
      <c r="A93" s="16"/>
      <c r="B93" s="16"/>
      <c r="C93" s="16"/>
      <c r="D93" s="16"/>
      <c r="E93" s="27"/>
      <c r="F93" s="4" t="s">
        <v>115</v>
      </c>
      <c r="G93" s="77"/>
      <c r="H93" s="13">
        <f>H91+H92</f>
        <v>56030.082875000007</v>
      </c>
      <c r="I93" s="80"/>
      <c r="J93" s="80" t="s">
        <v>114</v>
      </c>
      <c r="K93" s="6">
        <f>+H17</f>
        <v>0</v>
      </c>
      <c r="L93" s="112"/>
      <c r="M93" s="135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"/>
      <c r="Z93" s="120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</row>
    <row r="94" spans="1:72" ht="15.75" x14ac:dyDescent="0.25">
      <c r="A94" s="16"/>
      <c r="B94" s="16"/>
      <c r="C94" s="16"/>
      <c r="D94" s="16"/>
      <c r="E94" s="16"/>
      <c r="F94" s="124" t="s">
        <v>117</v>
      </c>
      <c r="G94" s="82">
        <v>0.2</v>
      </c>
      <c r="H94" s="13">
        <f>H93*G94</f>
        <v>11206.016575000001</v>
      </c>
      <c r="I94" s="80"/>
      <c r="J94" s="80" t="s">
        <v>116</v>
      </c>
      <c r="K94" s="6">
        <f>H44</f>
        <v>35942.775000000001</v>
      </c>
      <c r="L94" s="112"/>
      <c r="M94" s="135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"/>
      <c r="Z94" s="120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</row>
    <row r="95" spans="1:72" ht="15.75" x14ac:dyDescent="0.25">
      <c r="A95" s="16"/>
      <c r="B95" s="16"/>
      <c r="C95" s="16"/>
      <c r="D95" s="16"/>
      <c r="E95" s="16"/>
      <c r="F95" s="124" t="s">
        <v>119</v>
      </c>
      <c r="G95" s="74"/>
      <c r="H95" s="85">
        <f>H93+H94</f>
        <v>67236.099450000009</v>
      </c>
      <c r="I95" s="13"/>
      <c r="J95" s="80" t="s">
        <v>118</v>
      </c>
      <c r="K95" s="6">
        <f>H59-H46</f>
        <v>38768.753700000001</v>
      </c>
      <c r="L95" s="112"/>
      <c r="M95" s="84" t="s">
        <v>127</v>
      </c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"/>
      <c r="Z95" s="120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</row>
    <row r="96" spans="1:72" ht="15.75" x14ac:dyDescent="0.25">
      <c r="A96" s="16"/>
      <c r="B96" s="16"/>
      <c r="C96" s="16"/>
      <c r="D96" s="16"/>
      <c r="E96" s="16"/>
      <c r="F96" s="124" t="s">
        <v>125</v>
      </c>
      <c r="G96" s="87"/>
      <c r="H96" s="97">
        <f>'Semana completa MAT'!H124</f>
        <v>203459.92471200001</v>
      </c>
      <c r="I96" s="88" t="s">
        <v>120</v>
      </c>
      <c r="J96" s="86" t="s">
        <v>56</v>
      </c>
      <c r="K96" s="6">
        <f>SUM(K93:K95)</f>
        <v>74711.528699999995</v>
      </c>
      <c r="L96" s="113">
        <f>H95-H94</f>
        <v>56030.082875000007</v>
      </c>
      <c r="M96" s="114">
        <f>+(L96-K96)*0.3</f>
        <v>-5604.4337474999966</v>
      </c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"/>
      <c r="Z96" s="120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</row>
    <row r="97" spans="1:72" ht="15.75" x14ac:dyDescent="0.25">
      <c r="A97" s="16"/>
      <c r="B97" s="16" t="s">
        <v>121</v>
      </c>
      <c r="C97" s="16"/>
      <c r="D97" s="16"/>
      <c r="E97" s="16"/>
      <c r="F97" s="124" t="s">
        <v>126</v>
      </c>
      <c r="G97" s="90"/>
      <c r="H97" s="98">
        <f>H95+H96</f>
        <v>270696.02416200005</v>
      </c>
      <c r="I97" s="13"/>
      <c r="J97" s="89">
        <f>H95/H89</f>
        <v>1.59</v>
      </c>
      <c r="K97" s="7"/>
      <c r="L97" s="7"/>
      <c r="M97" s="2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"/>
      <c r="Z97" s="120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</row>
    <row r="98" spans="1:72" ht="15.75" x14ac:dyDescent="0.25">
      <c r="A98" s="16"/>
      <c r="B98" s="139" t="s">
        <v>122</v>
      </c>
      <c r="C98" s="139" t="s">
        <v>123</v>
      </c>
      <c r="D98" s="140" t="s">
        <v>124</v>
      </c>
      <c r="E98" s="132"/>
      <c r="F98" s="7"/>
      <c r="G98" s="92"/>
      <c r="H98" s="9"/>
      <c r="I98" s="7"/>
      <c r="J98" s="7"/>
      <c r="K98" s="7"/>
      <c r="L98" s="7"/>
      <c r="M98" s="9"/>
      <c r="N98" s="91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"/>
      <c r="Z98" s="120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</row>
    <row r="99" spans="1:72" ht="15.75" x14ac:dyDescent="0.25">
      <c r="A99" s="16"/>
      <c r="B99" s="141">
        <v>0.27500000000000002</v>
      </c>
      <c r="C99" s="141">
        <v>0.05</v>
      </c>
      <c r="D99" s="141">
        <f>B99+C99</f>
        <v>0.32500000000000001</v>
      </c>
      <c r="E99" s="16"/>
      <c r="F99" s="92"/>
      <c r="G99" s="93"/>
      <c r="H99" s="9"/>
      <c r="I99" s="7"/>
      <c r="J99" s="7"/>
      <c r="K99" s="7"/>
      <c r="L99" s="7"/>
      <c r="M99" s="9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"/>
      <c r="Z99" s="120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</row>
    <row r="100" spans="1:72" ht="15.75" x14ac:dyDescent="0.25">
      <c r="A100" s="16"/>
      <c r="B100" s="16"/>
      <c r="C100" s="16"/>
      <c r="D100" s="16"/>
      <c r="E100" s="16"/>
      <c r="F100" s="23"/>
      <c r="G100" s="94"/>
      <c r="H100" s="93"/>
      <c r="I100" s="27"/>
      <c r="J100" s="7"/>
      <c r="K100" s="7"/>
      <c r="L100" s="7"/>
      <c r="M100" s="7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"/>
      <c r="Z100" s="120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</row>
    <row r="101" spans="1:72" ht="15.75" x14ac:dyDescent="0.25">
      <c r="A101" s="1"/>
      <c r="B101" s="1"/>
      <c r="C101" s="1"/>
      <c r="D101" s="1"/>
      <c r="E101" s="1"/>
      <c r="F101" s="23"/>
      <c r="G101" s="94"/>
      <c r="H101" s="93"/>
      <c r="I101" s="95"/>
      <c r="J101" s="18"/>
      <c r="K101" s="18"/>
      <c r="L101" s="18"/>
      <c r="M101" s="18"/>
      <c r="N101" s="18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20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</row>
    <row r="102" spans="1:72" ht="15.75" x14ac:dyDescent="0.25">
      <c r="A102" s="1"/>
      <c r="B102" s="1"/>
      <c r="C102" s="1"/>
      <c r="D102" s="1"/>
      <c r="E102" s="1"/>
      <c r="F102" s="23"/>
      <c r="G102" s="76"/>
      <c r="H102" s="76"/>
      <c r="I102" s="18"/>
      <c r="J102" s="18"/>
      <c r="K102" s="18"/>
      <c r="L102" s="18"/>
      <c r="M102" s="18"/>
      <c r="N102" s="18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20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</row>
    <row r="103" spans="1:72" ht="15.75" x14ac:dyDescent="0.25">
      <c r="A103" s="1"/>
      <c r="B103" s="1"/>
      <c r="C103" s="1"/>
      <c r="D103" s="1"/>
      <c r="E103" s="1"/>
      <c r="F103" s="23"/>
      <c r="G103" s="5"/>
      <c r="H103" s="1"/>
      <c r="I103" s="1"/>
      <c r="J103" s="18"/>
      <c r="K103" s="18"/>
      <c r="L103" s="18"/>
      <c r="M103" s="18"/>
      <c r="N103" s="18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20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</row>
    <row r="104" spans="1:72" ht="15.75" x14ac:dyDescent="0.25">
      <c r="A104" s="1"/>
      <c r="B104" s="1"/>
      <c r="C104" s="1"/>
      <c r="D104" s="1"/>
      <c r="E104" s="1"/>
      <c r="F104" s="1"/>
      <c r="G104" s="18"/>
      <c r="H104" s="4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20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</row>
    <row r="105" spans="1:72" ht="15.75" x14ac:dyDescent="0.25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20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</row>
    <row r="106" spans="1:72" ht="15.75" x14ac:dyDescent="0.25">
      <c r="A106" s="1"/>
      <c r="B106" s="1"/>
      <c r="C106" s="96"/>
      <c r="D106" s="1"/>
      <c r="E106" s="1"/>
      <c r="F106" s="1"/>
      <c r="G106" s="18"/>
      <c r="H106" s="4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20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</row>
    <row r="107" spans="1:72" ht="15.75" x14ac:dyDescent="0.25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0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</row>
    <row r="108" spans="1:72" ht="15.75" x14ac:dyDescent="0.25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20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</row>
    <row r="109" spans="1:72" ht="15.75" x14ac:dyDescent="0.25">
      <c r="A109" s="1"/>
      <c r="B109" s="1"/>
      <c r="C109" s="40"/>
      <c r="D109" s="96"/>
      <c r="E109" s="9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20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</row>
    <row r="110" spans="1:72" ht="15.75" x14ac:dyDescent="0.25">
      <c r="A110" s="1"/>
      <c r="B110" s="96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20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</row>
    <row r="111" spans="1:72" ht="15.75" x14ac:dyDescent="0.25">
      <c r="A111" s="1"/>
      <c r="B111" s="9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20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</row>
    <row r="112" spans="1:72" ht="15.75" x14ac:dyDescent="0.25">
      <c r="A112" s="1"/>
      <c r="B112" s="96"/>
      <c r="C112" s="96"/>
      <c r="D112" s="96"/>
      <c r="E112" s="9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20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</row>
    <row r="113" spans="1:72" ht="15.75" x14ac:dyDescent="0.25">
      <c r="A113" s="1"/>
      <c r="B113" s="1"/>
      <c r="C113" s="1"/>
      <c r="D113" s="1"/>
      <c r="E113" s="1"/>
      <c r="F113" s="96"/>
      <c r="G113" s="7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20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</row>
    <row r="114" spans="1:72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20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</row>
    <row r="115" spans="1:72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20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</row>
    <row r="116" spans="1:72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20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</row>
    <row r="117" spans="1:72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20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</row>
    <row r="118" spans="1:72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20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</row>
    <row r="119" spans="1:72" ht="15.75" x14ac:dyDescent="0.25">
      <c r="F119" s="1"/>
      <c r="G119" s="1"/>
      <c r="H119" s="1"/>
      <c r="I119" s="1"/>
      <c r="J119" s="1"/>
      <c r="K119" s="1"/>
      <c r="L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20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</row>
    <row r="120" spans="1:72" ht="15.75" x14ac:dyDescent="0.25"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20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</row>
  </sheetData>
  <mergeCells count="78">
    <mergeCell ref="A15:D15"/>
    <mergeCell ref="A1:H1"/>
    <mergeCell ref="A2:H2"/>
    <mergeCell ref="B5:J5"/>
    <mergeCell ref="A8:D8"/>
    <mergeCell ref="J8:M8"/>
    <mergeCell ref="A9:D9"/>
    <mergeCell ref="A10:D10"/>
    <mergeCell ref="A11:D11"/>
    <mergeCell ref="A12:D12"/>
    <mergeCell ref="A13:D13"/>
    <mergeCell ref="A14:D14"/>
    <mergeCell ref="A28:D28"/>
    <mergeCell ref="A16:D16"/>
    <mergeCell ref="O19:U19"/>
    <mergeCell ref="V19:X19"/>
    <mergeCell ref="A20:D20"/>
    <mergeCell ref="A21:D21"/>
    <mergeCell ref="A22:D22"/>
    <mergeCell ref="A23:D23"/>
    <mergeCell ref="A24:D24"/>
    <mergeCell ref="A25:D25"/>
    <mergeCell ref="A26:D26"/>
    <mergeCell ref="A27:D27"/>
    <mergeCell ref="A41:D41"/>
    <mergeCell ref="A29:D29"/>
    <mergeCell ref="A30:D30"/>
    <mergeCell ref="A31:D31"/>
    <mergeCell ref="A32:D32"/>
    <mergeCell ref="A33:D33"/>
    <mergeCell ref="A34:D34"/>
    <mergeCell ref="A35:D35"/>
    <mergeCell ref="A36:D36"/>
    <mergeCell ref="A38:D38"/>
    <mergeCell ref="A39:D39"/>
    <mergeCell ref="A40:D40"/>
    <mergeCell ref="A57:D57"/>
    <mergeCell ref="A42:D42"/>
    <mergeCell ref="A43:D43"/>
    <mergeCell ref="A46:D46"/>
    <mergeCell ref="A49:D49"/>
    <mergeCell ref="A50:D50"/>
    <mergeCell ref="A51:D51"/>
    <mergeCell ref="A52:D52"/>
    <mergeCell ref="A53:D53"/>
    <mergeCell ref="A54:D54"/>
    <mergeCell ref="A55:D55"/>
    <mergeCell ref="A56:D56"/>
    <mergeCell ref="A72:D7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84:D84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5:D85"/>
    <mergeCell ref="I88:I89"/>
    <mergeCell ref="J88:J89"/>
    <mergeCell ref="K88:K89"/>
    <mergeCell ref="N88:N89"/>
    <mergeCell ref="F89:G89"/>
  </mergeCells>
  <pageMargins left="0.7" right="0.7" top="0.75" bottom="0.75" header="0.3" footer="0.3"/>
  <pageSetup paperSize="9" scale="29" fitToWidth="0" orientation="landscape" horizontalDpi="300" verticalDpi="300" r:id="rId1"/>
  <rowBreaks count="1" manualBreakCount="1">
    <brk id="9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48</vt:i4>
      </vt:variant>
      <vt:variant>
        <vt:lpstr>Rangos con nombre</vt:lpstr>
      </vt:variant>
      <vt:variant>
        <vt:i4>47</vt:i4>
      </vt:variant>
    </vt:vector>
  </HeadingPairs>
  <TitlesOfParts>
    <vt:vector size="95" baseType="lpstr">
      <vt:lpstr>Cotizacion</vt:lpstr>
      <vt:lpstr>Hoja1</vt:lpstr>
      <vt:lpstr>Semana completa MAT</vt:lpstr>
      <vt:lpstr>Semana completa M0</vt:lpstr>
      <vt:lpstr>MAT (1)</vt:lpstr>
      <vt:lpstr>M0 (1)</vt:lpstr>
      <vt:lpstr>MAT (2)</vt:lpstr>
      <vt:lpstr>M0 (2)</vt:lpstr>
      <vt:lpstr>MAT (3)</vt:lpstr>
      <vt:lpstr>M0  (3)</vt:lpstr>
      <vt:lpstr>MAT (4)</vt:lpstr>
      <vt:lpstr>M0  (4)</vt:lpstr>
      <vt:lpstr>MAT (5)</vt:lpstr>
      <vt:lpstr>M0  (5)</vt:lpstr>
      <vt:lpstr>MAT (6)</vt:lpstr>
      <vt:lpstr>M0  (6)</vt:lpstr>
      <vt:lpstr>MAT (7)</vt:lpstr>
      <vt:lpstr>M0  (7)</vt:lpstr>
      <vt:lpstr>MAT (8)</vt:lpstr>
      <vt:lpstr>M0  (8)</vt:lpstr>
      <vt:lpstr>MAT (9)</vt:lpstr>
      <vt:lpstr>M0  (9)</vt:lpstr>
      <vt:lpstr>MAT (10)</vt:lpstr>
      <vt:lpstr>M0  (10)</vt:lpstr>
      <vt:lpstr>MAT (11)</vt:lpstr>
      <vt:lpstr>M0  (11)</vt:lpstr>
      <vt:lpstr>MAT (12)</vt:lpstr>
      <vt:lpstr>M0  (12)</vt:lpstr>
      <vt:lpstr>MAT (13)</vt:lpstr>
      <vt:lpstr>M0  (13)</vt:lpstr>
      <vt:lpstr>MAT (14)</vt:lpstr>
      <vt:lpstr>M0  (14)</vt:lpstr>
      <vt:lpstr>MAT (15)</vt:lpstr>
      <vt:lpstr>M0  (15)</vt:lpstr>
      <vt:lpstr>MAT (16)</vt:lpstr>
      <vt:lpstr>M0  (16)</vt:lpstr>
      <vt:lpstr>MAT (17)</vt:lpstr>
      <vt:lpstr>M0  (17)</vt:lpstr>
      <vt:lpstr>MAT (18)</vt:lpstr>
      <vt:lpstr>M0  (18)</vt:lpstr>
      <vt:lpstr>MAT (19)</vt:lpstr>
      <vt:lpstr>M0  (19)</vt:lpstr>
      <vt:lpstr>MAT (20)</vt:lpstr>
      <vt:lpstr>M0  (20)</vt:lpstr>
      <vt:lpstr>MAT (21)</vt:lpstr>
      <vt:lpstr>M0  (21)</vt:lpstr>
      <vt:lpstr>MAT (22)</vt:lpstr>
      <vt:lpstr>M0  (22)</vt:lpstr>
      <vt:lpstr>Cotizacion!Área_de_impresión</vt:lpstr>
      <vt:lpstr>'M0  (10)'!Área_de_impresión</vt:lpstr>
      <vt:lpstr>'M0  (11)'!Área_de_impresión</vt:lpstr>
      <vt:lpstr>'M0  (12)'!Área_de_impresión</vt:lpstr>
      <vt:lpstr>'M0  (13)'!Área_de_impresión</vt:lpstr>
      <vt:lpstr>'M0  (14)'!Área_de_impresión</vt:lpstr>
      <vt:lpstr>'M0  (15)'!Área_de_impresión</vt:lpstr>
      <vt:lpstr>'M0  (16)'!Área_de_impresión</vt:lpstr>
      <vt:lpstr>'M0  (17)'!Área_de_impresión</vt:lpstr>
      <vt:lpstr>'M0  (18)'!Área_de_impresión</vt:lpstr>
      <vt:lpstr>'M0  (19)'!Área_de_impresión</vt:lpstr>
      <vt:lpstr>'M0  (20)'!Área_de_impresión</vt:lpstr>
      <vt:lpstr>'M0  (21)'!Área_de_impresión</vt:lpstr>
      <vt:lpstr>'M0  (22)'!Área_de_impresión</vt:lpstr>
      <vt:lpstr>'M0  (3)'!Área_de_impresión</vt:lpstr>
      <vt:lpstr>'M0  (4)'!Área_de_impresión</vt:lpstr>
      <vt:lpstr>'M0  (5)'!Área_de_impresión</vt:lpstr>
      <vt:lpstr>'M0  (6)'!Área_de_impresión</vt:lpstr>
      <vt:lpstr>'M0  (7)'!Área_de_impresión</vt:lpstr>
      <vt:lpstr>'M0  (8)'!Área_de_impresión</vt:lpstr>
      <vt:lpstr>'M0  (9)'!Área_de_impresión</vt:lpstr>
      <vt:lpstr>'M0 (1)'!Área_de_impresión</vt:lpstr>
      <vt:lpstr>'M0 (2)'!Área_de_impresión</vt:lpstr>
      <vt:lpstr>'MAT (1)'!Área_de_impresión</vt:lpstr>
      <vt:lpstr>'MAT (10)'!Área_de_impresión</vt:lpstr>
      <vt:lpstr>'MAT (11)'!Área_de_impresión</vt:lpstr>
      <vt:lpstr>'MAT (12)'!Área_de_impresión</vt:lpstr>
      <vt:lpstr>'MAT (13)'!Área_de_impresión</vt:lpstr>
      <vt:lpstr>'MAT (14)'!Área_de_impresión</vt:lpstr>
      <vt:lpstr>'MAT (15)'!Área_de_impresión</vt:lpstr>
      <vt:lpstr>'MAT (16)'!Área_de_impresión</vt:lpstr>
      <vt:lpstr>'MAT (17)'!Área_de_impresión</vt:lpstr>
      <vt:lpstr>'MAT (18)'!Área_de_impresión</vt:lpstr>
      <vt:lpstr>'MAT (19)'!Área_de_impresión</vt:lpstr>
      <vt:lpstr>'MAT (2)'!Área_de_impresión</vt:lpstr>
      <vt:lpstr>'MAT (20)'!Área_de_impresión</vt:lpstr>
      <vt:lpstr>'MAT (21)'!Área_de_impresión</vt:lpstr>
      <vt:lpstr>'MAT (22)'!Área_de_impresión</vt:lpstr>
      <vt:lpstr>'MAT (3)'!Área_de_impresión</vt:lpstr>
      <vt:lpstr>'MAT (4)'!Área_de_impresión</vt:lpstr>
      <vt:lpstr>'MAT (5)'!Área_de_impresión</vt:lpstr>
      <vt:lpstr>'MAT (6)'!Área_de_impresión</vt:lpstr>
      <vt:lpstr>'MAT (7)'!Área_de_impresión</vt:lpstr>
      <vt:lpstr>'MAT (8)'!Área_de_impresión</vt:lpstr>
      <vt:lpstr>'MAT (9)'!Área_de_impresión</vt:lpstr>
      <vt:lpstr>'Semana completa M0'!Área_de_impresión</vt:lpstr>
      <vt:lpstr>'Semana completa MAT'!Área_de_impresión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Vargas</dc:creator>
  <cp:lastModifiedBy>user</cp:lastModifiedBy>
  <cp:lastPrinted>2025-02-11T13:33:34Z</cp:lastPrinted>
  <dcterms:created xsi:type="dcterms:W3CDTF">2020-02-06T17:11:26Z</dcterms:created>
  <dcterms:modified xsi:type="dcterms:W3CDTF">2026-01-09T00:18:06Z</dcterms:modified>
</cp:coreProperties>
</file>