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cky\OneDrive\Documentos\"/>
    </mc:Choice>
  </mc:AlternateContent>
  <xr:revisionPtr revIDLastSave="0" documentId="13_ncr:1_{9BA31EB9-465A-457B-9965-01F1CD3F4BC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ALCULO" sheetId="2" r:id="rId1"/>
    <sheet name="CUOTA PINTADO" sheetId="5" r:id="rId2"/>
    <sheet name="Hoja1" sheetId="6" r:id="rId3"/>
    <sheet name="CUOTA PINTADO (2)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G73" i="7"/>
  <c r="L71" i="7" s="1"/>
  <c r="I9" i="7"/>
  <c r="I10" i="7"/>
  <c r="J10" i="7" s="1"/>
  <c r="I11" i="7"/>
  <c r="J11" i="7" s="1"/>
  <c r="I12" i="7"/>
  <c r="J12" i="7" s="1"/>
  <c r="I13" i="7"/>
  <c r="I14" i="7"/>
  <c r="I15" i="7"/>
  <c r="J15" i="7" s="1"/>
  <c r="I16" i="7"/>
  <c r="J16" i="7" s="1"/>
  <c r="I17" i="7"/>
  <c r="I18" i="7"/>
  <c r="I19" i="7"/>
  <c r="I20" i="7"/>
  <c r="I21" i="7"/>
  <c r="I22" i="7"/>
  <c r="J22" i="7" s="1"/>
  <c r="I23" i="7"/>
  <c r="J23" i="7" s="1"/>
  <c r="I24" i="7"/>
  <c r="I25" i="7"/>
  <c r="I26" i="7"/>
  <c r="I27" i="7"/>
  <c r="J27" i="7" s="1"/>
  <c r="I28" i="7"/>
  <c r="I29" i="7"/>
  <c r="I30" i="7"/>
  <c r="J30" i="7" s="1"/>
  <c r="I31" i="7"/>
  <c r="J31" i="7" s="1"/>
  <c r="I32" i="7"/>
  <c r="I33" i="7"/>
  <c r="I34" i="7"/>
  <c r="J34" i="7" s="1"/>
  <c r="I35" i="7"/>
  <c r="J35" i="7" s="1"/>
  <c r="I36" i="7"/>
  <c r="I37" i="7"/>
  <c r="I38" i="7"/>
  <c r="J38" i="7" s="1"/>
  <c r="I39" i="7"/>
  <c r="J39" i="7" s="1"/>
  <c r="I40" i="7"/>
  <c r="I41" i="7"/>
  <c r="I42" i="7"/>
  <c r="J42" i="7" s="1"/>
  <c r="I43" i="7"/>
  <c r="I44" i="7"/>
  <c r="I45" i="7"/>
  <c r="I46" i="7"/>
  <c r="J46" i="7" s="1"/>
  <c r="I47" i="7"/>
  <c r="J47" i="7" s="1"/>
  <c r="I48" i="7"/>
  <c r="I49" i="7"/>
  <c r="I50" i="7"/>
  <c r="J50" i="7" s="1"/>
  <c r="I51" i="7"/>
  <c r="J51" i="7" s="1"/>
  <c r="I52" i="7"/>
  <c r="I53" i="7"/>
  <c r="I54" i="7"/>
  <c r="J54" i="7" s="1"/>
  <c r="I55" i="7"/>
  <c r="J55" i="7" s="1"/>
  <c r="I56" i="7"/>
  <c r="I57" i="7"/>
  <c r="I58" i="7"/>
  <c r="J58" i="7" s="1"/>
  <c r="I59" i="7"/>
  <c r="J59" i="7" s="1"/>
  <c r="I60" i="7"/>
  <c r="I61" i="7"/>
  <c r="I62" i="7"/>
  <c r="J62" i="7" s="1"/>
  <c r="I63" i="7"/>
  <c r="J63" i="7" s="1"/>
  <c r="T9" i="7"/>
  <c r="J61" i="7"/>
  <c r="F64" i="7"/>
  <c r="H72" i="7" s="1"/>
  <c r="I4" i="7"/>
  <c r="J4" i="7" s="1"/>
  <c r="G64" i="7"/>
  <c r="G67" i="7" s="1"/>
  <c r="H64" i="7"/>
  <c r="H67" i="7" s="1"/>
  <c r="I5" i="7"/>
  <c r="I6" i="7"/>
  <c r="I7" i="7"/>
  <c r="I8" i="7"/>
  <c r="J9" i="7"/>
  <c r="J13" i="7"/>
  <c r="J14" i="7"/>
  <c r="J17" i="7"/>
  <c r="J25" i="7"/>
  <c r="J26" i="7"/>
  <c r="J29" i="7"/>
  <c r="J33" i="7"/>
  <c r="J37" i="7"/>
  <c r="J41" i="7"/>
  <c r="J45" i="7"/>
  <c r="J49" i="7"/>
  <c r="J53" i="7"/>
  <c r="J57" i="7"/>
  <c r="U63" i="7"/>
  <c r="T63" i="7"/>
  <c r="S63" i="7"/>
  <c r="U62" i="7"/>
  <c r="T62" i="7"/>
  <c r="S62" i="7"/>
  <c r="U61" i="7"/>
  <c r="T61" i="7"/>
  <c r="S61" i="7"/>
  <c r="U60" i="7"/>
  <c r="T60" i="7"/>
  <c r="S60" i="7"/>
  <c r="U59" i="7"/>
  <c r="T59" i="7"/>
  <c r="S59" i="7"/>
  <c r="U58" i="7"/>
  <c r="T58" i="7"/>
  <c r="S58" i="7"/>
  <c r="U57" i="7"/>
  <c r="T57" i="7"/>
  <c r="S57" i="7"/>
  <c r="U56" i="7"/>
  <c r="T56" i="7"/>
  <c r="S56" i="7"/>
  <c r="U55" i="7"/>
  <c r="T55" i="7"/>
  <c r="S55" i="7"/>
  <c r="U54" i="7"/>
  <c r="T54" i="7"/>
  <c r="S54" i="7"/>
  <c r="U53" i="7"/>
  <c r="T53" i="7"/>
  <c r="S53" i="7"/>
  <c r="U52" i="7"/>
  <c r="T52" i="7"/>
  <c r="S52" i="7"/>
  <c r="U51" i="7"/>
  <c r="T51" i="7"/>
  <c r="S51" i="7"/>
  <c r="U50" i="7"/>
  <c r="T50" i="7"/>
  <c r="S50" i="7"/>
  <c r="U49" i="7"/>
  <c r="T49" i="7"/>
  <c r="S49" i="7"/>
  <c r="U48" i="7"/>
  <c r="T48" i="7"/>
  <c r="S48" i="7"/>
  <c r="U47" i="7"/>
  <c r="T47" i="7"/>
  <c r="S47" i="7"/>
  <c r="U46" i="7"/>
  <c r="T46" i="7"/>
  <c r="S46" i="7"/>
  <c r="U45" i="7"/>
  <c r="T45" i="7"/>
  <c r="S45" i="7"/>
  <c r="U44" i="7"/>
  <c r="T44" i="7"/>
  <c r="S44" i="7"/>
  <c r="U43" i="7"/>
  <c r="T43" i="7"/>
  <c r="S43" i="7"/>
  <c r="U42" i="7"/>
  <c r="T42" i="7"/>
  <c r="S42" i="7"/>
  <c r="U41" i="7"/>
  <c r="T41" i="7"/>
  <c r="S41" i="7"/>
  <c r="U40" i="7"/>
  <c r="T40" i="7"/>
  <c r="S40" i="7"/>
  <c r="U39" i="7"/>
  <c r="T39" i="7"/>
  <c r="S39" i="7"/>
  <c r="U38" i="7"/>
  <c r="T38" i="7"/>
  <c r="S38" i="7"/>
  <c r="U37" i="7"/>
  <c r="T37" i="7"/>
  <c r="S37" i="7"/>
  <c r="U36" i="7"/>
  <c r="T36" i="7"/>
  <c r="S36" i="7"/>
  <c r="U35" i="7"/>
  <c r="T35" i="7"/>
  <c r="S35" i="7"/>
  <c r="U34" i="7"/>
  <c r="T34" i="7"/>
  <c r="S34" i="7"/>
  <c r="U33" i="7"/>
  <c r="T33" i="7"/>
  <c r="S33" i="7"/>
  <c r="U32" i="7"/>
  <c r="T32" i="7"/>
  <c r="S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18" i="7"/>
  <c r="T18" i="7"/>
  <c r="S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U11" i="7"/>
  <c r="T11" i="7"/>
  <c r="S11" i="7"/>
  <c r="U10" i="7"/>
  <c r="T10" i="7"/>
  <c r="S10" i="7"/>
  <c r="U9" i="7"/>
  <c r="S9" i="7"/>
  <c r="U7" i="7"/>
  <c r="T7" i="7"/>
  <c r="S7" i="7"/>
  <c r="U5" i="7"/>
  <c r="T5" i="7"/>
  <c r="S5" i="7"/>
  <c r="U4" i="7"/>
  <c r="T4" i="7"/>
  <c r="S4" i="7"/>
  <c r="J56" i="5"/>
  <c r="J6" i="5"/>
  <c r="J5" i="5"/>
  <c r="J16" i="5"/>
  <c r="J59" i="5"/>
  <c r="J62" i="5" s="1"/>
  <c r="J7" i="5"/>
  <c r="J8" i="5"/>
  <c r="J9" i="5"/>
  <c r="J10" i="5"/>
  <c r="J11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7" i="5"/>
  <c r="J58" i="5"/>
  <c r="J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P5" i="5"/>
  <c r="O4" i="5"/>
  <c r="N5" i="5"/>
  <c r="N4" i="5"/>
  <c r="P4" i="5"/>
  <c r="G68" i="7" l="1"/>
  <c r="H68" i="7"/>
  <c r="J60" i="7"/>
  <c r="J56" i="7"/>
  <c r="J52" i="7"/>
  <c r="J48" i="7"/>
  <c r="J44" i="7"/>
  <c r="J40" i="7"/>
  <c r="J36" i="7"/>
  <c r="J32" i="7"/>
  <c r="J28" i="7"/>
  <c r="J24" i="7"/>
  <c r="J5" i="7"/>
  <c r="J43" i="7"/>
  <c r="I72" i="7"/>
  <c r="J72" i="7"/>
  <c r="I64" i="7"/>
  <c r="J18" i="7"/>
  <c r="J7" i="7"/>
  <c r="C7" i="2"/>
  <c r="C24" i="2"/>
  <c r="C19" i="2"/>
  <c r="C18" i="2"/>
  <c r="C17" i="2"/>
  <c r="C16" i="2" s="1"/>
  <c r="I68" i="7" l="1"/>
  <c r="I67" i="7"/>
  <c r="J73" i="7"/>
  <c r="L72" i="7" s="1"/>
  <c r="L73" i="7" s="1"/>
  <c r="N45" i="7" s="1"/>
  <c r="N57" i="7"/>
  <c r="J64" i="7"/>
  <c r="C30" i="2"/>
  <c r="C35" i="2"/>
  <c r="N52" i="7" l="1"/>
  <c r="N63" i="7"/>
  <c r="K4" i="7"/>
  <c r="N51" i="7"/>
  <c r="K51" i="7" s="1"/>
  <c r="N44" i="7"/>
  <c r="K44" i="7" s="1"/>
  <c r="N30" i="7"/>
  <c r="N23" i="7"/>
  <c r="M23" i="7" s="1"/>
  <c r="N47" i="7"/>
  <c r="K47" i="7" s="1"/>
  <c r="N46" i="7"/>
  <c r="K46" i="7" s="1"/>
  <c r="N15" i="7"/>
  <c r="K15" i="7" s="1"/>
  <c r="N55" i="7"/>
  <c r="K55" i="7" s="1"/>
  <c r="N32" i="7"/>
  <c r="K32" i="7" s="1"/>
  <c r="N9" i="7"/>
  <c r="M9" i="7" s="1"/>
  <c r="N62" i="7"/>
  <c r="M62" i="7" s="1"/>
  <c r="N5" i="7"/>
  <c r="K5" i="7" s="1"/>
  <c r="N59" i="7"/>
  <c r="M59" i="7" s="1"/>
  <c r="N35" i="7"/>
  <c r="K35" i="7" s="1"/>
  <c r="N40" i="7"/>
  <c r="M40" i="7" s="1"/>
  <c r="N49" i="7"/>
  <c r="M49" i="7" s="1"/>
  <c r="N14" i="7"/>
  <c r="M14" i="7" s="1"/>
  <c r="N18" i="7"/>
  <c r="M18" i="7" s="1"/>
  <c r="N39" i="7"/>
  <c r="K39" i="7" s="1"/>
  <c r="N28" i="7"/>
  <c r="M28" i="7" s="1"/>
  <c r="N60" i="7"/>
  <c r="L60" i="7" s="1"/>
  <c r="N27" i="7"/>
  <c r="L27" i="7" s="1"/>
  <c r="N31" i="7"/>
  <c r="M31" i="7" s="1"/>
  <c r="N48" i="7"/>
  <c r="M48" i="7" s="1"/>
  <c r="N16" i="7"/>
  <c r="L16" i="7" s="1"/>
  <c r="N29" i="7"/>
  <c r="L29" i="7" s="1"/>
  <c r="N22" i="7"/>
  <c r="M22" i="7" s="1"/>
  <c r="N38" i="7"/>
  <c r="M38" i="7" s="1"/>
  <c r="N54" i="7"/>
  <c r="K54" i="7" s="1"/>
  <c r="N53" i="7"/>
  <c r="K53" i="7" s="1"/>
  <c r="N37" i="7"/>
  <c r="L37" i="7" s="1"/>
  <c r="N10" i="7"/>
  <c r="L10" i="7" s="1"/>
  <c r="N61" i="7"/>
  <c r="M61" i="7" s="1"/>
  <c r="N34" i="7"/>
  <c r="L34" i="7" s="1"/>
  <c r="N50" i="7"/>
  <c r="K50" i="7" s="1"/>
  <c r="N33" i="7"/>
  <c r="K33" i="7" s="1"/>
  <c r="N25" i="7"/>
  <c r="L25" i="7" s="1"/>
  <c r="N7" i="7"/>
  <c r="L7" i="7" s="1"/>
  <c r="N12" i="7"/>
  <c r="K12" i="7" s="1"/>
  <c r="N36" i="7"/>
  <c r="M36" i="7" s="1"/>
  <c r="N13" i="7"/>
  <c r="M13" i="7" s="1"/>
  <c r="N17" i="7"/>
  <c r="L17" i="7" s="1"/>
  <c r="N24" i="7"/>
  <c r="K24" i="7" s="1"/>
  <c r="N56" i="7"/>
  <c r="K56" i="7" s="1"/>
  <c r="N43" i="7"/>
  <c r="K43" i="7" s="1"/>
  <c r="N41" i="7"/>
  <c r="M41" i="7" s="1"/>
  <c r="N26" i="7"/>
  <c r="M26" i="7" s="1"/>
  <c r="N42" i="7"/>
  <c r="L42" i="7" s="1"/>
  <c r="N58" i="7"/>
  <c r="K58" i="7" s="1"/>
  <c r="N11" i="7"/>
  <c r="K11" i="7" s="1"/>
  <c r="K63" i="7"/>
  <c r="M63" i="7"/>
  <c r="L63" i="7"/>
  <c r="L35" i="7"/>
  <c r="K31" i="7"/>
  <c r="M29" i="7"/>
  <c r="M7" i="7"/>
  <c r="M12" i="7"/>
  <c r="L36" i="7"/>
  <c r="M56" i="7"/>
  <c r="L56" i="7"/>
  <c r="L11" i="7"/>
  <c r="M45" i="7"/>
  <c r="L45" i="7"/>
  <c r="K45" i="7"/>
  <c r="M5" i="7"/>
  <c r="L5" i="7"/>
  <c r="K52" i="7"/>
  <c r="M52" i="7"/>
  <c r="L52" i="7"/>
  <c r="K23" i="7"/>
  <c r="K34" i="7"/>
  <c r="M33" i="7"/>
  <c r="K28" i="7"/>
  <c r="K48" i="7"/>
  <c r="L15" i="7"/>
  <c r="L44" i="7"/>
  <c r="L55" i="7"/>
  <c r="L4" i="7"/>
  <c r="L49" i="7"/>
  <c r="K30" i="7"/>
  <c r="M30" i="7"/>
  <c r="L30" i="7"/>
  <c r="M57" i="7"/>
  <c r="L57" i="7"/>
  <c r="K57" i="7"/>
  <c r="C49" i="2"/>
  <c r="C38" i="2"/>
  <c r="C55" i="2"/>
  <c r="C46" i="2"/>
  <c r="C58" i="2"/>
  <c r="C54" i="2"/>
  <c r="C50" i="2"/>
  <c r="C53" i="2"/>
  <c r="C56" i="2"/>
  <c r="C57" i="2"/>
  <c r="C52" i="2"/>
  <c r="C48" i="2"/>
  <c r="C44" i="2"/>
  <c r="C40" i="2"/>
  <c r="C47" i="2"/>
  <c r="C43" i="2"/>
  <c r="C39" i="2"/>
  <c r="C42" i="2"/>
  <c r="C45" i="2"/>
  <c r="M10" i="7" l="1"/>
  <c r="M4" i="7"/>
  <c r="L28" i="7"/>
  <c r="M42" i="7"/>
  <c r="M24" i="7"/>
  <c r="K61" i="7"/>
  <c r="K62" i="7"/>
  <c r="K49" i="7"/>
  <c r="M51" i="7"/>
  <c r="K38" i="7"/>
  <c r="L33" i="7"/>
  <c r="K10" i="7"/>
  <c r="K26" i="7"/>
  <c r="K36" i="7"/>
  <c r="M37" i="7"/>
  <c r="M55" i="7"/>
  <c r="L48" i="7"/>
  <c r="L23" i="7"/>
  <c r="M16" i="7"/>
  <c r="K42" i="7"/>
  <c r="L47" i="7"/>
  <c r="L32" i="7"/>
  <c r="L38" i="7"/>
  <c r="K14" i="7"/>
  <c r="L51" i="7"/>
  <c r="K59" i="7"/>
  <c r="M11" i="7"/>
  <c r="M35" i="7"/>
  <c r="L14" i="7"/>
  <c r="L46" i="7"/>
  <c r="M32" i="7"/>
  <c r="M44" i="7"/>
  <c r="L53" i="7"/>
  <c r="M27" i="7"/>
  <c r="K41" i="7"/>
  <c r="M47" i="7"/>
  <c r="L59" i="7"/>
  <c r="K9" i="7"/>
  <c r="K7" i="7"/>
  <c r="M53" i="7"/>
  <c r="K27" i="7"/>
  <c r="K18" i="7"/>
  <c r="M34" i="7"/>
  <c r="M17" i="7"/>
  <c r="L54" i="7"/>
  <c r="M25" i="7"/>
  <c r="M15" i="7"/>
  <c r="L39" i="7"/>
  <c r="L62" i="7"/>
  <c r="M46" i="7"/>
  <c r="L9" i="7"/>
  <c r="K22" i="7"/>
  <c r="L18" i="7"/>
  <c r="K40" i="7"/>
  <c r="L26" i="7"/>
  <c r="L41" i="7"/>
  <c r="K17" i="7"/>
  <c r="L12" i="7"/>
  <c r="K37" i="7"/>
  <c r="K29" i="7"/>
  <c r="L31" i="7"/>
  <c r="M39" i="7"/>
  <c r="M50" i="7"/>
  <c r="L22" i="7"/>
  <c r="L40" i="7"/>
  <c r="L24" i="7"/>
  <c r="L50" i="7"/>
  <c r="M60" i="7"/>
  <c r="L58" i="7"/>
  <c r="L43" i="7"/>
  <c r="K13" i="7"/>
  <c r="M54" i="7"/>
  <c r="K60" i="7"/>
  <c r="L61" i="7"/>
  <c r="M58" i="7"/>
  <c r="M43" i="7"/>
  <c r="L13" i="7"/>
  <c r="K16" i="7"/>
  <c r="K25" i="7"/>
  <c r="N64" i="7"/>
  <c r="L64" i="7" l="1"/>
  <c r="K64" i="7"/>
  <c r="M64" i="7"/>
  <c r="N65" i="7"/>
</calcChain>
</file>

<file path=xl/sharedStrings.xml><?xml version="1.0" encoding="utf-8"?>
<sst xmlns="http://schemas.openxmlformats.org/spreadsheetml/2006/main" count="367" uniqueCount="209">
  <si>
    <t xml:space="preserve">Numero de pisos con departamentos </t>
  </si>
  <si>
    <t>Area departamento de 1 dorm en m2</t>
  </si>
  <si>
    <t>Area departamento de 2 dorm en m2</t>
  </si>
  <si>
    <t>Area departamento de 3 dorm en m2</t>
  </si>
  <si>
    <t>Area total en baulerasm2</t>
  </si>
  <si>
    <t>Area total en parqueos en m2</t>
  </si>
  <si>
    <t xml:space="preserve">Area a aplicar para la gestora </t>
  </si>
  <si>
    <t>Se asume area por parqueo de 12,5 m2 y que hay 30 parqueos</t>
  </si>
  <si>
    <t>Total área para repartir el gasto de pintado</t>
  </si>
  <si>
    <t>Gasto pintado en Bs</t>
  </si>
  <si>
    <t>Gasto insumos para limpiado ventanas en Bs</t>
  </si>
  <si>
    <t>gasto por metro cuadrado en Bs</t>
  </si>
  <si>
    <t>Cuota dep 1 dorm</t>
  </si>
  <si>
    <t>Cuota dep 2 dorm</t>
  </si>
  <si>
    <t>Cuota dep 3 dorm</t>
  </si>
  <si>
    <t>Cuota 1 parqueo</t>
  </si>
  <si>
    <t>Baulera 1 y 5</t>
  </si>
  <si>
    <t>Baulera 2 y 6</t>
  </si>
  <si>
    <t>Baulera 3 y 7</t>
  </si>
  <si>
    <t>Baulera 8</t>
  </si>
  <si>
    <t>Baulera 9</t>
  </si>
  <si>
    <t>Baulera 4</t>
  </si>
  <si>
    <t>Baulera 4A</t>
  </si>
  <si>
    <t xml:space="preserve">Otros </t>
  </si>
  <si>
    <t>Tienda</t>
  </si>
  <si>
    <t>Otros departamentos</t>
  </si>
  <si>
    <t>4A</t>
  </si>
  <si>
    <t>4B</t>
  </si>
  <si>
    <t>4C</t>
  </si>
  <si>
    <t>4D</t>
  </si>
  <si>
    <t>5A</t>
  </si>
  <si>
    <t>5B</t>
  </si>
  <si>
    <t>5C</t>
  </si>
  <si>
    <t>Cuota bauleras</t>
  </si>
  <si>
    <t>CUOTAS A PAGAR PARA PINTADO EXTERNO</t>
  </si>
  <si>
    <t>Baulera 1, 2, 5 y 6</t>
  </si>
  <si>
    <t>Cuota por parqueo</t>
  </si>
  <si>
    <t>Nº</t>
  </si>
  <si>
    <t>Nombre y Apellidos</t>
  </si>
  <si>
    <t>Depto.</t>
  </si>
  <si>
    <t>Baulera</t>
  </si>
  <si>
    <t>Parqueo</t>
  </si>
  <si>
    <t>Diego Bascope</t>
  </si>
  <si>
    <t>4- A</t>
  </si>
  <si>
    <t>Francisco Mercado</t>
  </si>
  <si>
    <t>4 – D y  5 - B</t>
  </si>
  <si>
    <t>ATS LAB</t>
  </si>
  <si>
    <t>4 -C y  4 – B2</t>
  </si>
  <si>
    <t>María Virginia Ramos</t>
  </si>
  <si>
    <t>4 -B1</t>
  </si>
  <si>
    <t>5 -A</t>
  </si>
  <si>
    <t>Daniel Mansilla Ortiz</t>
  </si>
  <si>
    <t>5 - C</t>
  </si>
  <si>
    <t>6 – A</t>
  </si>
  <si>
    <t>6 - B</t>
  </si>
  <si>
    <t>Noemi Núñez Benavidez</t>
  </si>
  <si>
    <t>6 – C</t>
  </si>
  <si>
    <t>Averiguar dueño</t>
  </si>
  <si>
    <t>7 – A</t>
  </si>
  <si>
    <t>Gloria Ramos Ríos</t>
  </si>
  <si>
    <t>7 – B</t>
  </si>
  <si>
    <t>Olga Tercia Aban</t>
  </si>
  <si>
    <t>7 – C</t>
  </si>
  <si>
    <t>Ximena Villarroel</t>
  </si>
  <si>
    <t>8 - B</t>
  </si>
  <si>
    <t>Sandra Ureña</t>
  </si>
  <si>
    <t>8 - C</t>
  </si>
  <si>
    <t>9 - A</t>
  </si>
  <si>
    <t>Franz Oropeza Serrano</t>
  </si>
  <si>
    <t>9 – B</t>
  </si>
  <si>
    <t>Álvaro Salinas</t>
  </si>
  <si>
    <t>9 - C</t>
  </si>
  <si>
    <t>María Chura Ramos</t>
  </si>
  <si>
    <t>10 – A</t>
  </si>
  <si>
    <t>10 – B</t>
  </si>
  <si>
    <t xml:space="preserve">Velka Cortez López </t>
  </si>
  <si>
    <t>10 - C</t>
  </si>
  <si>
    <t>11 – A</t>
  </si>
  <si>
    <t>Rosmery Flores Quisbert</t>
  </si>
  <si>
    <t>11 – B</t>
  </si>
  <si>
    <t>Iván Valencia Cruz</t>
  </si>
  <si>
    <t>11 – C</t>
  </si>
  <si>
    <t>Isela Salazar Claros</t>
  </si>
  <si>
    <t>12 - A</t>
  </si>
  <si>
    <t>Mireya Coronado</t>
  </si>
  <si>
    <t>12 - B</t>
  </si>
  <si>
    <t>Willy Montaño Muñoz</t>
  </si>
  <si>
    <t>12 - C</t>
  </si>
  <si>
    <t xml:space="preserve">Wilder Miranda Paz </t>
  </si>
  <si>
    <t>13 - A</t>
  </si>
  <si>
    <t>Addy Alicia Flores Silva</t>
  </si>
  <si>
    <t>13 – B</t>
  </si>
  <si>
    <t>Milenka Cortez</t>
  </si>
  <si>
    <t>13 - C</t>
  </si>
  <si>
    <t>Aldo Murillo</t>
  </si>
  <si>
    <t>14 - A</t>
  </si>
  <si>
    <t>Reyna Amparito Cortez</t>
  </si>
  <si>
    <t>14 - B</t>
  </si>
  <si>
    <t>14 - C</t>
  </si>
  <si>
    <t>Concepción Alanez</t>
  </si>
  <si>
    <t>15 – A</t>
  </si>
  <si>
    <t>Víctor Román Layme</t>
  </si>
  <si>
    <t>15 – B</t>
  </si>
  <si>
    <t>Carlos Hidalgo Riveiros</t>
  </si>
  <si>
    <t>15 - C</t>
  </si>
  <si>
    <t>Frecia Calle</t>
  </si>
  <si>
    <t>16 - B</t>
  </si>
  <si>
    <t>Yolanda Carpio</t>
  </si>
  <si>
    <t>16 – C</t>
  </si>
  <si>
    <t>17 – A</t>
  </si>
  <si>
    <t>Inés Magali Peláez</t>
  </si>
  <si>
    <t>17 – B</t>
  </si>
  <si>
    <t>Freddy Martínez</t>
  </si>
  <si>
    <t>17 - C</t>
  </si>
  <si>
    <t xml:space="preserve">Zaida Soliz </t>
  </si>
  <si>
    <t>18 - C</t>
  </si>
  <si>
    <t>Leovirgildo Ramos Mamani</t>
  </si>
  <si>
    <t>19 – A</t>
  </si>
  <si>
    <t>Giovanna Herrera Poma</t>
  </si>
  <si>
    <t>19 - B</t>
  </si>
  <si>
    <t>19 - C</t>
  </si>
  <si>
    <t>20 - A</t>
  </si>
  <si>
    <t>Yessica Miranda Paz</t>
  </si>
  <si>
    <t>20 – B</t>
  </si>
  <si>
    <t>Marianela Vargas</t>
  </si>
  <si>
    <t>20 - C</t>
  </si>
  <si>
    <t>21 - A</t>
  </si>
  <si>
    <t>Consuelo Dávila</t>
  </si>
  <si>
    <t>21 - B</t>
  </si>
  <si>
    <t>Gerson Gemio Miranda</t>
  </si>
  <si>
    <t>21 - C</t>
  </si>
  <si>
    <t>4 - A</t>
  </si>
  <si>
    <t>TIENDA</t>
  </si>
  <si>
    <t>Elsa Mercado (Jorge Pol Morales)</t>
  </si>
  <si>
    <t>Rosario Castillo Cortez</t>
  </si>
  <si>
    <t>Verónica Chacón</t>
  </si>
  <si>
    <t>1ra Cuota 30%</t>
  </si>
  <si>
    <t>2da Cuota 50%</t>
  </si>
  <si>
    <t>3ra Cuota 20%</t>
  </si>
  <si>
    <t>Pago total</t>
  </si>
  <si>
    <t>Erick Fuentes</t>
  </si>
  <si>
    <t>8 – A, 16-A, 18-A, 18-B</t>
  </si>
  <si>
    <t>22/33/34</t>
  </si>
  <si>
    <t xml:space="preserve">Faride Yapur </t>
  </si>
  <si>
    <t xml:space="preserve">Ma. Eugenia Iriarte </t>
  </si>
  <si>
    <t>Leticia Rojas</t>
  </si>
  <si>
    <t>Luis Mendizábal</t>
  </si>
  <si>
    <t xml:space="preserve">Marcelo Álvarez </t>
  </si>
  <si>
    <t>Nora Manrique</t>
  </si>
  <si>
    <t xml:space="preserve">Roger Soliz </t>
  </si>
  <si>
    <t xml:space="preserve">Elsa Mercado </t>
  </si>
  <si>
    <t>Nicolas Aguilar Torrez</t>
  </si>
  <si>
    <t xml:space="preserve">Carlos Young Méndez </t>
  </si>
  <si>
    <t>Kadir Rivera</t>
  </si>
  <si>
    <t>Paola Castillo</t>
  </si>
  <si>
    <t>TOTAL RECAUDADO</t>
  </si>
  <si>
    <t>Sup. Depto.</t>
  </si>
  <si>
    <t>Sub. Bau</t>
  </si>
  <si>
    <t>Sup. Par</t>
  </si>
  <si>
    <t>Sup. T otal</t>
  </si>
  <si>
    <t>CUOTAS PINTADO POR COPROPIETARIO</t>
  </si>
  <si>
    <t>54,79-54,79-54,79-96,28</t>
  </si>
  <si>
    <t>12,5-12,5-12,5</t>
  </si>
  <si>
    <t>96,28, 35,12</t>
  </si>
  <si>
    <t>63,86- 52,66</t>
  </si>
  <si>
    <t>105.32</t>
  </si>
  <si>
    <t>54.79</t>
  </si>
  <si>
    <t>77.41</t>
  </si>
  <si>
    <t>150.16</t>
  </si>
  <si>
    <t>precio</t>
  </si>
  <si>
    <t>mts</t>
  </si>
  <si>
    <t>calculo marcelo  mts2</t>
  </si>
  <si>
    <t xml:space="preserve"> 4 – B2</t>
  </si>
  <si>
    <t>16A</t>
  </si>
  <si>
    <t>8A</t>
  </si>
  <si>
    <t>18A</t>
  </si>
  <si>
    <t>18-B</t>
  </si>
  <si>
    <t>-</t>
  </si>
  <si>
    <t>VERIFICACION</t>
  </si>
  <si>
    <t>Oscar Flores Perez</t>
  </si>
  <si>
    <t>Sonia Parra</t>
  </si>
  <si>
    <t>Milenka Bozo Cortez</t>
  </si>
  <si>
    <t xml:space="preserve">Cecilia </t>
  </si>
  <si>
    <t>TOTALES CONSUELO</t>
  </si>
  <si>
    <t>TOTALES MARCELO</t>
  </si>
  <si>
    <t>DIFERENCIAS CON MARCELO</t>
  </si>
  <si>
    <t>SUPERFICIE TOTAL</t>
  </si>
  <si>
    <t>CALCULO CONSUELO</t>
  </si>
  <si>
    <t>SUPERFICIE</t>
  </si>
  <si>
    <t>INMUEBLE</t>
  </si>
  <si>
    <t>CALCULO  VELKA</t>
  </si>
  <si>
    <t>PINTURA</t>
  </si>
  <si>
    <t>MATERIALES DE LIMPIEZA VIDRI</t>
  </si>
  <si>
    <t>COSTOS COTIZACION</t>
  </si>
  <si>
    <t>TOTAL</t>
  </si>
  <si>
    <t>METROS 2</t>
  </si>
  <si>
    <t>DEPARTAMENTOS</t>
  </si>
  <si>
    <t>BAULERA</t>
  </si>
  <si>
    <t>PARQUEOS</t>
  </si>
  <si>
    <t>TOTAL METROS CUADRADOS</t>
  </si>
  <si>
    <t>CUOTA METROS CUADRADOS</t>
  </si>
  <si>
    <t>TOTAL METROS</t>
  </si>
  <si>
    <t>TOTAL COSTO PINTURA</t>
  </si>
  <si>
    <t>CUOTA MT2</t>
  </si>
  <si>
    <t>TOTALES VELKA</t>
  </si>
  <si>
    <t>DIFERENCIAS CON VELKA</t>
  </si>
  <si>
    <t>DIFERE</t>
  </si>
  <si>
    <t>DIFERENCIA</t>
  </si>
  <si>
    <t>CALCULO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</si>
</sst>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7" formatCode="_-* #,##0_-;\-* #,##0_-;_-* &quot;-&quot;??_-;_-@_-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 Black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8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0" fillId="3" borderId="1" xfId="0" applyFill="1" applyBorder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2" fontId="0" fillId="0" borderId="1" xfId="0" applyNumberFormat="1" applyBorder="1"/>
    <xf numFmtId="0" fontId="2" fillId="0" borderId="1" xfId="0" applyFont="1" applyBorder="1"/>
    <xf numFmtId="2" fontId="0" fillId="0" borderId="0" xfId="0" applyNumberFormat="1"/>
    <xf numFmtId="1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1" fontId="1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5" fillId="8" borderId="4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0" fillId="9" borderId="0" xfId="0" applyFill="1"/>
    <xf numFmtId="0" fontId="5" fillId="9" borderId="3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2" fontId="0" fillId="9" borderId="0" xfId="0" applyNumberFormat="1" applyFill="1"/>
    <xf numFmtId="0" fontId="0" fillId="10" borderId="0" xfId="0" applyFill="1"/>
    <xf numFmtId="0" fontId="0" fillId="4" borderId="0" xfId="0" applyFill="1"/>
    <xf numFmtId="0" fontId="6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12" borderId="0" xfId="0" applyFont="1" applyFill="1"/>
    <xf numFmtId="0" fontId="1" fillId="14" borderId="0" xfId="0" applyFont="1" applyFill="1"/>
    <xf numFmtId="1" fontId="1" fillId="14" borderId="0" xfId="0" applyNumberFormat="1" applyFont="1" applyFill="1"/>
    <xf numFmtId="0" fontId="1" fillId="13" borderId="0" xfId="0" applyFont="1" applyFill="1" applyAlignment="1">
      <alignment horizontal="center"/>
    </xf>
    <xf numFmtId="0" fontId="1" fillId="13" borderId="0" xfId="0" applyFont="1" applyFill="1"/>
    <xf numFmtId="1" fontId="1" fillId="13" borderId="0" xfId="0" applyNumberFormat="1" applyFont="1" applyFill="1"/>
    <xf numFmtId="0" fontId="11" fillId="16" borderId="1" xfId="0" applyFont="1" applyFill="1" applyBorder="1" applyAlignment="1">
      <alignment horizontal="center" vertical="center" wrapText="1"/>
    </xf>
    <xf numFmtId="0" fontId="14" fillId="13" borderId="0" xfId="0" applyFont="1" applyFill="1"/>
    <xf numFmtId="0" fontId="15" fillId="9" borderId="0" xfId="0" applyFont="1" applyFill="1"/>
    <xf numFmtId="0" fontId="0" fillId="0" borderId="0" xfId="0" applyFill="1" applyBorder="1"/>
    <xf numFmtId="0" fontId="0" fillId="0" borderId="0" xfId="0" applyFill="1"/>
    <xf numFmtId="0" fontId="15" fillId="0" borderId="0" xfId="0" applyFont="1" applyFill="1"/>
    <xf numFmtId="0" fontId="15" fillId="0" borderId="0" xfId="0" applyFont="1" applyFill="1" applyBorder="1"/>
    <xf numFmtId="0" fontId="9" fillId="17" borderId="0" xfId="0" applyFont="1" applyFill="1" applyBorder="1"/>
    <xf numFmtId="0" fontId="17" fillId="20" borderId="0" xfId="0" applyFont="1" applyFill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 wrapText="1"/>
    </xf>
    <xf numFmtId="0" fontId="9" fillId="19" borderId="15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wrapText="1"/>
    </xf>
    <xf numFmtId="0" fontId="16" fillId="6" borderId="15" xfId="0" applyFont="1" applyFill="1" applyBorder="1" applyAlignment="1">
      <alignment wrapText="1"/>
    </xf>
    <xf numFmtId="167" fontId="16" fillId="0" borderId="15" xfId="1" applyNumberFormat="1" applyFont="1" applyFill="1" applyBorder="1" applyAlignment="1">
      <alignment wrapText="1"/>
    </xf>
    <xf numFmtId="43" fontId="16" fillId="0" borderId="15" xfId="1" applyNumberFormat="1" applyFont="1" applyFill="1" applyBorder="1" applyAlignment="1">
      <alignment wrapText="1"/>
    </xf>
    <xf numFmtId="0" fontId="17" fillId="21" borderId="0" xfId="0" applyFont="1" applyFill="1" applyBorder="1"/>
    <xf numFmtId="167" fontId="0" fillId="0" borderId="15" xfId="1" applyNumberFormat="1" applyFont="1" applyFill="1" applyBorder="1" applyAlignment="1">
      <alignment horizontal="center" vertical="center"/>
    </xf>
    <xf numFmtId="43" fontId="9" fillId="20" borderId="0" xfId="1" applyFont="1" applyFill="1" applyBorder="1" applyAlignment="1"/>
    <xf numFmtId="2" fontId="9" fillId="21" borderId="0" xfId="0" applyNumberFormat="1" applyFont="1" applyFill="1" applyBorder="1"/>
    <xf numFmtId="0" fontId="6" fillId="15" borderId="9" xfId="0" applyFont="1" applyFill="1" applyBorder="1" applyAlignment="1">
      <alignment horizontal="center" vertical="center" wrapText="1"/>
    </xf>
    <xf numFmtId="0" fontId="6" fillId="15" borderId="12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 applyFill="1" applyBorder="1"/>
    <xf numFmtId="0" fontId="9" fillId="0" borderId="0" xfId="0" applyFont="1" applyFill="1"/>
    <xf numFmtId="43" fontId="6" fillId="15" borderId="1" xfId="0" applyNumberFormat="1" applyFont="1" applyFill="1" applyBorder="1" applyAlignment="1">
      <alignment horizontal="center" vertical="center" wrapText="1"/>
    </xf>
    <xf numFmtId="43" fontId="6" fillId="15" borderId="8" xfId="0" applyNumberFormat="1" applyFont="1" applyFill="1" applyBorder="1" applyAlignment="1">
      <alignment horizontal="center" vertical="center" wrapText="1"/>
    </xf>
    <xf numFmtId="43" fontId="6" fillId="22" borderId="1" xfId="0" applyNumberFormat="1" applyFont="1" applyFill="1" applyBorder="1" applyAlignment="1">
      <alignment horizontal="center" vertical="center" wrapText="1"/>
    </xf>
    <xf numFmtId="43" fontId="6" fillId="22" borderId="8" xfId="0" applyNumberFormat="1" applyFont="1" applyFill="1" applyBorder="1" applyAlignment="1">
      <alignment horizontal="center" vertical="center" wrapText="1"/>
    </xf>
    <xf numFmtId="0" fontId="6" fillId="22" borderId="9" xfId="0" applyFont="1" applyFill="1" applyBorder="1" applyAlignment="1">
      <alignment horizontal="center" vertical="center" wrapText="1"/>
    </xf>
    <xf numFmtId="0" fontId="6" fillId="22" borderId="12" xfId="0" applyFont="1" applyFill="1" applyBorder="1" applyAlignment="1">
      <alignment horizontal="center" vertical="center" wrapText="1"/>
    </xf>
    <xf numFmtId="43" fontId="10" fillId="23" borderId="1" xfId="1" applyFont="1" applyFill="1" applyBorder="1" applyAlignment="1">
      <alignment horizontal="center" vertical="center" wrapText="1"/>
    </xf>
    <xf numFmtId="43" fontId="10" fillId="23" borderId="8" xfId="1" applyFont="1" applyFill="1" applyBorder="1" applyAlignment="1">
      <alignment horizontal="center" vertical="center" wrapText="1"/>
    </xf>
    <xf numFmtId="43" fontId="10" fillId="23" borderId="9" xfId="1" applyFont="1" applyFill="1" applyBorder="1" applyAlignment="1">
      <alignment horizontal="center" vertical="center" wrapText="1"/>
    </xf>
    <xf numFmtId="43" fontId="10" fillId="23" borderId="12" xfId="1" applyFont="1" applyFill="1" applyBorder="1" applyAlignment="1">
      <alignment horizontal="center" vertical="center" wrapText="1"/>
    </xf>
    <xf numFmtId="0" fontId="13" fillId="24" borderId="1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24" borderId="8" xfId="0" applyFont="1" applyFill="1" applyBorder="1" applyAlignment="1">
      <alignment horizontal="center" vertical="center" wrapText="1"/>
    </xf>
    <xf numFmtId="0" fontId="13" fillId="24" borderId="12" xfId="0" applyFont="1" applyFill="1" applyBorder="1" applyAlignment="1">
      <alignment horizontal="center" vertical="center" wrapText="1"/>
    </xf>
    <xf numFmtId="0" fontId="13" fillId="24" borderId="9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43" fontId="6" fillId="22" borderId="9" xfId="0" applyNumberFormat="1" applyFont="1" applyFill="1" applyBorder="1" applyAlignment="1">
      <alignment horizontal="center" vertical="center" wrapText="1"/>
    </xf>
    <xf numFmtId="43" fontId="6" fillId="15" borderId="9" xfId="0" applyNumberFormat="1" applyFont="1" applyFill="1" applyBorder="1" applyAlignment="1">
      <alignment horizontal="center" vertical="center" wrapText="1"/>
    </xf>
    <xf numFmtId="43" fontId="10" fillId="23" borderId="9" xfId="1" applyFont="1" applyFill="1" applyBorder="1" applyAlignment="1">
      <alignment horizontal="center" vertical="center" wrapText="1"/>
    </xf>
    <xf numFmtId="0" fontId="13" fillId="24" borderId="9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9" fillId="23" borderId="15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 vertical="center" wrapText="1"/>
    </xf>
    <xf numFmtId="0" fontId="10" fillId="16" borderId="15" xfId="0" applyFont="1" applyFill="1" applyBorder="1" applyAlignment="1">
      <alignment vertical="center" wrapText="1"/>
    </xf>
    <xf numFmtId="0" fontId="5" fillId="22" borderId="15" xfId="0" applyFont="1" applyFill="1" applyBorder="1" applyAlignment="1">
      <alignment vertical="center" wrapText="1"/>
    </xf>
    <xf numFmtId="0" fontId="5" fillId="15" borderId="15" xfId="0" applyFont="1" applyFill="1" applyBorder="1" applyAlignment="1">
      <alignment horizontal="center" vertical="center" wrapText="1"/>
    </xf>
    <xf numFmtId="0" fontId="10" fillId="23" borderId="15" xfId="0" applyFont="1" applyFill="1" applyBorder="1" applyAlignment="1">
      <alignment horizontal="center" vertical="center" wrapText="1"/>
    </xf>
    <xf numFmtId="0" fontId="12" fillId="24" borderId="15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43" fontId="18" fillId="22" borderId="0" xfId="0" applyNumberFormat="1" applyFont="1" applyFill="1"/>
    <xf numFmtId="43" fontId="18" fillId="15" borderId="0" xfId="0" applyNumberFormat="1" applyFont="1" applyFill="1"/>
    <xf numFmtId="43" fontId="17" fillId="23" borderId="0" xfId="1" applyFont="1" applyFill="1"/>
    <xf numFmtId="43" fontId="16" fillId="0" borderId="15" xfId="1" applyFont="1" applyFill="1" applyBorder="1" applyAlignment="1">
      <alignment horizontal="center" vertical="center"/>
    </xf>
    <xf numFmtId="167" fontId="19" fillId="17" borderId="14" xfId="1" applyNumberFormat="1" applyFont="1" applyFill="1" applyBorder="1"/>
    <xf numFmtId="0" fontId="0" fillId="0" borderId="0" xfId="0" applyBorder="1"/>
    <xf numFmtId="0" fontId="12" fillId="26" borderId="15" xfId="0" applyFont="1" applyFill="1" applyBorder="1" applyAlignment="1">
      <alignment horizontal="center" vertical="center" wrapText="1"/>
    </xf>
    <xf numFmtId="0" fontId="13" fillId="26" borderId="9" xfId="0" applyFont="1" applyFill="1" applyBorder="1" applyAlignment="1">
      <alignment horizontal="center" vertical="center" wrapText="1"/>
    </xf>
    <xf numFmtId="0" fontId="13" fillId="26" borderId="8" xfId="0" applyFont="1" applyFill="1" applyBorder="1" applyAlignment="1">
      <alignment horizontal="center" vertical="center" wrapText="1"/>
    </xf>
    <xf numFmtId="0" fontId="13" fillId="26" borderId="9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 wrapText="1"/>
    </xf>
    <xf numFmtId="0" fontId="13" fillId="26" borderId="12" xfId="0" applyFont="1" applyFill="1" applyBorder="1" applyAlignment="1">
      <alignment horizontal="center" vertical="center" wrapText="1"/>
    </xf>
    <xf numFmtId="2" fontId="14" fillId="26" borderId="0" xfId="0" applyNumberFormat="1" applyFont="1" applyFill="1"/>
    <xf numFmtId="0" fontId="1" fillId="25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 vertical="center" wrapText="1"/>
    </xf>
    <xf numFmtId="0" fontId="6" fillId="25" borderId="9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1" fillId="27" borderId="0" xfId="0" applyFont="1" applyFill="1"/>
    <xf numFmtId="0" fontId="1" fillId="27" borderId="0" xfId="0" applyFont="1" applyFill="1" applyAlignment="1">
      <alignment horizontal="center"/>
    </xf>
    <xf numFmtId="2" fontId="1" fillId="27" borderId="0" xfId="0" applyNumberFormat="1" applyFont="1" applyFill="1"/>
    <xf numFmtId="1" fontId="3" fillId="0" borderId="0" xfId="0" applyNumberFormat="1" applyFont="1" applyFill="1"/>
    <xf numFmtId="0" fontId="0" fillId="5" borderId="0" xfId="0" applyFill="1" applyBorder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10" borderId="0" xfId="0" applyFont="1" applyFill="1" applyAlignment="1">
      <alignment horizontal="center"/>
    </xf>
    <xf numFmtId="0" fontId="9" fillId="20" borderId="0" xfId="0" applyFont="1" applyFill="1" applyBorder="1" applyAlignment="1">
      <alignment horizontal="center" vertical="center"/>
    </xf>
    <xf numFmtId="0" fontId="9" fillId="20" borderId="14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 wrapText="1"/>
    </xf>
    <xf numFmtId="0" fontId="9" fillId="21" borderId="16" xfId="0" applyFont="1" applyFill="1" applyBorder="1" applyAlignment="1">
      <alignment horizontal="center" vertical="center" wrapText="1"/>
    </xf>
    <xf numFmtId="0" fontId="9" fillId="21" borderId="0" xfId="0" applyFont="1" applyFill="1" applyBorder="1" applyAlignment="1">
      <alignment horizontal="center" vertical="center" wrapText="1"/>
    </xf>
    <xf numFmtId="0" fontId="1" fillId="28" borderId="0" xfId="0" applyFont="1" applyFill="1"/>
    <xf numFmtId="0" fontId="1" fillId="28" borderId="7" xfId="0" applyFont="1" applyFill="1" applyBorder="1" applyAlignment="1">
      <alignment horizontal="center"/>
    </xf>
    <xf numFmtId="0" fontId="1" fillId="28" borderId="7" xfId="0" applyFont="1" applyFill="1" applyBorder="1"/>
    <xf numFmtId="0" fontId="4" fillId="28" borderId="1" xfId="0" applyFont="1" applyFill="1" applyBorder="1" applyAlignment="1">
      <alignment horizontal="center" vertical="center" wrapText="1"/>
    </xf>
    <xf numFmtId="0" fontId="14" fillId="0" borderId="0" xfId="0" applyFont="1" applyFill="1"/>
    <xf numFmtId="43" fontId="20" fillId="0" borderId="0" xfId="0" applyNumberFormat="1" applyFont="1" applyFill="1"/>
    <xf numFmtId="0" fontId="9" fillId="29" borderId="20" xfId="0" applyFont="1" applyFill="1" applyBorder="1" applyAlignment="1">
      <alignment horizontal="center"/>
    </xf>
    <xf numFmtId="0" fontId="9" fillId="29" borderId="21" xfId="0" applyFont="1" applyFill="1" applyBorder="1" applyAlignment="1">
      <alignment horizontal="center"/>
    </xf>
    <xf numFmtId="0" fontId="9" fillId="29" borderId="22" xfId="0" applyFont="1" applyFill="1" applyBorder="1" applyAlignment="1">
      <alignment horizontal="center"/>
    </xf>
    <xf numFmtId="0" fontId="10" fillId="29" borderId="15" xfId="0" applyFont="1" applyFill="1" applyBorder="1" applyAlignment="1">
      <alignment horizontal="center" vertical="center" wrapText="1"/>
    </xf>
    <xf numFmtId="43" fontId="17" fillId="29" borderId="0" xfId="1" applyFont="1" applyFill="1"/>
    <xf numFmtId="43" fontId="17" fillId="6" borderId="0" xfId="1" applyFont="1" applyFill="1"/>
    <xf numFmtId="43" fontId="17" fillId="30" borderId="0" xfId="1" applyFont="1" applyFill="1"/>
    <xf numFmtId="43" fontId="17" fillId="31" borderId="0" xfId="1" applyFont="1" applyFill="1"/>
    <xf numFmtId="0" fontId="6" fillId="25" borderId="8" xfId="0" applyFont="1" applyFill="1" applyBorder="1" applyAlignment="1">
      <alignment horizontal="center" vertical="center" wrapText="1"/>
    </xf>
    <xf numFmtId="0" fontId="6" fillId="25" borderId="9" xfId="0" applyFont="1" applyFill="1" applyBorder="1" applyAlignment="1">
      <alignment horizontal="center" vertical="center" wrapText="1"/>
    </xf>
    <xf numFmtId="0" fontId="6" fillId="25" borderId="12" xfId="0" applyFont="1" applyFill="1" applyBorder="1" applyAlignment="1">
      <alignment horizontal="center" vertical="center" wrapText="1"/>
    </xf>
    <xf numFmtId="43" fontId="5" fillId="9" borderId="15" xfId="1" applyFont="1" applyFill="1" applyBorder="1" applyAlignment="1">
      <alignment horizontal="center" vertical="center" wrapText="1"/>
    </xf>
    <xf numFmtId="43" fontId="6" fillId="9" borderId="9" xfId="1" applyFont="1" applyFill="1" applyBorder="1" applyAlignment="1">
      <alignment horizontal="center" vertical="center" wrapText="1"/>
    </xf>
    <xf numFmtId="43" fontId="6" fillId="9" borderId="8" xfId="1" applyFont="1" applyFill="1" applyBorder="1" applyAlignment="1">
      <alignment horizontal="center" vertical="center" wrapText="1"/>
    </xf>
    <xf numFmtId="43" fontId="6" fillId="9" borderId="9" xfId="1" applyFont="1" applyFill="1" applyBorder="1" applyAlignment="1">
      <alignment horizontal="center" vertical="center" wrapText="1"/>
    </xf>
    <xf numFmtId="43" fontId="6" fillId="9" borderId="1" xfId="1" applyFont="1" applyFill="1" applyBorder="1" applyAlignment="1">
      <alignment horizontal="center" vertical="center" wrapText="1"/>
    </xf>
    <xf numFmtId="43" fontId="6" fillId="9" borderId="12" xfId="1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30" borderId="15" xfId="0" applyFont="1" applyFill="1" applyBorder="1" applyAlignment="1">
      <alignment horizontal="center" vertical="center" wrapText="1"/>
    </xf>
    <xf numFmtId="0" fontId="13" fillId="31" borderId="15" xfId="0" applyFont="1" applyFill="1" applyBorder="1" applyAlignment="1">
      <alignment horizontal="center" vertical="center" wrapText="1"/>
    </xf>
    <xf numFmtId="43" fontId="13" fillId="6" borderId="9" xfId="1" applyFont="1" applyFill="1" applyBorder="1" applyAlignment="1">
      <alignment horizontal="center" vertical="center" wrapText="1"/>
    </xf>
    <xf numFmtId="43" fontId="13" fillId="30" borderId="9" xfId="1" applyFont="1" applyFill="1" applyBorder="1" applyAlignment="1">
      <alignment horizontal="center" vertical="center" wrapText="1"/>
    </xf>
    <xf numFmtId="43" fontId="13" fillId="31" borderId="9" xfId="1" applyFont="1" applyFill="1" applyBorder="1" applyAlignment="1">
      <alignment horizontal="center" vertical="center" wrapText="1"/>
    </xf>
    <xf numFmtId="43" fontId="13" fillId="6" borderId="8" xfId="1" applyFont="1" applyFill="1" applyBorder="1" applyAlignment="1">
      <alignment horizontal="center" vertical="center" wrapText="1"/>
    </xf>
    <xf numFmtId="43" fontId="13" fillId="30" borderId="8" xfId="1" applyFont="1" applyFill="1" applyBorder="1" applyAlignment="1">
      <alignment horizontal="center" vertical="center" wrapText="1"/>
    </xf>
    <xf numFmtId="43" fontId="13" fillId="31" borderId="8" xfId="1" applyFont="1" applyFill="1" applyBorder="1" applyAlignment="1">
      <alignment horizontal="center" vertical="center" wrapText="1"/>
    </xf>
    <xf numFmtId="43" fontId="13" fillId="6" borderId="9" xfId="1" applyFont="1" applyFill="1" applyBorder="1" applyAlignment="1">
      <alignment horizontal="center" vertical="center" wrapText="1"/>
    </xf>
    <xf numFmtId="43" fontId="13" fillId="30" borderId="9" xfId="1" applyFont="1" applyFill="1" applyBorder="1" applyAlignment="1">
      <alignment horizontal="center" vertical="center" wrapText="1"/>
    </xf>
    <xf numFmtId="43" fontId="13" fillId="31" borderId="9" xfId="1" applyFont="1" applyFill="1" applyBorder="1" applyAlignment="1">
      <alignment horizontal="center" vertical="center" wrapText="1"/>
    </xf>
    <xf numFmtId="43" fontId="13" fillId="6" borderId="1" xfId="1" applyFont="1" applyFill="1" applyBorder="1" applyAlignment="1">
      <alignment horizontal="center" vertical="center" wrapText="1"/>
    </xf>
    <xf numFmtId="43" fontId="13" fillId="30" borderId="1" xfId="1" applyFont="1" applyFill="1" applyBorder="1" applyAlignment="1">
      <alignment horizontal="center" vertical="center" wrapText="1"/>
    </xf>
    <xf numFmtId="43" fontId="13" fillId="31" borderId="1" xfId="1" applyFont="1" applyFill="1" applyBorder="1" applyAlignment="1">
      <alignment horizontal="center" vertical="center" wrapText="1"/>
    </xf>
    <xf numFmtId="43" fontId="13" fillId="6" borderId="12" xfId="1" applyFont="1" applyFill="1" applyBorder="1" applyAlignment="1">
      <alignment horizontal="center" vertical="center" wrapText="1"/>
    </xf>
    <xf numFmtId="43" fontId="13" fillId="30" borderId="12" xfId="1" applyFont="1" applyFill="1" applyBorder="1" applyAlignment="1">
      <alignment horizontal="center" vertical="center" wrapText="1"/>
    </xf>
    <xf numFmtId="43" fontId="13" fillId="31" borderId="12" xfId="1" applyFont="1" applyFill="1" applyBorder="1" applyAlignment="1">
      <alignment horizontal="center" vertical="center" wrapText="1"/>
    </xf>
    <xf numFmtId="0" fontId="5" fillId="32" borderId="15" xfId="0" applyFont="1" applyFill="1" applyBorder="1" applyAlignment="1">
      <alignment vertical="center" wrapText="1"/>
    </xf>
    <xf numFmtId="43" fontId="6" fillId="32" borderId="9" xfId="0" applyNumberFormat="1" applyFont="1" applyFill="1" applyBorder="1" applyAlignment="1">
      <alignment horizontal="center" vertical="center" wrapText="1"/>
    </xf>
    <xf numFmtId="43" fontId="6" fillId="32" borderId="8" xfId="0" applyNumberFormat="1" applyFont="1" applyFill="1" applyBorder="1" applyAlignment="1">
      <alignment horizontal="center" vertical="center" wrapText="1"/>
    </xf>
    <xf numFmtId="0" fontId="6" fillId="32" borderId="9" xfId="0" applyFont="1" applyFill="1" applyBorder="1" applyAlignment="1">
      <alignment horizontal="center" vertical="center" wrapText="1"/>
    </xf>
    <xf numFmtId="43" fontId="6" fillId="32" borderId="1" xfId="0" applyNumberFormat="1" applyFont="1" applyFill="1" applyBorder="1" applyAlignment="1">
      <alignment horizontal="center" vertical="center" wrapText="1"/>
    </xf>
    <xf numFmtId="0" fontId="6" fillId="32" borderId="12" xfId="0" applyFont="1" applyFill="1" applyBorder="1" applyAlignment="1">
      <alignment horizontal="center" vertical="center" wrapText="1"/>
    </xf>
    <xf numFmtId="43" fontId="18" fillId="32" borderId="0" xfId="0" applyNumberFormat="1" applyFont="1" applyFill="1"/>
    <xf numFmtId="167" fontId="10" fillId="29" borderId="8" xfId="1" applyNumberFormat="1" applyFont="1" applyFill="1" applyBorder="1" applyAlignment="1">
      <alignment horizontal="center" vertical="center" wrapText="1"/>
    </xf>
    <xf numFmtId="167" fontId="10" fillId="29" borderId="8" xfId="1" applyNumberFormat="1" applyFont="1" applyFill="1" applyBorder="1" applyAlignment="1">
      <alignment horizontal="center" vertical="center" wrapText="1"/>
    </xf>
    <xf numFmtId="167" fontId="10" fillId="29" borderId="9" xfId="1" applyNumberFormat="1" applyFont="1" applyFill="1" applyBorder="1" applyAlignment="1">
      <alignment horizontal="center" vertical="center" wrapText="1"/>
    </xf>
    <xf numFmtId="167" fontId="10" fillId="29" borderId="8" xfId="1" applyNumberFormat="1" applyFont="1" applyFill="1" applyBorder="1" applyAlignment="1">
      <alignment vertical="center" wrapText="1"/>
    </xf>
    <xf numFmtId="167" fontId="10" fillId="29" borderId="9" xfId="1" applyNumberFormat="1" applyFont="1" applyFill="1" applyBorder="1" applyAlignment="1">
      <alignment vertical="center" wrapText="1"/>
    </xf>
    <xf numFmtId="167" fontId="10" fillId="29" borderId="12" xfId="1" applyNumberFormat="1" applyFont="1" applyFill="1" applyBorder="1" applyAlignment="1">
      <alignment horizontal="center" vertical="center" wrapText="1"/>
    </xf>
    <xf numFmtId="167" fontId="10" fillId="29" borderId="1" xfId="1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FF00"/>
      <color rgb="FFFFFF66"/>
      <color rgb="FFFFFF99"/>
      <color rgb="FFFF5050"/>
      <color rgb="FFCCFFFF"/>
      <color rgb="FF66FF66"/>
      <color rgb="FF33CC33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8"/>
  <sheetViews>
    <sheetView zoomScale="51" workbookViewId="0">
      <selection activeCell="C8" sqref="C8:C14"/>
    </sheetView>
  </sheetViews>
  <sheetFormatPr baseColWidth="10" defaultRowHeight="14.5" x14ac:dyDescent="0.35"/>
  <cols>
    <col min="2" max="2" width="43.81640625" customWidth="1"/>
    <col min="10" max="10" width="31.7265625" customWidth="1"/>
  </cols>
  <sheetData>
    <row r="2" spans="2:11" x14ac:dyDescent="0.35">
      <c r="J2" t="s">
        <v>34</v>
      </c>
    </row>
    <row r="3" spans="2:11" x14ac:dyDescent="0.35">
      <c r="B3" s="1" t="s">
        <v>0</v>
      </c>
      <c r="C3" s="7">
        <v>16</v>
      </c>
    </row>
    <row r="4" spans="2:11" x14ac:dyDescent="0.35">
      <c r="B4" s="1" t="s">
        <v>1</v>
      </c>
      <c r="C4" s="2">
        <v>54.79</v>
      </c>
      <c r="J4" s="3" t="s">
        <v>12</v>
      </c>
      <c r="K4" s="5">
        <v>860</v>
      </c>
    </row>
    <row r="5" spans="2:11" x14ac:dyDescent="0.35">
      <c r="B5" s="1" t="s">
        <v>2</v>
      </c>
      <c r="C5" s="2">
        <v>96.28</v>
      </c>
      <c r="J5" s="3" t="s">
        <v>13</v>
      </c>
      <c r="K5" s="5">
        <v>1510</v>
      </c>
    </row>
    <row r="6" spans="2:11" x14ac:dyDescent="0.35">
      <c r="B6" s="1" t="s">
        <v>3</v>
      </c>
      <c r="C6" s="2">
        <v>129.85</v>
      </c>
      <c r="J6" s="3" t="s">
        <v>14</v>
      </c>
      <c r="K6" s="5">
        <v>2040</v>
      </c>
    </row>
    <row r="7" spans="2:11" x14ac:dyDescent="0.35">
      <c r="B7" s="1" t="s">
        <v>25</v>
      </c>
      <c r="C7" s="2">
        <f>SUM(C8:C14)</f>
        <v>541.53</v>
      </c>
      <c r="J7" s="1" t="s">
        <v>25</v>
      </c>
      <c r="K7" s="5"/>
    </row>
    <row r="8" spans="2:11" x14ac:dyDescent="0.35">
      <c r="B8" s="1" t="s">
        <v>26</v>
      </c>
      <c r="C8" s="9">
        <v>56.51</v>
      </c>
      <c r="J8" s="1" t="s">
        <v>26</v>
      </c>
      <c r="K8" s="5">
        <v>890</v>
      </c>
    </row>
    <row r="9" spans="2:11" x14ac:dyDescent="0.35">
      <c r="B9" s="1" t="s">
        <v>27</v>
      </c>
      <c r="C9" s="9">
        <v>105.32</v>
      </c>
      <c r="J9" s="1" t="s">
        <v>27</v>
      </c>
      <c r="K9" s="5">
        <v>1660</v>
      </c>
    </row>
    <row r="10" spans="2:11" x14ac:dyDescent="0.35">
      <c r="B10" s="1" t="s">
        <v>28</v>
      </c>
      <c r="C10" s="9">
        <v>63.86</v>
      </c>
      <c r="J10" s="1" t="s">
        <v>28</v>
      </c>
      <c r="K10" s="5">
        <v>1010</v>
      </c>
    </row>
    <row r="11" spans="2:11" x14ac:dyDescent="0.35">
      <c r="B11" s="1" t="s">
        <v>29</v>
      </c>
      <c r="C11" s="9">
        <v>35.119999999999997</v>
      </c>
      <c r="J11" s="1" t="s">
        <v>29</v>
      </c>
      <c r="K11" s="5">
        <v>560</v>
      </c>
    </row>
    <row r="12" spans="2:11" x14ac:dyDescent="0.35">
      <c r="B12" s="1" t="s">
        <v>30</v>
      </c>
      <c r="C12" s="9">
        <v>54.59</v>
      </c>
      <c r="J12" s="3" t="s">
        <v>36</v>
      </c>
      <c r="K12" s="5">
        <v>200</v>
      </c>
    </row>
    <row r="13" spans="2:11" x14ac:dyDescent="0.35">
      <c r="B13" s="1" t="s">
        <v>31</v>
      </c>
      <c r="C13" s="9">
        <v>96.28</v>
      </c>
      <c r="J13" s="3" t="s">
        <v>33</v>
      </c>
      <c r="K13" s="5"/>
    </row>
    <row r="14" spans="2:11" x14ac:dyDescent="0.35">
      <c r="B14" s="1" t="s">
        <v>32</v>
      </c>
      <c r="C14" s="9">
        <v>129.85</v>
      </c>
      <c r="J14" s="1" t="s">
        <v>35</v>
      </c>
      <c r="K14" s="13">
        <v>65</v>
      </c>
    </row>
    <row r="15" spans="2:11" x14ac:dyDescent="0.35">
      <c r="B15" s="1"/>
      <c r="C15" s="1"/>
      <c r="J15" s="11" t="s">
        <v>18</v>
      </c>
      <c r="K15" s="14">
        <v>80</v>
      </c>
    </row>
    <row r="16" spans="2:11" x14ac:dyDescent="0.35">
      <c r="B16" s="1" t="s">
        <v>4</v>
      </c>
      <c r="C16" s="8">
        <f>SUM(C17:C23)</f>
        <v>66.09</v>
      </c>
      <c r="J16" s="1" t="s">
        <v>19</v>
      </c>
      <c r="K16" s="14">
        <v>300</v>
      </c>
    </row>
    <row r="17" spans="2:11" x14ac:dyDescent="0.35">
      <c r="B17" s="1" t="s">
        <v>16</v>
      </c>
      <c r="C17" s="8">
        <f>3.98*2</f>
        <v>7.96</v>
      </c>
      <c r="J17" s="11" t="s">
        <v>20</v>
      </c>
      <c r="K17" s="13">
        <v>120</v>
      </c>
    </row>
    <row r="18" spans="2:11" x14ac:dyDescent="0.35">
      <c r="B18" s="1" t="s">
        <v>17</v>
      </c>
      <c r="C18" s="8">
        <f>3.93*2</f>
        <v>7.86</v>
      </c>
      <c r="J18" s="1" t="s">
        <v>21</v>
      </c>
      <c r="K18" s="13">
        <v>95</v>
      </c>
    </row>
    <row r="19" spans="2:11" x14ac:dyDescent="0.35">
      <c r="B19" s="1" t="s">
        <v>18</v>
      </c>
      <c r="C19" s="8">
        <f>5.06*2</f>
        <v>10.119999999999999</v>
      </c>
      <c r="J19" s="1" t="s">
        <v>22</v>
      </c>
      <c r="K19" s="13">
        <v>125</v>
      </c>
    </row>
    <row r="20" spans="2:11" x14ac:dyDescent="0.35">
      <c r="B20" s="1" t="s">
        <v>19</v>
      </c>
      <c r="C20" s="8">
        <v>19.09</v>
      </c>
      <c r="K20" s="12"/>
    </row>
    <row r="21" spans="2:11" x14ac:dyDescent="0.35">
      <c r="B21" s="1" t="s">
        <v>20</v>
      </c>
      <c r="C21" s="8">
        <v>7.47</v>
      </c>
      <c r="K21" s="12"/>
    </row>
    <row r="22" spans="2:11" x14ac:dyDescent="0.35">
      <c r="B22" s="1" t="s">
        <v>21</v>
      </c>
      <c r="C22" s="8">
        <v>5.78</v>
      </c>
      <c r="J22" t="s">
        <v>155</v>
      </c>
      <c r="K22" s="12">
        <v>87927</v>
      </c>
    </row>
    <row r="23" spans="2:11" x14ac:dyDescent="0.35">
      <c r="B23" s="1" t="s">
        <v>22</v>
      </c>
      <c r="C23" s="8">
        <v>7.81</v>
      </c>
      <c r="K23" s="12"/>
    </row>
    <row r="24" spans="2:11" x14ac:dyDescent="0.35">
      <c r="B24" s="1" t="s">
        <v>5</v>
      </c>
      <c r="C24" s="2">
        <f>12.5*30</f>
        <v>375</v>
      </c>
      <c r="D24" t="s">
        <v>7</v>
      </c>
      <c r="K24" s="12"/>
    </row>
    <row r="25" spans="2:11" x14ac:dyDescent="0.35">
      <c r="B25" s="1"/>
      <c r="C25" s="1"/>
    </row>
    <row r="26" spans="2:11" x14ac:dyDescent="0.35">
      <c r="B26" s="1" t="s">
        <v>6</v>
      </c>
      <c r="C26" s="2">
        <v>0</v>
      </c>
    </row>
    <row r="27" spans="2:11" x14ac:dyDescent="0.35">
      <c r="B27" s="1"/>
      <c r="C27" s="1"/>
    </row>
    <row r="28" spans="2:11" x14ac:dyDescent="0.35">
      <c r="B28" s="1" t="s">
        <v>23</v>
      </c>
      <c r="C28" s="2">
        <v>7.44</v>
      </c>
    </row>
    <row r="29" spans="2:11" x14ac:dyDescent="0.35">
      <c r="B29" s="1" t="s">
        <v>24</v>
      </c>
      <c r="C29" s="1">
        <v>7.44</v>
      </c>
    </row>
    <row r="30" spans="2:11" x14ac:dyDescent="0.35">
      <c r="B30" s="3" t="s">
        <v>8</v>
      </c>
      <c r="C30" s="3">
        <f>((C4+C5+C6)*C3)+C7+C16+C24+C26+C28</f>
        <v>5484.7799999999988</v>
      </c>
    </row>
    <row r="31" spans="2:11" x14ac:dyDescent="0.35">
      <c r="B31" s="1"/>
      <c r="C31" s="1"/>
    </row>
    <row r="32" spans="2:11" x14ac:dyDescent="0.35">
      <c r="B32" s="1" t="s">
        <v>9</v>
      </c>
      <c r="C32" s="2">
        <v>84000</v>
      </c>
    </row>
    <row r="33" spans="2:3" x14ac:dyDescent="0.35">
      <c r="B33" s="1" t="s">
        <v>10</v>
      </c>
      <c r="C33" s="2">
        <v>2000</v>
      </c>
    </row>
    <row r="34" spans="2:3" x14ac:dyDescent="0.35">
      <c r="B34" s="1"/>
      <c r="C34" s="1"/>
    </row>
    <row r="35" spans="2:3" x14ac:dyDescent="0.35">
      <c r="B35" s="3" t="s">
        <v>11</v>
      </c>
      <c r="C35" s="4">
        <f>(C32+C33)/C30</f>
        <v>15.679753791400934</v>
      </c>
    </row>
    <row r="36" spans="2:3" x14ac:dyDescent="0.35">
      <c r="B36" s="1"/>
      <c r="C36" s="1"/>
    </row>
    <row r="38" spans="2:3" x14ac:dyDescent="0.35">
      <c r="B38" s="3" t="s">
        <v>12</v>
      </c>
      <c r="C38" s="5">
        <f>$C$35*C4</f>
        <v>859.09371023085714</v>
      </c>
    </row>
    <row r="39" spans="2:3" x14ac:dyDescent="0.35">
      <c r="B39" s="3" t="s">
        <v>13</v>
      </c>
      <c r="C39" s="5">
        <f>$C$35*C5</f>
        <v>1509.6466950360818</v>
      </c>
    </row>
    <row r="40" spans="2:3" x14ac:dyDescent="0.35">
      <c r="B40" s="3" t="s">
        <v>14</v>
      </c>
      <c r="C40" s="5">
        <f>$C$35*C6</f>
        <v>2036.0160298134113</v>
      </c>
    </row>
    <row r="41" spans="2:3" x14ac:dyDescent="0.35">
      <c r="B41" s="1" t="s">
        <v>25</v>
      </c>
      <c r="C41" s="5"/>
    </row>
    <row r="42" spans="2:3" x14ac:dyDescent="0.35">
      <c r="B42" s="1" t="s">
        <v>26</v>
      </c>
      <c r="C42" s="5">
        <f t="shared" ref="C42:C48" si="0">$C$35*C8</f>
        <v>886.06288675206679</v>
      </c>
    </row>
    <row r="43" spans="2:3" x14ac:dyDescent="0.35">
      <c r="B43" s="1" t="s">
        <v>27</v>
      </c>
      <c r="C43" s="5">
        <f t="shared" si="0"/>
        <v>1651.3916693103463</v>
      </c>
    </row>
    <row r="44" spans="2:3" x14ac:dyDescent="0.35">
      <c r="B44" s="1" t="s">
        <v>28</v>
      </c>
      <c r="C44" s="5">
        <f t="shared" si="0"/>
        <v>1001.3090771188637</v>
      </c>
    </row>
    <row r="45" spans="2:3" x14ac:dyDescent="0.35">
      <c r="B45" s="1" t="s">
        <v>29</v>
      </c>
      <c r="C45" s="5">
        <f t="shared" si="0"/>
        <v>550.67295315400077</v>
      </c>
    </row>
    <row r="46" spans="2:3" x14ac:dyDescent="0.35">
      <c r="B46" s="1" t="s">
        <v>30</v>
      </c>
      <c r="C46" s="5">
        <f t="shared" si="0"/>
        <v>855.95775947257698</v>
      </c>
    </row>
    <row r="47" spans="2:3" x14ac:dyDescent="0.35">
      <c r="B47" s="1" t="s">
        <v>31</v>
      </c>
      <c r="C47" s="5">
        <f t="shared" si="0"/>
        <v>1509.6466950360818</v>
      </c>
    </row>
    <row r="48" spans="2:3" x14ac:dyDescent="0.35">
      <c r="B48" s="1" t="s">
        <v>32</v>
      </c>
      <c r="C48" s="5">
        <f t="shared" si="0"/>
        <v>2036.0160298134113</v>
      </c>
    </row>
    <row r="49" spans="2:3" x14ac:dyDescent="0.35">
      <c r="B49" s="3" t="s">
        <v>132</v>
      </c>
      <c r="C49" s="5">
        <f>$C$35*C29</f>
        <v>116.65736820802296</v>
      </c>
    </row>
    <row r="50" spans="2:3" x14ac:dyDescent="0.35">
      <c r="B50" s="3" t="s">
        <v>15</v>
      </c>
      <c r="C50" s="6">
        <f>C35*12.5</f>
        <v>195.99692239251166</v>
      </c>
    </row>
    <row r="51" spans="2:3" x14ac:dyDescent="0.35">
      <c r="B51" s="3" t="s">
        <v>33</v>
      </c>
      <c r="C51" s="6"/>
    </row>
    <row r="52" spans="2:3" x14ac:dyDescent="0.35">
      <c r="B52" s="1" t="s">
        <v>16</v>
      </c>
      <c r="C52" s="10">
        <f>$C$35*3.98</f>
        <v>62.405420089775717</v>
      </c>
    </row>
    <row r="53" spans="2:3" x14ac:dyDescent="0.35">
      <c r="B53" s="1" t="s">
        <v>17</v>
      </c>
      <c r="C53" s="10">
        <f>$C$35*3.93</f>
        <v>61.62143240020567</v>
      </c>
    </row>
    <row r="54" spans="2:3" x14ac:dyDescent="0.35">
      <c r="B54" s="1" t="s">
        <v>18</v>
      </c>
      <c r="C54" s="10">
        <f>$C$35*5.06</f>
        <v>79.339554184488719</v>
      </c>
    </row>
    <row r="55" spans="2:3" x14ac:dyDescent="0.35">
      <c r="B55" s="1" t="s">
        <v>19</v>
      </c>
      <c r="C55" s="10">
        <f>$C$35*C20</f>
        <v>299.32649987784384</v>
      </c>
    </row>
    <row r="56" spans="2:3" x14ac:dyDescent="0.35">
      <c r="B56" s="1" t="s">
        <v>20</v>
      </c>
      <c r="C56" s="10">
        <f>$C$35*C21</f>
        <v>117.12776082176497</v>
      </c>
    </row>
    <row r="57" spans="2:3" x14ac:dyDescent="0.35">
      <c r="B57" s="1" t="s">
        <v>21</v>
      </c>
      <c r="C57" s="10">
        <f>$C$35*C22</f>
        <v>90.628976914297397</v>
      </c>
    </row>
    <row r="58" spans="2:3" x14ac:dyDescent="0.35">
      <c r="B58" s="1" t="s">
        <v>22</v>
      </c>
      <c r="C58" s="10">
        <f>$C$35*C23</f>
        <v>122.45887711084129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2"/>
  <sheetViews>
    <sheetView topLeftCell="A36" zoomScale="79" workbookViewId="0">
      <selection activeCell="B59" sqref="B59:I59"/>
    </sheetView>
  </sheetViews>
  <sheetFormatPr baseColWidth="10" defaultRowHeight="14.5" x14ac:dyDescent="0.35"/>
  <cols>
    <col min="1" max="1" width="3.7265625" customWidth="1"/>
    <col min="2" max="2" width="23.453125" style="20" customWidth="1"/>
    <col min="4" max="4" width="9.1796875" customWidth="1"/>
    <col min="5" max="9" width="9.54296875" customWidth="1"/>
    <col min="10" max="10" width="12.6328125" style="36" customWidth="1"/>
    <col min="11" max="13" width="9.54296875" style="36" customWidth="1"/>
    <col min="14" max="16" width="9.54296875" customWidth="1"/>
    <col min="17" max="17" width="10.6328125" style="33"/>
    <col min="19" max="19" width="24.54296875" customWidth="1"/>
  </cols>
  <sheetData>
    <row r="1" spans="1:17" x14ac:dyDescent="0.35">
      <c r="A1" s="43" t="s">
        <v>160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thickBot="1" x14ac:dyDescent="0.4"/>
    <row r="3" spans="1:17" ht="23" x14ac:dyDescent="0.35">
      <c r="A3" s="23" t="s">
        <v>37</v>
      </c>
      <c r="B3" s="24" t="s">
        <v>38</v>
      </c>
      <c r="C3" s="25" t="s">
        <v>39</v>
      </c>
      <c r="D3" s="25" t="s">
        <v>40</v>
      </c>
      <c r="E3" s="25" t="s">
        <v>41</v>
      </c>
      <c r="F3" s="25" t="s">
        <v>156</v>
      </c>
      <c r="G3" s="25" t="s">
        <v>157</v>
      </c>
      <c r="H3" s="25" t="s">
        <v>158</v>
      </c>
      <c r="I3" s="25" t="s">
        <v>159</v>
      </c>
      <c r="J3" s="37"/>
      <c r="K3" s="37"/>
      <c r="L3" s="37"/>
      <c r="M3" s="37"/>
      <c r="N3" s="27" t="s">
        <v>136</v>
      </c>
      <c r="O3" s="29" t="s">
        <v>137</v>
      </c>
      <c r="P3" s="31" t="s">
        <v>138</v>
      </c>
      <c r="Q3" s="34" t="s">
        <v>139</v>
      </c>
    </row>
    <row r="4" spans="1:17" x14ac:dyDescent="0.35">
      <c r="A4" s="26">
        <v>1</v>
      </c>
      <c r="B4" s="21" t="s">
        <v>42</v>
      </c>
      <c r="C4" s="22" t="s">
        <v>43</v>
      </c>
      <c r="D4" s="22"/>
      <c r="E4" s="22"/>
      <c r="F4" s="22">
        <v>54.79</v>
      </c>
      <c r="G4" s="22"/>
      <c r="H4" s="22"/>
      <c r="I4" s="22">
        <v>54.79</v>
      </c>
      <c r="J4" s="38">
        <f>SUM(F4:H4)</f>
        <v>54.79</v>
      </c>
      <c r="K4" s="38"/>
      <c r="L4" s="38"/>
      <c r="M4" s="38"/>
      <c r="N4" s="28">
        <f>Q4*30/100</f>
        <v>267</v>
      </c>
      <c r="O4" s="30">
        <f>Q4*50/100</f>
        <v>445</v>
      </c>
      <c r="P4" s="32">
        <f>Q4*20/100</f>
        <v>178</v>
      </c>
      <c r="Q4" s="35">
        <v>890</v>
      </c>
    </row>
    <row r="5" spans="1:17" ht="23" x14ac:dyDescent="0.35">
      <c r="A5" s="26">
        <v>2</v>
      </c>
      <c r="B5" s="21" t="s">
        <v>44</v>
      </c>
      <c r="C5" s="22" t="s">
        <v>45</v>
      </c>
      <c r="D5" s="22"/>
      <c r="E5" s="22"/>
      <c r="F5" s="22" t="s">
        <v>163</v>
      </c>
      <c r="G5" s="22"/>
      <c r="H5" s="22"/>
      <c r="I5" s="22">
        <v>131.4</v>
      </c>
      <c r="J5" s="38">
        <f>I5</f>
        <v>131.4</v>
      </c>
      <c r="K5" s="38"/>
      <c r="L5" s="38"/>
      <c r="M5" s="38"/>
      <c r="N5" s="28">
        <f>Q5*30/100</f>
        <v>621</v>
      </c>
      <c r="O5" s="30">
        <f t="shared" ref="O5:O53" si="0">Q5*50/100</f>
        <v>1035</v>
      </c>
      <c r="P5" s="32">
        <f>Q5*20/100</f>
        <v>414</v>
      </c>
      <c r="Q5" s="35">
        <v>2070</v>
      </c>
    </row>
    <row r="6" spans="1:17" ht="23" x14ac:dyDescent="0.35">
      <c r="A6" s="26">
        <v>3</v>
      </c>
      <c r="B6" s="21" t="s">
        <v>46</v>
      </c>
      <c r="C6" s="22" t="s">
        <v>47</v>
      </c>
      <c r="D6" s="22"/>
      <c r="E6" s="22">
        <v>45</v>
      </c>
      <c r="F6" s="22" t="s">
        <v>164</v>
      </c>
      <c r="G6" s="22"/>
      <c r="H6" s="22">
        <v>12.5</v>
      </c>
      <c r="I6" s="22">
        <v>129.02000000000001</v>
      </c>
      <c r="J6" s="38">
        <f>I6</f>
        <v>129.02000000000001</v>
      </c>
      <c r="K6" s="38"/>
      <c r="L6" s="38"/>
      <c r="M6" s="38"/>
      <c r="N6" s="28">
        <f t="shared" ref="N6:N54" si="1">Q6*30/100</f>
        <v>861</v>
      </c>
      <c r="O6" s="30">
        <f t="shared" si="0"/>
        <v>1435</v>
      </c>
      <c r="P6" s="32">
        <f t="shared" ref="P6:P54" si="2">Q6*20/100</f>
        <v>574</v>
      </c>
      <c r="Q6" s="35">
        <v>2870</v>
      </c>
    </row>
    <row r="7" spans="1:17" x14ac:dyDescent="0.35">
      <c r="A7" s="26">
        <v>4</v>
      </c>
      <c r="B7" s="21" t="s">
        <v>48</v>
      </c>
      <c r="C7" s="22" t="s">
        <v>49</v>
      </c>
      <c r="D7" s="22"/>
      <c r="E7" s="22"/>
      <c r="F7" s="22">
        <v>105.32</v>
      </c>
      <c r="G7" s="22"/>
      <c r="H7" s="22"/>
      <c r="I7" s="22" t="s">
        <v>165</v>
      </c>
      <c r="J7" s="38">
        <f t="shared" ref="J7:J58" si="3">SUM(F7:H7)</f>
        <v>105.32</v>
      </c>
      <c r="K7" s="38"/>
      <c r="L7" s="38"/>
      <c r="M7" s="38"/>
      <c r="N7" s="28">
        <f t="shared" si="1"/>
        <v>498</v>
      </c>
      <c r="O7" s="30">
        <f t="shared" si="0"/>
        <v>830</v>
      </c>
      <c r="P7" s="32">
        <f t="shared" si="2"/>
        <v>332</v>
      </c>
      <c r="Q7" s="35">
        <v>1660</v>
      </c>
    </row>
    <row r="8" spans="1:17" x14ac:dyDescent="0.35">
      <c r="A8" s="26">
        <v>5</v>
      </c>
      <c r="B8" s="21" t="s">
        <v>143</v>
      </c>
      <c r="C8" s="22" t="s">
        <v>50</v>
      </c>
      <c r="D8" s="22"/>
      <c r="E8" s="22"/>
      <c r="F8" s="22">
        <v>54.79</v>
      </c>
      <c r="G8" s="22"/>
      <c r="H8" s="22"/>
      <c r="I8" s="22" t="s">
        <v>166</v>
      </c>
      <c r="J8" s="38">
        <f t="shared" si="3"/>
        <v>54.79</v>
      </c>
      <c r="K8" s="38"/>
      <c r="L8" s="38"/>
      <c r="M8" s="38"/>
      <c r="N8" s="28">
        <f t="shared" si="1"/>
        <v>258</v>
      </c>
      <c r="O8" s="30">
        <f t="shared" si="0"/>
        <v>430</v>
      </c>
      <c r="P8" s="32">
        <f t="shared" si="2"/>
        <v>172</v>
      </c>
      <c r="Q8" s="35">
        <v>860</v>
      </c>
    </row>
    <row r="9" spans="1:17" x14ac:dyDescent="0.35">
      <c r="A9" s="26">
        <v>6</v>
      </c>
      <c r="B9" s="21" t="s">
        <v>51</v>
      </c>
      <c r="C9" s="22" t="s">
        <v>52</v>
      </c>
      <c r="D9" s="22"/>
      <c r="E9" s="22">
        <v>44</v>
      </c>
      <c r="F9" s="22">
        <v>129.85</v>
      </c>
      <c r="G9" s="22"/>
      <c r="H9" s="22">
        <v>12.5</v>
      </c>
      <c r="I9" s="22">
        <v>142.35</v>
      </c>
      <c r="J9" s="38">
        <f t="shared" si="3"/>
        <v>142.35</v>
      </c>
      <c r="K9" s="38"/>
      <c r="L9" s="38"/>
      <c r="M9" s="38"/>
      <c r="N9" s="28">
        <f t="shared" si="1"/>
        <v>672</v>
      </c>
      <c r="O9" s="30">
        <f t="shared" si="0"/>
        <v>1120</v>
      </c>
      <c r="P9" s="32">
        <f t="shared" si="2"/>
        <v>448</v>
      </c>
      <c r="Q9" s="35">
        <v>2240</v>
      </c>
    </row>
    <row r="10" spans="1:17" ht="16.5" customHeight="1" x14ac:dyDescent="0.35">
      <c r="A10" s="26">
        <v>7</v>
      </c>
      <c r="B10" s="21" t="s">
        <v>144</v>
      </c>
      <c r="C10" s="22" t="s">
        <v>53</v>
      </c>
      <c r="D10" s="22"/>
      <c r="E10" s="22"/>
      <c r="F10" s="22">
        <v>54.79</v>
      </c>
      <c r="G10" s="22"/>
      <c r="H10" s="22"/>
      <c r="I10" s="22">
        <v>54.79</v>
      </c>
      <c r="J10" s="38">
        <f t="shared" si="3"/>
        <v>54.79</v>
      </c>
      <c r="K10" s="38"/>
      <c r="L10" s="38"/>
      <c r="M10" s="38"/>
      <c r="N10" s="28">
        <f t="shared" si="1"/>
        <v>258</v>
      </c>
      <c r="O10" s="30">
        <f t="shared" si="0"/>
        <v>430</v>
      </c>
      <c r="P10" s="32">
        <f t="shared" si="2"/>
        <v>172</v>
      </c>
      <c r="Q10" s="35">
        <v>860</v>
      </c>
    </row>
    <row r="11" spans="1:17" x14ac:dyDescent="0.35">
      <c r="A11" s="26">
        <v>8</v>
      </c>
      <c r="B11" s="21" t="s">
        <v>145</v>
      </c>
      <c r="C11" s="22" t="s">
        <v>54</v>
      </c>
      <c r="D11" s="22">
        <v>5</v>
      </c>
      <c r="E11" s="22"/>
      <c r="F11" s="22">
        <v>96.28</v>
      </c>
      <c r="G11" s="22">
        <v>7.96</v>
      </c>
      <c r="H11" s="22"/>
      <c r="I11" s="22">
        <v>104.24</v>
      </c>
      <c r="J11" s="38">
        <f t="shared" si="3"/>
        <v>104.24</v>
      </c>
      <c r="K11" s="38"/>
      <c r="L11" s="38"/>
      <c r="M11" s="38"/>
      <c r="N11" s="28">
        <f t="shared" si="1"/>
        <v>472.5</v>
      </c>
      <c r="O11" s="30">
        <f t="shared" si="0"/>
        <v>787.5</v>
      </c>
      <c r="P11" s="32">
        <f t="shared" si="2"/>
        <v>315</v>
      </c>
      <c r="Q11" s="35">
        <v>1575</v>
      </c>
    </row>
    <row r="12" spans="1:17" x14ac:dyDescent="0.35">
      <c r="A12" s="26">
        <v>9</v>
      </c>
      <c r="B12" s="21" t="s">
        <v>55</v>
      </c>
      <c r="C12" s="22" t="s">
        <v>56</v>
      </c>
      <c r="D12" s="22"/>
      <c r="E12" s="22"/>
      <c r="F12" s="22">
        <v>129.85</v>
      </c>
      <c r="G12" s="22"/>
      <c r="H12" s="22"/>
      <c r="I12" s="22">
        <v>129.85</v>
      </c>
      <c r="J12" s="38">
        <f t="shared" si="3"/>
        <v>129.85</v>
      </c>
      <c r="K12" s="38"/>
      <c r="L12" s="38"/>
      <c r="M12" s="38"/>
      <c r="N12" s="28">
        <f t="shared" si="1"/>
        <v>612</v>
      </c>
      <c r="O12" s="30">
        <f t="shared" si="0"/>
        <v>1020</v>
      </c>
      <c r="P12" s="32">
        <f t="shared" si="2"/>
        <v>408</v>
      </c>
      <c r="Q12" s="35">
        <v>2040</v>
      </c>
    </row>
    <row r="13" spans="1:17" x14ac:dyDescent="0.35">
      <c r="A13" s="26">
        <v>10</v>
      </c>
      <c r="B13" s="21" t="s">
        <v>57</v>
      </c>
      <c r="C13" s="22" t="s">
        <v>58</v>
      </c>
      <c r="D13" s="22"/>
      <c r="E13" s="22"/>
      <c r="F13" s="22">
        <v>54.79</v>
      </c>
      <c r="G13" s="22"/>
      <c r="H13" s="22"/>
      <c r="I13" s="22">
        <v>54.79</v>
      </c>
      <c r="J13" s="38">
        <f t="shared" si="3"/>
        <v>54.79</v>
      </c>
      <c r="K13" s="38"/>
      <c r="L13" s="38"/>
      <c r="M13" s="38"/>
      <c r="N13" s="28">
        <f t="shared" si="1"/>
        <v>258</v>
      </c>
      <c r="O13" s="30">
        <f t="shared" si="0"/>
        <v>430</v>
      </c>
      <c r="P13" s="32">
        <f t="shared" si="2"/>
        <v>172</v>
      </c>
      <c r="Q13" s="35">
        <v>860</v>
      </c>
    </row>
    <row r="14" spans="1:17" x14ac:dyDescent="0.35">
      <c r="A14" s="26">
        <v>11</v>
      </c>
      <c r="B14" s="21" t="s">
        <v>59</v>
      </c>
      <c r="C14" s="22" t="s">
        <v>60</v>
      </c>
      <c r="D14" s="22"/>
      <c r="E14" s="22"/>
      <c r="F14" s="22">
        <v>96.28</v>
      </c>
      <c r="G14" s="22"/>
      <c r="H14" s="22"/>
      <c r="I14" s="22">
        <v>96.28</v>
      </c>
      <c r="J14" s="38">
        <f t="shared" si="3"/>
        <v>96.28</v>
      </c>
      <c r="K14" s="38"/>
      <c r="L14" s="38"/>
      <c r="M14" s="38"/>
      <c r="N14" s="28">
        <f t="shared" si="1"/>
        <v>453</v>
      </c>
      <c r="O14" s="30">
        <f t="shared" si="0"/>
        <v>755</v>
      </c>
      <c r="P14" s="32">
        <f t="shared" si="2"/>
        <v>302</v>
      </c>
      <c r="Q14" s="35">
        <v>1510</v>
      </c>
    </row>
    <row r="15" spans="1:17" x14ac:dyDescent="0.35">
      <c r="A15" s="26">
        <v>12</v>
      </c>
      <c r="B15" s="21" t="s">
        <v>61</v>
      </c>
      <c r="C15" s="22" t="s">
        <v>62</v>
      </c>
      <c r="D15" s="22"/>
      <c r="E15" s="22"/>
      <c r="F15" s="22">
        <v>129.85</v>
      </c>
      <c r="G15" s="22"/>
      <c r="H15" s="22"/>
      <c r="I15" s="22">
        <v>129.85</v>
      </c>
      <c r="J15" s="38">
        <f t="shared" si="3"/>
        <v>129.85</v>
      </c>
      <c r="K15" s="38"/>
      <c r="L15" s="38"/>
      <c r="M15" s="38"/>
      <c r="N15" s="28">
        <f t="shared" si="1"/>
        <v>612</v>
      </c>
      <c r="O15" s="30">
        <f t="shared" si="0"/>
        <v>1020</v>
      </c>
      <c r="P15" s="32">
        <f t="shared" si="2"/>
        <v>408</v>
      </c>
      <c r="Q15" s="35">
        <v>2040</v>
      </c>
    </row>
    <row r="16" spans="1:17" ht="23" x14ac:dyDescent="0.35">
      <c r="A16" s="26">
        <v>13</v>
      </c>
      <c r="B16" s="21" t="s">
        <v>146</v>
      </c>
      <c r="C16" s="22" t="s">
        <v>141</v>
      </c>
      <c r="D16" s="22"/>
      <c r="E16" s="22" t="s">
        <v>142</v>
      </c>
      <c r="F16" s="22" t="s">
        <v>161</v>
      </c>
      <c r="G16" s="22"/>
      <c r="H16" s="22" t="s">
        <v>162</v>
      </c>
      <c r="I16" s="22">
        <v>298.14999999999998</v>
      </c>
      <c r="J16" s="38">
        <f>I16</f>
        <v>298.14999999999998</v>
      </c>
      <c r="K16" s="38"/>
      <c r="L16" s="38"/>
      <c r="M16" s="38"/>
      <c r="N16" s="28">
        <f t="shared" si="1"/>
        <v>1407</v>
      </c>
      <c r="O16" s="30">
        <f t="shared" si="0"/>
        <v>2345</v>
      </c>
      <c r="P16" s="32">
        <f t="shared" si="2"/>
        <v>938</v>
      </c>
      <c r="Q16" s="35">
        <v>4690</v>
      </c>
    </row>
    <row r="17" spans="1:17" x14ac:dyDescent="0.35">
      <c r="A17" s="26">
        <v>14</v>
      </c>
      <c r="B17" s="21" t="s">
        <v>63</v>
      </c>
      <c r="C17" s="22" t="s">
        <v>64</v>
      </c>
      <c r="D17" s="22">
        <v>6</v>
      </c>
      <c r="E17" s="22"/>
      <c r="F17" s="22">
        <v>96.28</v>
      </c>
      <c r="G17" s="22">
        <v>7.86</v>
      </c>
      <c r="H17" s="22"/>
      <c r="I17" s="22">
        <v>104.24</v>
      </c>
      <c r="J17" s="38">
        <f t="shared" si="3"/>
        <v>104.14</v>
      </c>
      <c r="K17" s="38"/>
      <c r="L17" s="38"/>
      <c r="M17" s="38"/>
      <c r="N17" s="28">
        <f t="shared" si="1"/>
        <v>472.5</v>
      </c>
      <c r="O17" s="30">
        <f t="shared" si="0"/>
        <v>787.5</v>
      </c>
      <c r="P17" s="32">
        <f t="shared" si="2"/>
        <v>315</v>
      </c>
      <c r="Q17" s="35">
        <v>1575</v>
      </c>
    </row>
    <row r="18" spans="1:17" x14ac:dyDescent="0.35">
      <c r="A18" s="26">
        <v>15</v>
      </c>
      <c r="B18" s="21" t="s">
        <v>65</v>
      </c>
      <c r="C18" s="22" t="s">
        <v>66</v>
      </c>
      <c r="D18" s="22"/>
      <c r="E18" s="22">
        <v>19</v>
      </c>
      <c r="F18" s="22">
        <v>129.85</v>
      </c>
      <c r="G18" s="22"/>
      <c r="H18" s="22">
        <v>12.5</v>
      </c>
      <c r="I18" s="22">
        <v>142.35</v>
      </c>
      <c r="J18" s="38">
        <f t="shared" si="3"/>
        <v>142.35</v>
      </c>
      <c r="K18" s="38"/>
      <c r="L18" s="38"/>
      <c r="M18" s="38"/>
      <c r="N18" s="28">
        <f t="shared" si="1"/>
        <v>672</v>
      </c>
      <c r="O18" s="30">
        <f t="shared" si="0"/>
        <v>1120</v>
      </c>
      <c r="P18" s="32">
        <f t="shared" si="2"/>
        <v>448</v>
      </c>
      <c r="Q18" s="35">
        <v>2240</v>
      </c>
    </row>
    <row r="19" spans="1:17" x14ac:dyDescent="0.35">
      <c r="A19" s="26">
        <v>16</v>
      </c>
      <c r="B19" s="21" t="s">
        <v>140</v>
      </c>
      <c r="C19" s="22" t="s">
        <v>67</v>
      </c>
      <c r="D19" s="22"/>
      <c r="E19" s="22"/>
      <c r="F19" s="22">
        <v>54.79</v>
      </c>
      <c r="G19" s="22"/>
      <c r="H19" s="22"/>
      <c r="I19" s="22">
        <v>54.79</v>
      </c>
      <c r="J19" s="38">
        <f t="shared" si="3"/>
        <v>54.79</v>
      </c>
      <c r="K19" s="38"/>
      <c r="L19" s="38"/>
      <c r="M19" s="38"/>
      <c r="N19" s="28">
        <f t="shared" si="1"/>
        <v>258</v>
      </c>
      <c r="O19" s="30">
        <f t="shared" si="0"/>
        <v>430</v>
      </c>
      <c r="P19" s="32">
        <f t="shared" si="2"/>
        <v>172</v>
      </c>
      <c r="Q19" s="35">
        <v>860</v>
      </c>
    </row>
    <row r="20" spans="1:17" x14ac:dyDescent="0.35">
      <c r="A20" s="26">
        <v>17</v>
      </c>
      <c r="B20" s="21" t="s">
        <v>68</v>
      </c>
      <c r="C20" s="22" t="s">
        <v>69</v>
      </c>
      <c r="D20" s="22"/>
      <c r="E20" s="22">
        <v>25</v>
      </c>
      <c r="F20" s="22">
        <v>96.28</v>
      </c>
      <c r="G20" s="22"/>
      <c r="H20" s="22">
        <v>12.5</v>
      </c>
      <c r="I20" s="22">
        <v>108.78</v>
      </c>
      <c r="J20" s="38">
        <f t="shared" si="3"/>
        <v>108.78</v>
      </c>
      <c r="K20" s="38"/>
      <c r="L20" s="38"/>
      <c r="M20" s="38"/>
      <c r="N20" s="28">
        <f t="shared" si="1"/>
        <v>513</v>
      </c>
      <c r="O20" s="30">
        <f t="shared" si="0"/>
        <v>855</v>
      </c>
      <c r="P20" s="32">
        <f t="shared" si="2"/>
        <v>342</v>
      </c>
      <c r="Q20" s="35">
        <v>1710</v>
      </c>
    </row>
    <row r="21" spans="1:17" x14ac:dyDescent="0.35">
      <c r="A21" s="26">
        <v>18</v>
      </c>
      <c r="B21" s="21" t="s">
        <v>70</v>
      </c>
      <c r="C21" s="22" t="s">
        <v>71</v>
      </c>
      <c r="D21" s="22"/>
      <c r="E21" s="22">
        <v>23</v>
      </c>
      <c r="F21" s="22">
        <v>129.85</v>
      </c>
      <c r="G21" s="22"/>
      <c r="H21" s="22">
        <v>12.5</v>
      </c>
      <c r="I21" s="22">
        <v>142.35</v>
      </c>
      <c r="J21" s="38">
        <f t="shared" si="3"/>
        <v>142.35</v>
      </c>
      <c r="K21" s="38"/>
      <c r="L21" s="38"/>
      <c r="M21" s="38"/>
      <c r="N21" s="28">
        <f t="shared" si="1"/>
        <v>672</v>
      </c>
      <c r="O21" s="30">
        <f t="shared" si="0"/>
        <v>1120</v>
      </c>
      <c r="P21" s="32">
        <f t="shared" si="2"/>
        <v>448</v>
      </c>
      <c r="Q21" s="35">
        <v>2240</v>
      </c>
    </row>
    <row r="22" spans="1:17" x14ac:dyDescent="0.35">
      <c r="A22" s="26">
        <v>19</v>
      </c>
      <c r="B22" s="21" t="s">
        <v>72</v>
      </c>
      <c r="C22" s="22" t="s">
        <v>73</v>
      </c>
      <c r="D22" s="22"/>
      <c r="E22" s="22"/>
      <c r="F22" s="22">
        <v>54.79</v>
      </c>
      <c r="G22" s="22"/>
      <c r="H22" s="22"/>
      <c r="I22" s="22">
        <v>54.79</v>
      </c>
      <c r="J22" s="38">
        <f t="shared" si="3"/>
        <v>54.79</v>
      </c>
      <c r="K22" s="38"/>
      <c r="L22" s="38"/>
      <c r="M22" s="38"/>
      <c r="N22" s="28">
        <f t="shared" si="1"/>
        <v>258</v>
      </c>
      <c r="O22" s="30">
        <f t="shared" si="0"/>
        <v>430</v>
      </c>
      <c r="P22" s="32">
        <f t="shared" si="2"/>
        <v>172</v>
      </c>
      <c r="Q22" s="35">
        <v>860</v>
      </c>
    </row>
    <row r="23" spans="1:17" x14ac:dyDescent="0.35">
      <c r="A23" s="26">
        <v>20</v>
      </c>
      <c r="B23" s="21" t="s">
        <v>147</v>
      </c>
      <c r="C23" s="22" t="s">
        <v>74</v>
      </c>
      <c r="D23" s="22"/>
      <c r="E23" s="22"/>
      <c r="F23" s="22">
        <v>96.28</v>
      </c>
      <c r="G23" s="22"/>
      <c r="H23" s="22"/>
      <c r="I23" s="22">
        <v>96.28</v>
      </c>
      <c r="J23" s="38">
        <f t="shared" si="3"/>
        <v>96.28</v>
      </c>
      <c r="K23" s="38"/>
      <c r="L23" s="38"/>
      <c r="M23" s="38"/>
      <c r="N23" s="28">
        <f t="shared" si="1"/>
        <v>453</v>
      </c>
      <c r="O23" s="30">
        <f t="shared" si="0"/>
        <v>755</v>
      </c>
      <c r="P23" s="32">
        <f t="shared" si="2"/>
        <v>302</v>
      </c>
      <c r="Q23" s="35">
        <v>1510</v>
      </c>
    </row>
    <row r="24" spans="1:17" x14ac:dyDescent="0.35">
      <c r="A24" s="26">
        <v>21</v>
      </c>
      <c r="B24" s="21" t="s">
        <v>75</v>
      </c>
      <c r="C24" s="22" t="s">
        <v>76</v>
      </c>
      <c r="D24" s="22"/>
      <c r="E24" s="22">
        <v>16</v>
      </c>
      <c r="F24" s="22">
        <v>129.85</v>
      </c>
      <c r="H24" s="22">
        <v>12.5</v>
      </c>
      <c r="I24" s="22">
        <v>142.35</v>
      </c>
      <c r="J24" s="38">
        <f t="shared" si="3"/>
        <v>142.35</v>
      </c>
      <c r="K24" s="38"/>
      <c r="L24" s="38"/>
      <c r="M24" s="38"/>
      <c r="N24" s="28">
        <f t="shared" si="1"/>
        <v>672</v>
      </c>
      <c r="O24" s="30">
        <f t="shared" si="0"/>
        <v>1120</v>
      </c>
      <c r="P24" s="32">
        <f t="shared" si="2"/>
        <v>448</v>
      </c>
      <c r="Q24" s="35">
        <v>2240</v>
      </c>
    </row>
    <row r="25" spans="1:17" x14ac:dyDescent="0.35">
      <c r="A25" s="26">
        <v>22</v>
      </c>
      <c r="B25" s="21" t="s">
        <v>148</v>
      </c>
      <c r="C25" s="22" t="s">
        <v>77</v>
      </c>
      <c r="D25" s="22"/>
      <c r="E25" s="22"/>
      <c r="F25" s="22">
        <v>54.79</v>
      </c>
      <c r="G25" s="22"/>
      <c r="H25" s="22"/>
      <c r="I25" s="22">
        <v>54.79</v>
      </c>
      <c r="J25" s="38">
        <f t="shared" si="3"/>
        <v>54.79</v>
      </c>
      <c r="K25" s="38"/>
      <c r="L25" s="38"/>
      <c r="M25" s="38"/>
      <c r="N25" s="28">
        <f t="shared" si="1"/>
        <v>258</v>
      </c>
      <c r="O25" s="30">
        <f t="shared" si="0"/>
        <v>430</v>
      </c>
      <c r="P25" s="32">
        <f t="shared" si="2"/>
        <v>172</v>
      </c>
      <c r="Q25" s="35">
        <v>860</v>
      </c>
    </row>
    <row r="26" spans="1:17" x14ac:dyDescent="0.35">
      <c r="A26" s="26">
        <v>23</v>
      </c>
      <c r="B26" s="21" t="s">
        <v>78</v>
      </c>
      <c r="C26" s="22" t="s">
        <v>79</v>
      </c>
      <c r="D26" s="22"/>
      <c r="E26" s="22"/>
      <c r="F26" s="22">
        <v>96.28</v>
      </c>
      <c r="G26" s="22"/>
      <c r="H26" s="22"/>
      <c r="I26" s="22">
        <v>96.28</v>
      </c>
      <c r="J26" s="38">
        <f t="shared" si="3"/>
        <v>96.28</v>
      </c>
      <c r="K26" s="38"/>
      <c r="L26" s="38"/>
      <c r="M26" s="38"/>
      <c r="N26" s="28">
        <f t="shared" si="1"/>
        <v>453</v>
      </c>
      <c r="O26" s="30">
        <f t="shared" si="0"/>
        <v>755</v>
      </c>
      <c r="P26" s="32">
        <f t="shared" si="2"/>
        <v>302</v>
      </c>
      <c r="Q26" s="35">
        <v>1510</v>
      </c>
    </row>
    <row r="27" spans="1:17" x14ac:dyDescent="0.35">
      <c r="A27" s="26">
        <v>24</v>
      </c>
      <c r="B27" s="21" t="s">
        <v>80</v>
      </c>
      <c r="C27" s="22" t="s">
        <v>81</v>
      </c>
      <c r="D27" s="22"/>
      <c r="E27" s="22"/>
      <c r="F27" s="22">
        <v>129.85</v>
      </c>
      <c r="G27" s="22"/>
      <c r="H27" s="22"/>
      <c r="I27" s="22">
        <v>129.85</v>
      </c>
      <c r="J27" s="38">
        <f t="shared" si="3"/>
        <v>129.85</v>
      </c>
      <c r="K27" s="38"/>
      <c r="L27" s="38"/>
      <c r="M27" s="38"/>
      <c r="N27" s="28">
        <f t="shared" si="1"/>
        <v>612</v>
      </c>
      <c r="O27" s="30">
        <f t="shared" si="0"/>
        <v>1020</v>
      </c>
      <c r="P27" s="32">
        <f t="shared" si="2"/>
        <v>408</v>
      </c>
      <c r="Q27" s="35">
        <v>2040</v>
      </c>
    </row>
    <row r="28" spans="1:17" x14ac:dyDescent="0.35">
      <c r="A28" s="26">
        <v>25</v>
      </c>
      <c r="B28" s="21" t="s">
        <v>82</v>
      </c>
      <c r="C28" s="22" t="s">
        <v>83</v>
      </c>
      <c r="D28" s="22">
        <v>7</v>
      </c>
      <c r="E28" s="22">
        <v>17</v>
      </c>
      <c r="F28" s="22">
        <v>54.79</v>
      </c>
      <c r="G28" s="22">
        <v>10.119999999999999</v>
      </c>
      <c r="H28" s="22">
        <v>12.5</v>
      </c>
      <c r="I28" s="22" t="s">
        <v>167</v>
      </c>
      <c r="J28" s="38">
        <f t="shared" si="3"/>
        <v>77.41</v>
      </c>
      <c r="K28" s="38"/>
      <c r="L28" s="38"/>
      <c r="M28" s="38"/>
      <c r="N28" s="28">
        <f t="shared" si="1"/>
        <v>342</v>
      </c>
      <c r="O28" s="30">
        <f t="shared" si="0"/>
        <v>570</v>
      </c>
      <c r="P28" s="32">
        <f t="shared" si="2"/>
        <v>228</v>
      </c>
      <c r="Q28" s="35">
        <v>1140</v>
      </c>
    </row>
    <row r="29" spans="1:17" x14ac:dyDescent="0.35">
      <c r="A29" s="26">
        <v>26</v>
      </c>
      <c r="B29" s="21" t="s">
        <v>84</v>
      </c>
      <c r="C29" s="22" t="s">
        <v>85</v>
      </c>
      <c r="D29" s="22"/>
      <c r="E29" s="22">
        <v>18</v>
      </c>
      <c r="F29" s="22">
        <v>96.28</v>
      </c>
      <c r="G29" s="22"/>
      <c r="H29" s="22">
        <v>12.5</v>
      </c>
      <c r="I29" s="22">
        <v>108.78</v>
      </c>
      <c r="J29" s="38">
        <f t="shared" si="3"/>
        <v>108.78</v>
      </c>
      <c r="K29" s="38"/>
      <c r="L29" s="38"/>
      <c r="M29" s="38"/>
      <c r="N29" s="28">
        <f t="shared" si="1"/>
        <v>513</v>
      </c>
      <c r="O29" s="30">
        <f t="shared" si="0"/>
        <v>855</v>
      </c>
      <c r="P29" s="32">
        <f t="shared" si="2"/>
        <v>342</v>
      </c>
      <c r="Q29" s="35">
        <v>1710</v>
      </c>
    </row>
    <row r="30" spans="1:17" x14ac:dyDescent="0.35">
      <c r="A30" s="26">
        <v>27</v>
      </c>
      <c r="B30" s="21" t="s">
        <v>86</v>
      </c>
      <c r="C30" s="22" t="s">
        <v>87</v>
      </c>
      <c r="D30" s="22">
        <v>4</v>
      </c>
      <c r="E30" s="22">
        <v>32</v>
      </c>
      <c r="F30" s="22">
        <v>129.85</v>
      </c>
      <c r="G30" s="22">
        <v>5.78</v>
      </c>
      <c r="H30" s="22">
        <v>12.5</v>
      </c>
      <c r="I30" s="22">
        <v>148.13</v>
      </c>
      <c r="J30" s="38">
        <f t="shared" si="3"/>
        <v>148.13</v>
      </c>
      <c r="K30" s="38"/>
      <c r="L30" s="38"/>
      <c r="M30" s="38"/>
      <c r="N30" s="28">
        <f t="shared" si="1"/>
        <v>700.5</v>
      </c>
      <c r="O30" s="30">
        <f t="shared" si="0"/>
        <v>1167.5</v>
      </c>
      <c r="P30" s="32">
        <f t="shared" si="2"/>
        <v>467</v>
      </c>
      <c r="Q30" s="35">
        <v>2335</v>
      </c>
    </row>
    <row r="31" spans="1:17" x14ac:dyDescent="0.35">
      <c r="A31" s="26">
        <v>28</v>
      </c>
      <c r="B31" s="21" t="s">
        <v>88</v>
      </c>
      <c r="C31" s="22" t="s">
        <v>89</v>
      </c>
      <c r="D31" s="22"/>
      <c r="E31" s="22">
        <v>29</v>
      </c>
      <c r="F31" s="22">
        <v>54.79</v>
      </c>
      <c r="G31" s="22"/>
      <c r="H31" s="22">
        <v>12.5</v>
      </c>
      <c r="I31" s="22">
        <v>67.290000000000006</v>
      </c>
      <c r="J31" s="38">
        <f t="shared" si="3"/>
        <v>67.289999999999992</v>
      </c>
      <c r="K31" s="38"/>
      <c r="L31" s="38"/>
      <c r="M31" s="38"/>
      <c r="N31" s="28">
        <f t="shared" si="1"/>
        <v>318</v>
      </c>
      <c r="O31" s="30">
        <f t="shared" si="0"/>
        <v>530</v>
      </c>
      <c r="P31" s="32">
        <f t="shared" si="2"/>
        <v>212</v>
      </c>
      <c r="Q31" s="35">
        <v>1060</v>
      </c>
    </row>
    <row r="32" spans="1:17" x14ac:dyDescent="0.35">
      <c r="A32" s="26">
        <v>29</v>
      </c>
      <c r="B32" s="21" t="s">
        <v>90</v>
      </c>
      <c r="C32" s="22" t="s">
        <v>91</v>
      </c>
      <c r="D32" s="22"/>
      <c r="E32" s="22"/>
      <c r="F32" s="22">
        <v>96.28</v>
      </c>
      <c r="G32" s="22"/>
      <c r="H32" s="22"/>
      <c r="I32" s="22">
        <v>96.28</v>
      </c>
      <c r="J32" s="38">
        <f t="shared" si="3"/>
        <v>96.28</v>
      </c>
      <c r="K32" s="38"/>
      <c r="L32" s="38"/>
      <c r="M32" s="38"/>
      <c r="N32" s="28">
        <f t="shared" si="1"/>
        <v>453</v>
      </c>
      <c r="O32" s="30">
        <f t="shared" si="0"/>
        <v>755</v>
      </c>
      <c r="P32" s="32">
        <f t="shared" si="2"/>
        <v>302</v>
      </c>
      <c r="Q32" s="35">
        <v>1510</v>
      </c>
    </row>
    <row r="33" spans="1:17" x14ac:dyDescent="0.35">
      <c r="A33" s="26">
        <v>30</v>
      </c>
      <c r="B33" s="21" t="s">
        <v>92</v>
      </c>
      <c r="C33" s="22" t="s">
        <v>93</v>
      </c>
      <c r="D33" s="22">
        <v>1</v>
      </c>
      <c r="E33" s="22">
        <v>42</v>
      </c>
      <c r="F33" s="22">
        <v>129.85</v>
      </c>
      <c r="G33" s="22">
        <v>7.96</v>
      </c>
      <c r="H33" s="22">
        <v>12.5</v>
      </c>
      <c r="I33" s="22">
        <v>150.31</v>
      </c>
      <c r="J33" s="38">
        <f t="shared" si="3"/>
        <v>150.31</v>
      </c>
      <c r="K33" s="38"/>
      <c r="L33" s="38"/>
      <c r="M33" s="38"/>
      <c r="N33" s="28">
        <f t="shared" si="1"/>
        <v>691.5</v>
      </c>
      <c r="O33" s="30">
        <f t="shared" si="0"/>
        <v>1152.5</v>
      </c>
      <c r="P33" s="32">
        <f t="shared" si="2"/>
        <v>461</v>
      </c>
      <c r="Q33" s="35">
        <v>2305</v>
      </c>
    </row>
    <row r="34" spans="1:17" x14ac:dyDescent="0.35">
      <c r="A34" s="26">
        <v>31</v>
      </c>
      <c r="B34" s="21" t="s">
        <v>94</v>
      </c>
      <c r="C34" s="22" t="s">
        <v>95</v>
      </c>
      <c r="D34" s="22"/>
      <c r="E34" s="22">
        <v>20</v>
      </c>
      <c r="F34" s="22">
        <v>54.79</v>
      </c>
      <c r="G34" s="22"/>
      <c r="H34" s="22">
        <v>12.5</v>
      </c>
      <c r="I34" s="22">
        <v>67.290000000000006</v>
      </c>
      <c r="J34" s="38">
        <f t="shared" si="3"/>
        <v>67.289999999999992</v>
      </c>
      <c r="K34" s="38"/>
      <c r="L34" s="38"/>
      <c r="M34" s="38"/>
      <c r="N34" s="28">
        <f t="shared" si="1"/>
        <v>318</v>
      </c>
      <c r="O34" s="30">
        <f t="shared" si="0"/>
        <v>530</v>
      </c>
      <c r="P34" s="32">
        <f t="shared" si="2"/>
        <v>212</v>
      </c>
      <c r="Q34" s="35">
        <v>1060</v>
      </c>
    </row>
    <row r="35" spans="1:17" x14ac:dyDescent="0.35">
      <c r="A35" s="26">
        <v>32</v>
      </c>
      <c r="B35" s="21" t="s">
        <v>96</v>
      </c>
      <c r="C35" s="22" t="s">
        <v>97</v>
      </c>
      <c r="D35" s="22"/>
      <c r="E35" s="22">
        <v>21</v>
      </c>
      <c r="F35" s="22">
        <v>96.28</v>
      </c>
      <c r="G35" s="22"/>
      <c r="H35" s="22">
        <v>12.5</v>
      </c>
      <c r="I35" s="22">
        <v>108.78</v>
      </c>
      <c r="J35" s="38">
        <f t="shared" si="3"/>
        <v>108.78</v>
      </c>
      <c r="K35" s="38"/>
      <c r="L35" s="38"/>
      <c r="M35" s="38"/>
      <c r="N35" s="28">
        <f t="shared" si="1"/>
        <v>513</v>
      </c>
      <c r="O35" s="30">
        <f t="shared" si="0"/>
        <v>855</v>
      </c>
      <c r="P35" s="32">
        <f t="shared" si="2"/>
        <v>342</v>
      </c>
      <c r="Q35" s="35">
        <v>1710</v>
      </c>
    </row>
    <row r="36" spans="1:17" x14ac:dyDescent="0.35">
      <c r="A36" s="26">
        <v>33</v>
      </c>
      <c r="B36" s="21" t="s">
        <v>149</v>
      </c>
      <c r="C36" s="22" t="s">
        <v>98</v>
      </c>
      <c r="D36" s="22"/>
      <c r="E36" s="22">
        <v>30</v>
      </c>
      <c r="F36" s="22">
        <v>129.85</v>
      </c>
      <c r="G36" s="22"/>
      <c r="H36" s="22">
        <v>12.5</v>
      </c>
      <c r="I36" s="22">
        <v>142.35</v>
      </c>
      <c r="J36" s="38">
        <f t="shared" si="3"/>
        <v>142.35</v>
      </c>
      <c r="K36" s="38"/>
      <c r="L36" s="38"/>
      <c r="M36" s="38"/>
      <c r="N36" s="28">
        <f t="shared" si="1"/>
        <v>672</v>
      </c>
      <c r="O36" s="30">
        <f t="shared" si="0"/>
        <v>1120</v>
      </c>
      <c r="P36" s="32">
        <f t="shared" si="2"/>
        <v>448</v>
      </c>
      <c r="Q36" s="35">
        <v>2240</v>
      </c>
    </row>
    <row r="37" spans="1:17" x14ac:dyDescent="0.35">
      <c r="A37" s="26">
        <v>34</v>
      </c>
      <c r="B37" s="21" t="s">
        <v>99</v>
      </c>
      <c r="C37" s="22" t="s">
        <v>100</v>
      </c>
      <c r="D37" s="22"/>
      <c r="E37" s="22"/>
      <c r="F37" s="22">
        <v>54.79</v>
      </c>
      <c r="G37" s="22"/>
      <c r="H37" s="22"/>
      <c r="I37" s="22" t="s">
        <v>166</v>
      </c>
      <c r="J37" s="38">
        <f t="shared" si="3"/>
        <v>54.79</v>
      </c>
      <c r="K37" s="38"/>
      <c r="L37" s="38"/>
      <c r="M37" s="38"/>
      <c r="N37" s="28">
        <f t="shared" si="1"/>
        <v>258</v>
      </c>
      <c r="O37" s="30">
        <f t="shared" si="0"/>
        <v>430</v>
      </c>
      <c r="P37" s="32">
        <f t="shared" si="2"/>
        <v>172</v>
      </c>
      <c r="Q37" s="35">
        <v>860</v>
      </c>
    </row>
    <row r="38" spans="1:17" x14ac:dyDescent="0.35">
      <c r="A38" s="26">
        <v>35</v>
      </c>
      <c r="B38" s="21" t="s">
        <v>101</v>
      </c>
      <c r="C38" s="22" t="s">
        <v>102</v>
      </c>
      <c r="D38" s="22"/>
      <c r="E38" s="22"/>
      <c r="F38" s="22">
        <v>96.28</v>
      </c>
      <c r="G38" s="22"/>
      <c r="H38" s="22"/>
      <c r="I38" s="22">
        <v>96.28</v>
      </c>
      <c r="J38" s="38">
        <f t="shared" si="3"/>
        <v>96.28</v>
      </c>
      <c r="K38" s="38"/>
      <c r="L38" s="38"/>
      <c r="M38" s="38"/>
      <c r="N38" s="28">
        <f t="shared" si="1"/>
        <v>453</v>
      </c>
      <c r="O38" s="30">
        <f t="shared" si="0"/>
        <v>755</v>
      </c>
      <c r="P38" s="32">
        <f t="shared" si="2"/>
        <v>302</v>
      </c>
      <c r="Q38" s="35">
        <v>1510</v>
      </c>
    </row>
    <row r="39" spans="1:17" x14ac:dyDescent="0.35">
      <c r="A39" s="26">
        <v>36</v>
      </c>
      <c r="B39" s="21" t="s">
        <v>103</v>
      </c>
      <c r="C39" s="22" t="s">
        <v>104</v>
      </c>
      <c r="D39" s="22"/>
      <c r="E39" s="22">
        <v>26</v>
      </c>
      <c r="F39" s="22">
        <v>129.85</v>
      </c>
      <c r="G39" s="22"/>
      <c r="H39" s="22">
        <v>12.5</v>
      </c>
      <c r="I39" s="22">
        <v>142.35</v>
      </c>
      <c r="J39" s="38">
        <f t="shared" si="3"/>
        <v>142.35</v>
      </c>
      <c r="K39" s="38"/>
      <c r="L39" s="38"/>
      <c r="M39" s="38"/>
      <c r="N39" s="28">
        <f t="shared" si="1"/>
        <v>672</v>
      </c>
      <c r="O39" s="30">
        <f t="shared" si="0"/>
        <v>1120</v>
      </c>
      <c r="P39" s="32">
        <f t="shared" si="2"/>
        <v>448</v>
      </c>
      <c r="Q39" s="35">
        <v>2240</v>
      </c>
    </row>
    <row r="40" spans="1:17" x14ac:dyDescent="0.35">
      <c r="A40" s="26">
        <v>38</v>
      </c>
      <c r="B40" s="21" t="s">
        <v>105</v>
      </c>
      <c r="C40" s="22" t="s">
        <v>106</v>
      </c>
      <c r="D40" s="22"/>
      <c r="E40" s="22">
        <v>28</v>
      </c>
      <c r="F40" s="22">
        <v>96.28</v>
      </c>
      <c r="G40" s="22"/>
      <c r="H40" s="22">
        <v>12.5</v>
      </c>
      <c r="I40" s="22">
        <v>108.78</v>
      </c>
      <c r="J40" s="38">
        <f t="shared" si="3"/>
        <v>108.78</v>
      </c>
      <c r="K40" s="38"/>
      <c r="L40" s="38"/>
      <c r="M40" s="38"/>
      <c r="N40" s="28">
        <f t="shared" si="1"/>
        <v>513</v>
      </c>
      <c r="O40" s="30">
        <f t="shared" si="0"/>
        <v>855</v>
      </c>
      <c r="P40" s="32">
        <f t="shared" si="2"/>
        <v>342</v>
      </c>
      <c r="Q40" s="35">
        <v>1710</v>
      </c>
    </row>
    <row r="41" spans="1:17" x14ac:dyDescent="0.35">
      <c r="A41" s="26">
        <v>39</v>
      </c>
      <c r="B41" s="21" t="s">
        <v>107</v>
      </c>
      <c r="C41" s="22" t="s">
        <v>108</v>
      </c>
      <c r="D41" s="22"/>
      <c r="E41" s="22"/>
      <c r="F41" s="22">
        <v>129.85</v>
      </c>
      <c r="G41" s="22"/>
      <c r="H41" s="22"/>
      <c r="I41" s="22">
        <v>129.85</v>
      </c>
      <c r="J41" s="38">
        <f t="shared" si="3"/>
        <v>129.85</v>
      </c>
      <c r="K41" s="38"/>
      <c r="L41" s="38"/>
      <c r="M41" s="38"/>
      <c r="N41" s="28">
        <f t="shared" si="1"/>
        <v>612</v>
      </c>
      <c r="O41" s="30">
        <f t="shared" si="0"/>
        <v>1020</v>
      </c>
      <c r="P41" s="32">
        <f t="shared" si="2"/>
        <v>408</v>
      </c>
      <c r="Q41" s="35">
        <v>2040</v>
      </c>
    </row>
    <row r="42" spans="1:17" x14ac:dyDescent="0.35">
      <c r="A42" s="26">
        <v>40</v>
      </c>
      <c r="B42" s="21" t="s">
        <v>150</v>
      </c>
      <c r="C42" s="22" t="s">
        <v>109</v>
      </c>
      <c r="D42" s="22"/>
      <c r="E42" s="22"/>
      <c r="F42" s="22">
        <v>54.79</v>
      </c>
      <c r="G42" s="22"/>
      <c r="H42" s="22"/>
      <c r="I42" s="22">
        <v>54.79</v>
      </c>
      <c r="J42" s="38">
        <f t="shared" si="3"/>
        <v>54.79</v>
      </c>
      <c r="K42" s="38"/>
      <c r="L42" s="38"/>
      <c r="M42" s="38"/>
      <c r="N42" s="28">
        <f t="shared" si="1"/>
        <v>258</v>
      </c>
      <c r="O42" s="30">
        <f t="shared" si="0"/>
        <v>430</v>
      </c>
      <c r="P42" s="32">
        <f t="shared" si="2"/>
        <v>172</v>
      </c>
      <c r="Q42" s="35">
        <v>860</v>
      </c>
    </row>
    <row r="43" spans="1:17" x14ac:dyDescent="0.35">
      <c r="A43" s="26">
        <v>41</v>
      </c>
      <c r="B43" s="21" t="s">
        <v>110</v>
      </c>
      <c r="C43" s="22" t="s">
        <v>111</v>
      </c>
      <c r="D43" s="22"/>
      <c r="E43" s="22"/>
      <c r="F43" s="22">
        <v>96.28</v>
      </c>
      <c r="G43" s="22"/>
      <c r="H43" s="22"/>
      <c r="I43" s="22">
        <v>96.28</v>
      </c>
      <c r="J43" s="38">
        <f t="shared" si="3"/>
        <v>96.28</v>
      </c>
      <c r="K43" s="38"/>
      <c r="L43" s="38"/>
      <c r="M43" s="38"/>
      <c r="N43" s="28">
        <f t="shared" si="1"/>
        <v>453</v>
      </c>
      <c r="O43" s="30">
        <f t="shared" si="0"/>
        <v>755</v>
      </c>
      <c r="P43" s="32">
        <f t="shared" si="2"/>
        <v>302</v>
      </c>
      <c r="Q43" s="35">
        <v>1510</v>
      </c>
    </row>
    <row r="44" spans="1:17" x14ac:dyDescent="0.35">
      <c r="A44" s="26">
        <v>42</v>
      </c>
      <c r="B44" s="21" t="s">
        <v>112</v>
      </c>
      <c r="C44" s="22" t="s">
        <v>113</v>
      </c>
      <c r="D44" s="22"/>
      <c r="E44" s="22">
        <v>37</v>
      </c>
      <c r="F44" s="22">
        <v>129.85</v>
      </c>
      <c r="G44" s="22"/>
      <c r="H44" s="22">
        <v>12.5</v>
      </c>
      <c r="I44" s="22">
        <v>142.35</v>
      </c>
      <c r="J44" s="38">
        <f t="shared" si="3"/>
        <v>142.35</v>
      </c>
      <c r="K44" s="38"/>
      <c r="L44" s="38"/>
      <c r="M44" s="38"/>
      <c r="N44" s="28">
        <f t="shared" si="1"/>
        <v>672</v>
      </c>
      <c r="O44" s="30">
        <f t="shared" si="0"/>
        <v>1120</v>
      </c>
      <c r="P44" s="32">
        <f t="shared" si="2"/>
        <v>448</v>
      </c>
      <c r="Q44" s="35">
        <v>2240</v>
      </c>
    </row>
    <row r="45" spans="1:17" x14ac:dyDescent="0.35">
      <c r="A45" s="26">
        <v>45</v>
      </c>
      <c r="B45" s="21" t="s">
        <v>114</v>
      </c>
      <c r="C45" s="22" t="s">
        <v>115</v>
      </c>
      <c r="D45" s="22">
        <v>3</v>
      </c>
      <c r="E45" s="22">
        <v>41</v>
      </c>
      <c r="F45" s="22">
        <v>129.85</v>
      </c>
      <c r="G45" s="22">
        <v>10.119999999999999</v>
      </c>
      <c r="H45" s="22">
        <v>12.5</v>
      </c>
      <c r="I45" s="22">
        <v>152.47</v>
      </c>
      <c r="J45" s="38">
        <f t="shared" si="3"/>
        <v>152.47</v>
      </c>
      <c r="K45" s="38"/>
      <c r="L45" s="38"/>
      <c r="M45" s="38"/>
      <c r="N45" s="28">
        <f t="shared" si="1"/>
        <v>696</v>
      </c>
      <c r="O45" s="30">
        <f t="shared" si="0"/>
        <v>1160</v>
      </c>
      <c r="P45" s="32">
        <f t="shared" si="2"/>
        <v>464</v>
      </c>
      <c r="Q45" s="35">
        <v>2320</v>
      </c>
    </row>
    <row r="46" spans="1:17" x14ac:dyDescent="0.35">
      <c r="A46" s="26">
        <v>46</v>
      </c>
      <c r="B46" s="21" t="s">
        <v>116</v>
      </c>
      <c r="C46" s="22" t="s">
        <v>117</v>
      </c>
      <c r="D46" s="22"/>
      <c r="E46" s="22"/>
      <c r="F46" s="22">
        <v>54.79</v>
      </c>
      <c r="G46" s="22"/>
      <c r="H46" s="22"/>
      <c r="I46" s="22">
        <v>54.79</v>
      </c>
      <c r="J46" s="38">
        <f t="shared" si="3"/>
        <v>54.79</v>
      </c>
      <c r="K46" s="38"/>
      <c r="L46" s="38"/>
      <c r="M46" s="38"/>
      <c r="N46" s="28">
        <f t="shared" si="1"/>
        <v>258</v>
      </c>
      <c r="O46" s="30">
        <f t="shared" si="0"/>
        <v>430</v>
      </c>
      <c r="P46" s="32">
        <f t="shared" si="2"/>
        <v>172</v>
      </c>
      <c r="Q46" s="35">
        <v>860</v>
      </c>
    </row>
    <row r="47" spans="1:17" x14ac:dyDescent="0.35">
      <c r="A47" s="26">
        <v>47</v>
      </c>
      <c r="B47" s="21" t="s">
        <v>118</v>
      </c>
      <c r="C47" s="22" t="s">
        <v>119</v>
      </c>
      <c r="D47" s="22"/>
      <c r="E47" s="22"/>
      <c r="F47" s="22">
        <v>96.28</v>
      </c>
      <c r="G47" s="22"/>
      <c r="H47" s="22"/>
      <c r="I47" s="22">
        <v>96.28</v>
      </c>
      <c r="J47" s="38">
        <f t="shared" si="3"/>
        <v>96.28</v>
      </c>
      <c r="K47" s="38"/>
      <c r="L47" s="38"/>
      <c r="M47" s="38"/>
      <c r="N47" s="28">
        <f t="shared" si="1"/>
        <v>453</v>
      </c>
      <c r="O47" s="30">
        <f t="shared" si="0"/>
        <v>755</v>
      </c>
      <c r="P47" s="32">
        <f t="shared" si="2"/>
        <v>302</v>
      </c>
      <c r="Q47" s="35">
        <v>1510</v>
      </c>
    </row>
    <row r="48" spans="1:17" x14ac:dyDescent="0.35">
      <c r="A48" s="26">
        <v>48</v>
      </c>
      <c r="B48" s="21" t="s">
        <v>151</v>
      </c>
      <c r="C48" s="22" t="s">
        <v>120</v>
      </c>
      <c r="D48" s="22">
        <v>2</v>
      </c>
      <c r="E48" s="22">
        <v>40</v>
      </c>
      <c r="F48" s="22">
        <v>129.85</v>
      </c>
      <c r="G48" s="22">
        <v>7.86</v>
      </c>
      <c r="H48" s="22">
        <v>12.5</v>
      </c>
      <c r="I48" s="22">
        <v>150.21</v>
      </c>
      <c r="J48" s="38">
        <f t="shared" si="3"/>
        <v>150.21</v>
      </c>
      <c r="K48" s="38"/>
      <c r="L48" s="38"/>
      <c r="M48" s="38"/>
      <c r="N48" s="28">
        <f t="shared" si="1"/>
        <v>691.5</v>
      </c>
      <c r="O48" s="30">
        <f t="shared" si="0"/>
        <v>1152.5</v>
      </c>
      <c r="P48" s="32">
        <f t="shared" si="2"/>
        <v>461</v>
      </c>
      <c r="Q48" s="35">
        <v>2305</v>
      </c>
    </row>
    <row r="49" spans="1:20" x14ac:dyDescent="0.35">
      <c r="A49" s="26">
        <v>49</v>
      </c>
      <c r="B49" s="21" t="s">
        <v>152</v>
      </c>
      <c r="C49" s="22" t="s">
        <v>121</v>
      </c>
      <c r="D49" s="22"/>
      <c r="E49" s="22">
        <v>35</v>
      </c>
      <c r="F49" s="22">
        <v>54.79</v>
      </c>
      <c r="G49" s="22"/>
      <c r="H49" s="22">
        <v>12.5</v>
      </c>
      <c r="I49" s="22">
        <v>67.290000000000006</v>
      </c>
      <c r="J49" s="38">
        <f t="shared" si="3"/>
        <v>67.289999999999992</v>
      </c>
      <c r="K49" s="38"/>
      <c r="L49" s="38"/>
      <c r="M49" s="38"/>
      <c r="N49" s="28">
        <f t="shared" si="1"/>
        <v>318</v>
      </c>
      <c r="O49" s="30">
        <f t="shared" si="0"/>
        <v>530</v>
      </c>
      <c r="P49" s="32">
        <f t="shared" si="2"/>
        <v>212</v>
      </c>
      <c r="Q49" s="35">
        <v>1060</v>
      </c>
      <c r="S49" s="15"/>
      <c r="T49" s="16"/>
    </row>
    <row r="50" spans="1:20" x14ac:dyDescent="0.35">
      <c r="A50" s="26">
        <v>50</v>
      </c>
      <c r="B50" s="21" t="s">
        <v>122</v>
      </c>
      <c r="C50" s="22" t="s">
        <v>123</v>
      </c>
      <c r="D50" s="22"/>
      <c r="E50" s="22"/>
      <c r="F50" s="22">
        <v>96.28</v>
      </c>
      <c r="G50" s="22"/>
      <c r="H50" s="22"/>
      <c r="I50" s="22">
        <v>96.28</v>
      </c>
      <c r="J50" s="38">
        <f t="shared" si="3"/>
        <v>96.28</v>
      </c>
      <c r="K50" s="38"/>
      <c r="L50" s="38"/>
      <c r="M50" s="38"/>
      <c r="N50" s="28">
        <f t="shared" si="1"/>
        <v>453</v>
      </c>
      <c r="O50" s="30">
        <f t="shared" si="0"/>
        <v>755</v>
      </c>
      <c r="P50" s="32">
        <f t="shared" si="2"/>
        <v>302</v>
      </c>
      <c r="Q50" s="35">
        <v>1510</v>
      </c>
      <c r="S50" s="15"/>
      <c r="T50" s="16"/>
    </row>
    <row r="51" spans="1:20" x14ac:dyDescent="0.35">
      <c r="A51" s="26">
        <v>51</v>
      </c>
      <c r="B51" s="21" t="s">
        <v>124</v>
      </c>
      <c r="C51" s="22" t="s">
        <v>125</v>
      </c>
      <c r="D51" s="22"/>
      <c r="E51" s="22">
        <v>31</v>
      </c>
      <c r="F51" s="22">
        <v>129.85</v>
      </c>
      <c r="G51" s="22"/>
      <c r="H51" s="22"/>
      <c r="I51" s="22">
        <v>129.85</v>
      </c>
      <c r="J51" s="38">
        <f t="shared" si="3"/>
        <v>129.85</v>
      </c>
      <c r="K51" s="38"/>
      <c r="L51" s="38"/>
      <c r="M51" s="38"/>
      <c r="N51" s="28">
        <f t="shared" si="1"/>
        <v>672</v>
      </c>
      <c r="O51" s="30">
        <f t="shared" si="0"/>
        <v>1120</v>
      </c>
      <c r="P51" s="32">
        <f t="shared" si="2"/>
        <v>448</v>
      </c>
      <c r="Q51" s="35">
        <v>2240</v>
      </c>
      <c r="S51" s="15"/>
      <c r="T51" s="16"/>
    </row>
    <row r="52" spans="1:20" x14ac:dyDescent="0.35">
      <c r="A52" s="26">
        <v>52</v>
      </c>
      <c r="B52" s="21" t="s">
        <v>153</v>
      </c>
      <c r="C52" s="22" t="s">
        <v>126</v>
      </c>
      <c r="D52" s="22"/>
      <c r="E52" s="22">
        <v>36</v>
      </c>
      <c r="F52" s="22">
        <v>54.79</v>
      </c>
      <c r="G52" s="22"/>
      <c r="H52" s="22"/>
      <c r="I52" s="22">
        <v>54.79</v>
      </c>
      <c r="J52" s="38">
        <f t="shared" si="3"/>
        <v>54.79</v>
      </c>
      <c r="K52" s="38"/>
      <c r="L52" s="38"/>
      <c r="M52" s="38"/>
      <c r="N52" s="28">
        <f t="shared" si="1"/>
        <v>318</v>
      </c>
      <c r="O52" s="30">
        <f t="shared" si="0"/>
        <v>530</v>
      </c>
      <c r="P52" s="32">
        <f t="shared" si="2"/>
        <v>212</v>
      </c>
      <c r="Q52" s="35">
        <v>1060</v>
      </c>
      <c r="T52" s="16"/>
    </row>
    <row r="53" spans="1:20" x14ac:dyDescent="0.35">
      <c r="A53" s="26">
        <v>53</v>
      </c>
      <c r="B53" s="21" t="s">
        <v>127</v>
      </c>
      <c r="C53" s="22" t="s">
        <v>128</v>
      </c>
      <c r="D53" s="22">
        <v>9</v>
      </c>
      <c r="E53" s="22">
        <v>39</v>
      </c>
      <c r="F53" s="22">
        <v>96.28</v>
      </c>
      <c r="G53" s="22">
        <v>7.47</v>
      </c>
      <c r="H53" s="22">
        <v>12.5</v>
      </c>
      <c r="I53" s="22">
        <v>116.25</v>
      </c>
      <c r="J53" s="38">
        <f t="shared" si="3"/>
        <v>116.25</v>
      </c>
      <c r="K53" s="38"/>
      <c r="L53" s="38"/>
      <c r="M53" s="38"/>
      <c r="N53" s="28">
        <f t="shared" si="1"/>
        <v>549</v>
      </c>
      <c r="O53" s="30">
        <f t="shared" si="0"/>
        <v>915</v>
      </c>
      <c r="P53" s="32">
        <f t="shared" si="2"/>
        <v>366</v>
      </c>
      <c r="Q53" s="35">
        <v>1830</v>
      </c>
      <c r="T53" s="16"/>
    </row>
    <row r="54" spans="1:20" x14ac:dyDescent="0.35">
      <c r="A54" s="26">
        <v>54</v>
      </c>
      <c r="B54" s="21" t="s">
        <v>129</v>
      </c>
      <c r="C54" s="22" t="s">
        <v>130</v>
      </c>
      <c r="D54" s="22" t="s">
        <v>131</v>
      </c>
      <c r="E54" s="22">
        <v>43</v>
      </c>
      <c r="F54" s="22">
        <v>129.85</v>
      </c>
      <c r="G54" s="22">
        <v>7.81</v>
      </c>
      <c r="H54" s="22">
        <v>12.5</v>
      </c>
      <c r="I54" s="22" t="s">
        <v>168</v>
      </c>
      <c r="J54" s="38">
        <f t="shared" si="3"/>
        <v>150.16</v>
      </c>
      <c r="K54" s="38"/>
      <c r="L54" s="38"/>
      <c r="M54" s="38"/>
      <c r="N54" s="28">
        <f t="shared" si="1"/>
        <v>709.5</v>
      </c>
      <c r="O54" s="30">
        <f t="shared" ref="O54:O58" si="4">Q54*50/100</f>
        <v>1182.5</v>
      </c>
      <c r="P54" s="32">
        <f t="shared" si="2"/>
        <v>473</v>
      </c>
      <c r="Q54" s="35">
        <v>2365</v>
      </c>
      <c r="T54" s="16"/>
    </row>
    <row r="55" spans="1:20" x14ac:dyDescent="0.35">
      <c r="A55" s="26">
        <v>55</v>
      </c>
      <c r="B55" s="21" t="s">
        <v>154</v>
      </c>
      <c r="C55" s="22" t="s">
        <v>132</v>
      </c>
      <c r="D55" s="22"/>
      <c r="E55" s="22">
        <v>24</v>
      </c>
      <c r="F55" s="22">
        <v>7.44</v>
      </c>
      <c r="G55" s="22"/>
      <c r="H55" s="22"/>
      <c r="I55" s="22">
        <v>7.44</v>
      </c>
      <c r="J55" s="38">
        <f t="shared" si="3"/>
        <v>7.44</v>
      </c>
      <c r="K55" s="38"/>
      <c r="L55" s="38"/>
      <c r="M55" s="38"/>
      <c r="N55" s="28">
        <f t="shared" ref="N55:N58" si="5">Q55*30/100</f>
        <v>95.1</v>
      </c>
      <c r="O55" s="30">
        <f t="shared" si="4"/>
        <v>158.5</v>
      </c>
      <c r="P55" s="32">
        <f t="shared" ref="P55:P58" si="6">Q55*20/100</f>
        <v>63.4</v>
      </c>
      <c r="Q55" s="35">
        <v>317</v>
      </c>
      <c r="T55" s="16"/>
    </row>
    <row r="56" spans="1:20" ht="17" customHeight="1" x14ac:dyDescent="0.35">
      <c r="A56" s="26">
        <v>56</v>
      </c>
      <c r="B56" s="21" t="s">
        <v>133</v>
      </c>
      <c r="C56" s="22"/>
      <c r="D56" s="22"/>
      <c r="E56" s="22">
        <v>27</v>
      </c>
      <c r="F56" s="22"/>
      <c r="G56" s="22"/>
      <c r="H56" s="22">
        <v>12.5</v>
      </c>
      <c r="I56" s="22"/>
      <c r="J56" s="38">
        <f>SUM(F56:H56)</f>
        <v>12.5</v>
      </c>
      <c r="K56" s="38"/>
      <c r="L56" s="38"/>
      <c r="M56" s="38"/>
      <c r="N56" s="28">
        <f t="shared" si="5"/>
        <v>60</v>
      </c>
      <c r="O56" s="30">
        <f t="shared" si="4"/>
        <v>100</v>
      </c>
      <c r="P56" s="32">
        <f t="shared" si="6"/>
        <v>40</v>
      </c>
      <c r="Q56" s="35">
        <v>200</v>
      </c>
      <c r="S56" s="15"/>
      <c r="T56" s="16"/>
    </row>
    <row r="57" spans="1:20" x14ac:dyDescent="0.35">
      <c r="A57" s="26">
        <v>57</v>
      </c>
      <c r="B57" s="21" t="s">
        <v>134</v>
      </c>
      <c r="C57" s="22"/>
      <c r="D57" s="22"/>
      <c r="E57" s="22">
        <v>38</v>
      </c>
      <c r="F57" s="22"/>
      <c r="G57" s="22"/>
      <c r="H57" s="22">
        <v>12.5</v>
      </c>
      <c r="I57" s="22"/>
      <c r="J57" s="38">
        <f t="shared" si="3"/>
        <v>12.5</v>
      </c>
      <c r="K57" s="38"/>
      <c r="L57" s="38"/>
      <c r="M57" s="38"/>
      <c r="N57" s="28">
        <f t="shared" si="5"/>
        <v>60</v>
      </c>
      <c r="O57" s="30">
        <f t="shared" si="4"/>
        <v>100</v>
      </c>
      <c r="P57" s="32">
        <f t="shared" si="6"/>
        <v>40</v>
      </c>
      <c r="Q57" s="35">
        <v>200</v>
      </c>
      <c r="S57" s="15"/>
      <c r="T57" s="16"/>
    </row>
    <row r="58" spans="1:20" x14ac:dyDescent="0.35">
      <c r="A58" s="26">
        <v>58</v>
      </c>
      <c r="B58" s="21" t="s">
        <v>135</v>
      </c>
      <c r="C58" s="22"/>
      <c r="D58" s="22">
        <v>8</v>
      </c>
      <c r="E58" s="22"/>
      <c r="F58" s="22"/>
      <c r="G58" s="22">
        <v>19.09</v>
      </c>
      <c r="H58" s="22"/>
      <c r="I58" s="22"/>
      <c r="J58" s="38">
        <f t="shared" si="3"/>
        <v>19.09</v>
      </c>
      <c r="K58" s="38"/>
      <c r="L58" s="38"/>
      <c r="M58" s="38"/>
      <c r="N58" s="28">
        <f t="shared" si="5"/>
        <v>90</v>
      </c>
      <c r="O58" s="30">
        <f t="shared" si="4"/>
        <v>150</v>
      </c>
      <c r="P58" s="32">
        <f t="shared" si="6"/>
        <v>60</v>
      </c>
      <c r="Q58" s="35">
        <v>300</v>
      </c>
      <c r="T58" s="17"/>
    </row>
    <row r="59" spans="1:20" x14ac:dyDescent="0.35">
      <c r="B59" s="45"/>
      <c r="C59" s="45"/>
      <c r="D59" s="45"/>
      <c r="E59" s="45"/>
      <c r="F59" s="45"/>
      <c r="G59" s="45"/>
      <c r="H59" s="45"/>
      <c r="I59" s="45"/>
      <c r="J59" s="39">
        <f>SUM(J4:J58)</f>
        <v>5524.3600000000006</v>
      </c>
      <c r="T59" s="19"/>
    </row>
    <row r="60" spans="1:20" x14ac:dyDescent="0.35">
      <c r="S60" s="18"/>
      <c r="T60" s="17"/>
    </row>
    <row r="61" spans="1:20" x14ac:dyDescent="0.35">
      <c r="G61" t="s">
        <v>171</v>
      </c>
      <c r="J61" s="36">
        <v>5537.44</v>
      </c>
      <c r="N61" t="s">
        <v>169</v>
      </c>
      <c r="T61" s="17"/>
    </row>
    <row r="62" spans="1:20" x14ac:dyDescent="0.35">
      <c r="J62" s="36">
        <f>J61-J59</f>
        <v>13.079999999999018</v>
      </c>
      <c r="N62" t="s">
        <v>170</v>
      </c>
      <c r="T62" s="17"/>
    </row>
  </sheetData>
  <mergeCells count="2">
    <mergeCell ref="A1:Q1"/>
    <mergeCell ref="B59:I59"/>
  </mergeCells>
  <pageMargins left="0.7" right="0.7" top="0.75" bottom="0.75" header="0.3" footer="0.3"/>
  <pageSetup scale="69" fitToWidth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5ED4-9993-4706-9177-8CBD86EB55E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B69F-4973-42AC-8391-DEE96A9889B5}">
  <sheetPr>
    <pageSetUpPr fitToPage="1"/>
  </sheetPr>
  <dimension ref="A1:Y178"/>
  <sheetViews>
    <sheetView tabSelected="1" topLeftCell="A51" zoomScale="79" workbookViewId="0">
      <selection activeCell="I74" sqref="I74"/>
    </sheetView>
  </sheetViews>
  <sheetFormatPr baseColWidth="10" defaultRowHeight="14.5" x14ac:dyDescent="0.35"/>
  <cols>
    <col min="1" max="1" width="3.7265625" customWidth="1"/>
    <col min="2" max="2" width="23.453125" style="20" customWidth="1"/>
    <col min="3" max="3" width="8.90625" style="40" customWidth="1"/>
    <col min="4" max="4" width="9.1796875" style="40" customWidth="1"/>
    <col min="5" max="5" width="9.54296875" style="40" customWidth="1"/>
    <col min="6" max="6" width="9.54296875" style="41" customWidth="1"/>
    <col min="7" max="7" width="7.54296875" style="41" customWidth="1"/>
    <col min="8" max="8" width="8.08984375" style="41" customWidth="1"/>
    <col min="9" max="9" width="10.6328125" style="36" customWidth="1"/>
    <col min="10" max="10" width="12.453125" style="59" customWidth="1"/>
    <col min="11" max="11" width="9" style="36" customWidth="1"/>
    <col min="12" max="12" width="9.08984375" style="36" customWidth="1"/>
    <col min="13" max="13" width="8.54296875" style="36" customWidth="1"/>
    <col min="14" max="17" width="7.90625" style="82" customWidth="1"/>
    <col min="18" max="18" width="10" style="82" customWidth="1"/>
    <col min="19" max="21" width="9.54296875" customWidth="1"/>
    <col min="22" max="22" width="8.26953125" style="33" customWidth="1"/>
    <col min="24" max="24" width="24.54296875" customWidth="1"/>
  </cols>
  <sheetData>
    <row r="1" spans="1:22" ht="15" thickBot="1" x14ac:dyDescent="0.4">
      <c r="A1" s="43" t="s">
        <v>160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5" thickBot="1" x14ac:dyDescent="0.4">
      <c r="C2" s="137" t="s">
        <v>189</v>
      </c>
      <c r="D2" s="137"/>
      <c r="E2" s="137"/>
      <c r="F2" s="114" t="s">
        <v>188</v>
      </c>
      <c r="G2" s="114"/>
      <c r="H2" s="114"/>
      <c r="I2" s="114"/>
      <c r="J2" s="130" t="s">
        <v>178</v>
      </c>
      <c r="K2" s="115" t="s">
        <v>187</v>
      </c>
      <c r="L2" s="115"/>
      <c r="M2" s="115"/>
      <c r="N2" s="115"/>
      <c r="O2" s="161" t="s">
        <v>208</v>
      </c>
      <c r="P2" s="162"/>
      <c r="Q2" s="162"/>
      <c r="R2" s="163"/>
      <c r="S2" s="116" t="s">
        <v>190</v>
      </c>
      <c r="T2" s="116"/>
      <c r="U2" s="116"/>
      <c r="V2" s="116"/>
    </row>
    <row r="3" spans="1:22" ht="35" thickBot="1" x14ac:dyDescent="0.4">
      <c r="A3" s="23" t="s">
        <v>37</v>
      </c>
      <c r="B3" s="107" t="s">
        <v>38</v>
      </c>
      <c r="C3" s="138" t="s">
        <v>39</v>
      </c>
      <c r="D3" s="138" t="s">
        <v>40</v>
      </c>
      <c r="E3" s="138" t="s">
        <v>41</v>
      </c>
      <c r="F3" s="117" t="s">
        <v>156</v>
      </c>
      <c r="G3" s="117" t="s">
        <v>157</v>
      </c>
      <c r="H3" s="117" t="s">
        <v>158</v>
      </c>
      <c r="I3" s="118" t="s">
        <v>186</v>
      </c>
      <c r="J3" s="130"/>
      <c r="K3" s="119" t="s">
        <v>136</v>
      </c>
      <c r="L3" s="196" t="s">
        <v>137</v>
      </c>
      <c r="M3" s="120" t="s">
        <v>138</v>
      </c>
      <c r="N3" s="121" t="s">
        <v>139</v>
      </c>
      <c r="O3" s="178" t="s">
        <v>136</v>
      </c>
      <c r="P3" s="179" t="s">
        <v>137</v>
      </c>
      <c r="Q3" s="180" t="s">
        <v>138</v>
      </c>
      <c r="R3" s="164" t="s">
        <v>139</v>
      </c>
      <c r="S3" s="122" t="s">
        <v>136</v>
      </c>
      <c r="T3" s="138" t="s">
        <v>137</v>
      </c>
      <c r="U3" s="172" t="s">
        <v>138</v>
      </c>
      <c r="V3" s="123" t="s">
        <v>139</v>
      </c>
    </row>
    <row r="4" spans="1:22" x14ac:dyDescent="0.35">
      <c r="A4" s="26">
        <v>1</v>
      </c>
      <c r="B4" s="21" t="s">
        <v>42</v>
      </c>
      <c r="C4" s="139" t="s">
        <v>43</v>
      </c>
      <c r="D4" s="139" t="s">
        <v>177</v>
      </c>
      <c r="E4" s="139" t="s">
        <v>177</v>
      </c>
      <c r="F4" s="108">
        <v>56.51</v>
      </c>
      <c r="G4" s="108"/>
      <c r="H4" s="108"/>
      <c r="I4" s="109">
        <f>SUM(D4:H4)</f>
        <v>56.51</v>
      </c>
      <c r="J4" s="131">
        <f>I4</f>
        <v>56.51</v>
      </c>
      <c r="K4" s="110">
        <f>N4*0.3</f>
        <v>261.9015723688704</v>
      </c>
      <c r="L4" s="197">
        <f>N4*0.5</f>
        <v>436.50262061478401</v>
      </c>
      <c r="M4" s="111">
        <f>N4*0.2</f>
        <v>174.6010482459136</v>
      </c>
      <c r="N4" s="112">
        <f>J4*$L$73</f>
        <v>873.00524122956801</v>
      </c>
      <c r="O4" s="181">
        <v>263.39999999999998</v>
      </c>
      <c r="P4" s="182">
        <v>439</v>
      </c>
      <c r="Q4" s="183">
        <v>175.6</v>
      </c>
      <c r="R4" s="203">
        <v>878</v>
      </c>
      <c r="S4" s="113">
        <f>V4*30/100</f>
        <v>267</v>
      </c>
      <c r="T4" s="139">
        <f>V4*50/100</f>
        <v>445</v>
      </c>
      <c r="U4" s="173">
        <f>V4*20/100</f>
        <v>178</v>
      </c>
      <c r="V4" s="106">
        <v>890</v>
      </c>
    </row>
    <row r="5" spans="1:22" x14ac:dyDescent="0.35">
      <c r="A5" s="48">
        <v>2</v>
      </c>
      <c r="B5" s="46" t="s">
        <v>44</v>
      </c>
      <c r="C5" s="140" t="s">
        <v>31</v>
      </c>
      <c r="D5" s="140"/>
      <c r="E5" s="140" t="s">
        <v>177</v>
      </c>
      <c r="F5" s="42">
        <v>96.28</v>
      </c>
      <c r="G5" s="42"/>
      <c r="H5" s="42"/>
      <c r="I5" s="57">
        <f>SUM(F5:H5)</f>
        <v>96.28</v>
      </c>
      <c r="J5" s="132">
        <f>SUM(I5:I6)</f>
        <v>131.4</v>
      </c>
      <c r="K5" s="88">
        <f>N5*0.3</f>
        <v>608.98719888992343</v>
      </c>
      <c r="L5" s="198">
        <f>N5*0.5</f>
        <v>1014.9786648165391</v>
      </c>
      <c r="M5" s="86">
        <f>N5*0.2</f>
        <v>405.99146592661566</v>
      </c>
      <c r="N5" s="92">
        <f>J5*L73</f>
        <v>2029.9573296330782</v>
      </c>
      <c r="O5" s="184">
        <v>612.6</v>
      </c>
      <c r="P5" s="185">
        <v>1021</v>
      </c>
      <c r="Q5" s="186">
        <v>408.4</v>
      </c>
      <c r="R5" s="204">
        <v>2042</v>
      </c>
      <c r="S5" s="100">
        <f>V5*30/100</f>
        <v>621</v>
      </c>
      <c r="T5" s="169">
        <f>V5*50/100</f>
        <v>1035</v>
      </c>
      <c r="U5" s="174">
        <f>V5*20/100</f>
        <v>414</v>
      </c>
      <c r="V5" s="103">
        <v>2070</v>
      </c>
    </row>
    <row r="6" spans="1:22" x14ac:dyDescent="0.35">
      <c r="A6" s="49"/>
      <c r="B6" s="47"/>
      <c r="C6" s="140" t="s">
        <v>29</v>
      </c>
      <c r="D6" s="140"/>
      <c r="E6" s="140"/>
      <c r="F6" s="42">
        <v>35.119999999999997</v>
      </c>
      <c r="G6" s="42"/>
      <c r="H6" s="42"/>
      <c r="I6" s="57">
        <f>SUM(F6:H6)</f>
        <v>35.119999999999997</v>
      </c>
      <c r="J6" s="133"/>
      <c r="K6" s="89"/>
      <c r="L6" s="199"/>
      <c r="M6" s="80"/>
      <c r="N6" s="93"/>
      <c r="O6" s="187"/>
      <c r="P6" s="188"/>
      <c r="Q6" s="189"/>
      <c r="R6" s="205"/>
      <c r="S6" s="102"/>
      <c r="T6" s="170"/>
      <c r="U6" s="175"/>
      <c r="V6" s="105"/>
    </row>
    <row r="7" spans="1:22" x14ac:dyDescent="0.35">
      <c r="A7" s="48">
        <v>3</v>
      </c>
      <c r="B7" s="46" t="s">
        <v>46</v>
      </c>
      <c r="C7" s="140" t="s">
        <v>28</v>
      </c>
      <c r="D7" s="140"/>
      <c r="E7" s="140"/>
      <c r="F7" s="42">
        <v>63.86</v>
      </c>
      <c r="G7" s="42"/>
      <c r="H7" s="42"/>
      <c r="I7" s="57">
        <f>SUM(F7:H7)</f>
        <v>63.86</v>
      </c>
      <c r="J7" s="132">
        <f>SUM(I7:I8)</f>
        <v>129.01999999999998</v>
      </c>
      <c r="K7" s="88">
        <f>N7*0.3</f>
        <v>597.9568371444285</v>
      </c>
      <c r="L7" s="198">
        <f>N7*0.5</f>
        <v>996.59472857404751</v>
      </c>
      <c r="M7" s="86">
        <f>N7*0.2</f>
        <v>398.637891429619</v>
      </c>
      <c r="N7" s="92">
        <f>J7*L73</f>
        <v>1993.189457148095</v>
      </c>
      <c r="O7" s="184">
        <v>601.5</v>
      </c>
      <c r="P7" s="185">
        <v>1002.5</v>
      </c>
      <c r="Q7" s="186">
        <v>401</v>
      </c>
      <c r="R7" s="204">
        <v>2005</v>
      </c>
      <c r="S7" s="100">
        <f>V7*30/100</f>
        <v>861</v>
      </c>
      <c r="T7" s="169">
        <f>V7*50/100</f>
        <v>1435</v>
      </c>
      <c r="U7" s="174">
        <f>V7*20/100</f>
        <v>574</v>
      </c>
      <c r="V7" s="103">
        <v>2870</v>
      </c>
    </row>
    <row r="8" spans="1:22" x14ac:dyDescent="0.35">
      <c r="A8" s="49"/>
      <c r="B8" s="47"/>
      <c r="C8" s="140" t="s">
        <v>172</v>
      </c>
      <c r="D8" s="140"/>
      <c r="E8" s="140">
        <v>45</v>
      </c>
      <c r="F8" s="42">
        <v>52.66</v>
      </c>
      <c r="G8" s="42"/>
      <c r="H8" s="42">
        <v>12.5</v>
      </c>
      <c r="I8" s="57">
        <f>SUM(F8:H8)</f>
        <v>65.16</v>
      </c>
      <c r="J8" s="133"/>
      <c r="K8" s="89"/>
      <c r="L8" s="199"/>
      <c r="M8" s="80"/>
      <c r="N8" s="93"/>
      <c r="O8" s="187"/>
      <c r="P8" s="188"/>
      <c r="Q8" s="189"/>
      <c r="R8" s="205"/>
      <c r="S8" s="102"/>
      <c r="T8" s="170"/>
      <c r="U8" s="175"/>
      <c r="V8" s="105"/>
    </row>
    <row r="9" spans="1:22" x14ac:dyDescent="0.35">
      <c r="A9" s="26">
        <v>4</v>
      </c>
      <c r="B9" s="21" t="s">
        <v>48</v>
      </c>
      <c r="C9" s="140" t="s">
        <v>49</v>
      </c>
      <c r="D9" s="140"/>
      <c r="E9" s="140"/>
      <c r="F9" s="42">
        <v>105.32</v>
      </c>
      <c r="G9" s="42"/>
      <c r="H9" s="42"/>
      <c r="I9" s="57">
        <f t="shared" ref="I9:I65" si="0">SUM(F9:H9)</f>
        <v>105.32</v>
      </c>
      <c r="J9" s="134">
        <f>I9</f>
        <v>105.32</v>
      </c>
      <c r="K9" s="87">
        <f>N9*0.3</f>
        <v>488.11668026702228</v>
      </c>
      <c r="L9" s="200">
        <f>N9*0.5</f>
        <v>813.5278004450372</v>
      </c>
      <c r="M9" s="85">
        <f>N9*0.2</f>
        <v>325.41112017801493</v>
      </c>
      <c r="N9" s="91">
        <f>I9*L73</f>
        <v>1627.0556008900744</v>
      </c>
      <c r="O9" s="190">
        <v>490.8</v>
      </c>
      <c r="P9" s="191">
        <v>818</v>
      </c>
      <c r="Q9" s="192">
        <v>327.2</v>
      </c>
      <c r="R9" s="206">
        <v>1636</v>
      </c>
      <c r="S9" s="95">
        <f t="shared" ref="S8:S63" si="1">V9*30/100</f>
        <v>498</v>
      </c>
      <c r="T9" s="140">
        <f>V9*50/100</f>
        <v>830</v>
      </c>
      <c r="U9" s="176">
        <f t="shared" ref="U8:U63" si="2">V9*20/100</f>
        <v>332</v>
      </c>
      <c r="V9" s="96">
        <v>1660</v>
      </c>
    </row>
    <row r="10" spans="1:22" x14ac:dyDescent="0.35">
      <c r="A10" s="26">
        <v>5</v>
      </c>
      <c r="B10" s="21" t="s">
        <v>143</v>
      </c>
      <c r="C10" s="140" t="s">
        <v>50</v>
      </c>
      <c r="D10" s="140"/>
      <c r="E10" s="140"/>
      <c r="F10" s="42">
        <v>54.79</v>
      </c>
      <c r="G10" s="42"/>
      <c r="H10" s="42"/>
      <c r="I10" s="57">
        <f t="shared" si="0"/>
        <v>54.79</v>
      </c>
      <c r="J10" s="134">
        <f t="shared" ref="J10:J17" si="3">I10</f>
        <v>54.79</v>
      </c>
      <c r="K10" s="87">
        <f t="shared" ref="K10:K17" si="4">N10*0.3</f>
        <v>253.93005043515146</v>
      </c>
      <c r="L10" s="200">
        <f t="shared" ref="L10:L17" si="5">N10*0.5</f>
        <v>423.21675072525244</v>
      </c>
      <c r="M10" s="85">
        <f t="shared" ref="M10:M17" si="6">N10*0.2</f>
        <v>169.28670029010098</v>
      </c>
      <c r="N10" s="91">
        <f>I10*L73</f>
        <v>846.43350145050488</v>
      </c>
      <c r="O10" s="190">
        <v>255.3</v>
      </c>
      <c r="P10" s="191">
        <v>425.5</v>
      </c>
      <c r="Q10" s="192">
        <v>170.2</v>
      </c>
      <c r="R10" s="207">
        <v>851</v>
      </c>
      <c r="S10" s="95">
        <f t="shared" si="1"/>
        <v>258</v>
      </c>
      <c r="T10" s="140">
        <f t="shared" ref="T6:T63" si="7">V10*50/100</f>
        <v>430</v>
      </c>
      <c r="U10" s="176">
        <f t="shared" si="2"/>
        <v>172</v>
      </c>
      <c r="V10" s="96">
        <v>860</v>
      </c>
    </row>
    <row r="11" spans="1:22" x14ac:dyDescent="0.35">
      <c r="A11" s="26">
        <v>6</v>
      </c>
      <c r="B11" s="21" t="s">
        <v>51</v>
      </c>
      <c r="C11" s="140" t="s">
        <v>52</v>
      </c>
      <c r="D11" s="140"/>
      <c r="E11" s="140">
        <v>44</v>
      </c>
      <c r="F11" s="42">
        <v>129.85</v>
      </c>
      <c r="G11" s="42"/>
      <c r="H11" s="42">
        <v>12.5</v>
      </c>
      <c r="I11" s="57">
        <f t="shared" si="0"/>
        <v>142.35</v>
      </c>
      <c r="J11" s="134">
        <f t="shared" si="3"/>
        <v>142.35</v>
      </c>
      <c r="K11" s="87">
        <f t="shared" si="4"/>
        <v>659.73613213075032</v>
      </c>
      <c r="L11" s="200">
        <f t="shared" si="5"/>
        <v>1099.5602202179173</v>
      </c>
      <c r="M11" s="85">
        <f t="shared" si="6"/>
        <v>439.82408808716696</v>
      </c>
      <c r="N11" s="91">
        <f>I11*L73</f>
        <v>2199.1204404358346</v>
      </c>
      <c r="O11" s="190">
        <v>663.6</v>
      </c>
      <c r="P11" s="191">
        <v>1106</v>
      </c>
      <c r="Q11" s="192">
        <v>442.4</v>
      </c>
      <c r="R11" s="206">
        <v>2212</v>
      </c>
      <c r="S11" s="95">
        <f t="shared" si="1"/>
        <v>672</v>
      </c>
      <c r="T11" s="140">
        <f t="shared" si="7"/>
        <v>1120</v>
      </c>
      <c r="U11" s="176">
        <f t="shared" si="2"/>
        <v>448</v>
      </c>
      <c r="V11" s="96">
        <v>2240</v>
      </c>
    </row>
    <row r="12" spans="1:22" ht="16.5" customHeight="1" x14ac:dyDescent="0.35">
      <c r="A12" s="26">
        <v>7</v>
      </c>
      <c r="B12" s="21" t="s">
        <v>144</v>
      </c>
      <c r="C12" s="140" t="s">
        <v>53</v>
      </c>
      <c r="D12" s="140"/>
      <c r="E12" s="140"/>
      <c r="F12" s="42">
        <v>54.79</v>
      </c>
      <c r="G12" s="42"/>
      <c r="H12" s="42"/>
      <c r="I12" s="57">
        <f t="shared" si="0"/>
        <v>54.79</v>
      </c>
      <c r="J12" s="134">
        <f t="shared" si="3"/>
        <v>54.79</v>
      </c>
      <c r="K12" s="87">
        <f t="shared" si="4"/>
        <v>253.93005043515146</v>
      </c>
      <c r="L12" s="200">
        <f t="shared" si="5"/>
        <v>423.21675072525244</v>
      </c>
      <c r="M12" s="85">
        <f t="shared" si="6"/>
        <v>169.28670029010098</v>
      </c>
      <c r="N12" s="91">
        <f>I12*L73</f>
        <v>846.43350145050488</v>
      </c>
      <c r="O12" s="190">
        <v>255.3</v>
      </c>
      <c r="P12" s="191">
        <v>425.5</v>
      </c>
      <c r="Q12" s="192">
        <v>170.2</v>
      </c>
      <c r="R12" s="207">
        <v>851</v>
      </c>
      <c r="S12" s="95">
        <f t="shared" si="1"/>
        <v>258</v>
      </c>
      <c r="T12" s="140">
        <f t="shared" si="7"/>
        <v>430</v>
      </c>
      <c r="U12" s="176">
        <f t="shared" si="2"/>
        <v>172</v>
      </c>
      <c r="V12" s="96">
        <v>860</v>
      </c>
    </row>
    <row r="13" spans="1:22" x14ac:dyDescent="0.35">
      <c r="A13" s="26">
        <v>8</v>
      </c>
      <c r="B13" s="21" t="s">
        <v>145</v>
      </c>
      <c r="C13" s="140" t="s">
        <v>54</v>
      </c>
      <c r="D13" s="140">
        <v>5</v>
      </c>
      <c r="E13" s="140"/>
      <c r="F13" s="42">
        <v>96.28</v>
      </c>
      <c r="G13" s="42">
        <v>7.96</v>
      </c>
      <c r="H13" s="42"/>
      <c r="I13" s="57">
        <f t="shared" si="0"/>
        <v>104.24</v>
      </c>
      <c r="J13" s="134">
        <f t="shared" si="3"/>
        <v>104.24</v>
      </c>
      <c r="K13" s="87">
        <f t="shared" si="4"/>
        <v>483.11130602957081</v>
      </c>
      <c r="L13" s="200">
        <f t="shared" si="5"/>
        <v>805.18551004928474</v>
      </c>
      <c r="M13" s="85">
        <f t="shared" si="6"/>
        <v>322.07420401971393</v>
      </c>
      <c r="N13" s="91">
        <f>I13*L73</f>
        <v>1610.3710200985695</v>
      </c>
      <c r="O13" s="190">
        <v>467.4</v>
      </c>
      <c r="P13" s="191">
        <v>779</v>
      </c>
      <c r="Q13" s="192">
        <v>311.60000000000002</v>
      </c>
      <c r="R13" s="206">
        <v>1558</v>
      </c>
      <c r="S13" s="95">
        <f t="shared" si="1"/>
        <v>472.5</v>
      </c>
      <c r="T13" s="140">
        <f t="shared" si="7"/>
        <v>787.5</v>
      </c>
      <c r="U13" s="176">
        <f t="shared" si="2"/>
        <v>315</v>
      </c>
      <c r="V13" s="96">
        <v>1575</v>
      </c>
    </row>
    <row r="14" spans="1:22" x14ac:dyDescent="0.35">
      <c r="A14" s="26">
        <v>9</v>
      </c>
      <c r="B14" s="21" t="s">
        <v>55</v>
      </c>
      <c r="C14" s="140" t="s">
        <v>56</v>
      </c>
      <c r="D14" s="140"/>
      <c r="E14" s="140"/>
      <c r="F14" s="42">
        <v>129.85</v>
      </c>
      <c r="G14" s="42"/>
      <c r="H14" s="42"/>
      <c r="I14" s="57">
        <f t="shared" si="0"/>
        <v>129.85</v>
      </c>
      <c r="J14" s="134">
        <f t="shared" si="3"/>
        <v>129.85</v>
      </c>
      <c r="K14" s="87">
        <f t="shared" si="4"/>
        <v>601.8035599380255</v>
      </c>
      <c r="L14" s="200">
        <f t="shared" si="5"/>
        <v>1003.0059332300425</v>
      </c>
      <c r="M14" s="85">
        <f t="shared" si="6"/>
        <v>401.202373292017</v>
      </c>
      <c r="N14" s="91">
        <f>I14*L73</f>
        <v>2006.011866460085</v>
      </c>
      <c r="O14" s="190">
        <v>605.1</v>
      </c>
      <c r="P14" s="191">
        <v>1008.5</v>
      </c>
      <c r="Q14" s="192">
        <v>403.4</v>
      </c>
      <c r="R14" s="207">
        <v>2017</v>
      </c>
      <c r="S14" s="95">
        <f t="shared" si="1"/>
        <v>612</v>
      </c>
      <c r="T14" s="140">
        <f t="shared" si="7"/>
        <v>1020</v>
      </c>
      <c r="U14" s="176">
        <f t="shared" si="2"/>
        <v>408</v>
      </c>
      <c r="V14" s="96">
        <v>2040</v>
      </c>
    </row>
    <row r="15" spans="1:22" x14ac:dyDescent="0.35">
      <c r="A15" s="26">
        <v>10</v>
      </c>
      <c r="B15" s="21" t="s">
        <v>179</v>
      </c>
      <c r="C15" s="140" t="s">
        <v>58</v>
      </c>
      <c r="D15" s="140"/>
      <c r="E15" s="140"/>
      <c r="F15" s="42">
        <v>54.79</v>
      </c>
      <c r="G15" s="42"/>
      <c r="H15" s="42"/>
      <c r="I15" s="57">
        <f t="shared" si="0"/>
        <v>54.79</v>
      </c>
      <c r="J15" s="134">
        <f t="shared" si="3"/>
        <v>54.79</v>
      </c>
      <c r="K15" s="87">
        <f t="shared" si="4"/>
        <v>253.93005043515146</v>
      </c>
      <c r="L15" s="200">
        <f t="shared" si="5"/>
        <v>423.21675072525244</v>
      </c>
      <c r="M15" s="85">
        <f t="shared" si="6"/>
        <v>169.28670029010098</v>
      </c>
      <c r="N15" s="91">
        <f>I15*L73</f>
        <v>846.43350145050488</v>
      </c>
      <c r="O15" s="190">
        <v>255.3</v>
      </c>
      <c r="P15" s="191">
        <v>425.5</v>
      </c>
      <c r="Q15" s="192">
        <v>170.2</v>
      </c>
      <c r="R15" s="206">
        <v>851</v>
      </c>
      <c r="S15" s="95">
        <f t="shared" si="1"/>
        <v>258</v>
      </c>
      <c r="T15" s="140">
        <f t="shared" si="7"/>
        <v>430</v>
      </c>
      <c r="U15" s="176">
        <f t="shared" si="2"/>
        <v>172</v>
      </c>
      <c r="V15" s="96">
        <v>860</v>
      </c>
    </row>
    <row r="16" spans="1:22" x14ac:dyDescent="0.35">
      <c r="A16" s="26">
        <v>11</v>
      </c>
      <c r="B16" s="21" t="s">
        <v>59</v>
      </c>
      <c r="C16" s="140" t="s">
        <v>60</v>
      </c>
      <c r="D16" s="140"/>
      <c r="E16" s="140"/>
      <c r="F16" s="42">
        <v>96.28</v>
      </c>
      <c r="G16" s="42"/>
      <c r="H16" s="42"/>
      <c r="I16" s="57">
        <f t="shared" si="0"/>
        <v>96.28</v>
      </c>
      <c r="J16" s="134">
        <f t="shared" si="3"/>
        <v>96.28</v>
      </c>
      <c r="K16" s="87">
        <f t="shared" si="4"/>
        <v>446.21984405724373</v>
      </c>
      <c r="L16" s="200">
        <f t="shared" si="5"/>
        <v>743.69974009540624</v>
      </c>
      <c r="M16" s="85">
        <f t="shared" si="6"/>
        <v>297.47989603816251</v>
      </c>
      <c r="N16" s="91">
        <f>I16*L73</f>
        <v>1487.3994801908125</v>
      </c>
      <c r="O16" s="190">
        <v>448.8</v>
      </c>
      <c r="P16" s="191">
        <v>748</v>
      </c>
      <c r="Q16" s="192">
        <v>299.2</v>
      </c>
      <c r="R16" s="206">
        <v>1496</v>
      </c>
      <c r="S16" s="95">
        <f t="shared" si="1"/>
        <v>453</v>
      </c>
      <c r="T16" s="140">
        <f t="shared" si="7"/>
        <v>755</v>
      </c>
      <c r="U16" s="176">
        <f t="shared" si="2"/>
        <v>302</v>
      </c>
      <c r="V16" s="96">
        <v>1510</v>
      </c>
    </row>
    <row r="17" spans="1:22" x14ac:dyDescent="0.35">
      <c r="A17" s="26">
        <v>12</v>
      </c>
      <c r="B17" s="21" t="s">
        <v>180</v>
      </c>
      <c r="C17" s="140" t="s">
        <v>62</v>
      </c>
      <c r="D17" s="140"/>
      <c r="E17" s="140">
        <v>25</v>
      </c>
      <c r="F17" s="42">
        <v>129.85</v>
      </c>
      <c r="G17" s="42"/>
      <c r="H17" s="42">
        <v>12.5</v>
      </c>
      <c r="I17" s="57">
        <f t="shared" si="0"/>
        <v>142.35</v>
      </c>
      <c r="J17" s="134">
        <f t="shared" si="3"/>
        <v>142.35</v>
      </c>
      <c r="K17" s="87">
        <f t="shared" si="4"/>
        <v>659.73613213075032</v>
      </c>
      <c r="L17" s="200">
        <f t="shared" si="5"/>
        <v>1099.5602202179173</v>
      </c>
      <c r="M17" s="85">
        <f t="shared" si="6"/>
        <v>439.82408808716696</v>
      </c>
      <c r="N17" s="91">
        <f>I17*L73</f>
        <v>2199.1204404358346</v>
      </c>
      <c r="O17" s="190">
        <v>605.1</v>
      </c>
      <c r="P17" s="191">
        <v>1008.5</v>
      </c>
      <c r="Q17" s="192">
        <v>403.4</v>
      </c>
      <c r="R17" s="206">
        <v>2017</v>
      </c>
      <c r="S17" s="95">
        <f t="shared" si="1"/>
        <v>612</v>
      </c>
      <c r="T17" s="140">
        <f t="shared" si="7"/>
        <v>1020</v>
      </c>
      <c r="U17" s="176">
        <f t="shared" si="2"/>
        <v>408</v>
      </c>
      <c r="V17" s="96">
        <v>2040</v>
      </c>
    </row>
    <row r="18" spans="1:22" x14ac:dyDescent="0.35">
      <c r="A18" s="26"/>
      <c r="B18" s="46" t="s">
        <v>146</v>
      </c>
      <c r="C18" s="140" t="s">
        <v>174</v>
      </c>
      <c r="D18" s="140"/>
      <c r="E18" s="140">
        <v>23</v>
      </c>
      <c r="F18" s="42">
        <v>54.79</v>
      </c>
      <c r="G18" s="42"/>
      <c r="H18" s="42">
        <v>12.5</v>
      </c>
      <c r="I18" s="57">
        <f t="shared" si="0"/>
        <v>67.289999999999992</v>
      </c>
      <c r="J18" s="132">
        <f>SUM(I18:I21)</f>
        <v>298.14999999999998</v>
      </c>
      <c r="K18" s="88">
        <f>N18*0.3</f>
        <v>1381.8077119408724</v>
      </c>
      <c r="L18" s="198">
        <f>N18*0.5</f>
        <v>2303.0128532347876</v>
      </c>
      <c r="M18" s="86">
        <f>N18*0.2</f>
        <v>921.20514129391506</v>
      </c>
      <c r="N18" s="92">
        <f>J18*L73</f>
        <v>4606.0257064695752</v>
      </c>
      <c r="O18" s="184">
        <v>1390.2</v>
      </c>
      <c r="P18" s="185">
        <v>2317</v>
      </c>
      <c r="Q18" s="186">
        <v>926.8</v>
      </c>
      <c r="R18" s="204">
        <v>4634</v>
      </c>
      <c r="S18" s="100">
        <f>V18*30/100</f>
        <v>1407</v>
      </c>
      <c r="T18" s="169">
        <f>V18*50/100</f>
        <v>2345</v>
      </c>
      <c r="U18" s="174">
        <f>V18*20/100</f>
        <v>938</v>
      </c>
      <c r="V18" s="103">
        <v>4690</v>
      </c>
    </row>
    <row r="19" spans="1:22" x14ac:dyDescent="0.35">
      <c r="A19" s="26"/>
      <c r="B19" s="50"/>
      <c r="C19" s="140" t="s">
        <v>173</v>
      </c>
      <c r="D19" s="140"/>
      <c r="E19" s="140">
        <v>33</v>
      </c>
      <c r="F19" s="42">
        <v>54.79</v>
      </c>
      <c r="G19" s="42"/>
      <c r="H19" s="42">
        <v>12.5</v>
      </c>
      <c r="I19" s="57">
        <f t="shared" si="0"/>
        <v>67.289999999999992</v>
      </c>
      <c r="J19" s="135"/>
      <c r="K19" s="90"/>
      <c r="L19" s="201"/>
      <c r="M19" s="81"/>
      <c r="N19" s="94"/>
      <c r="O19" s="193"/>
      <c r="P19" s="194"/>
      <c r="Q19" s="195"/>
      <c r="R19" s="208"/>
      <c r="S19" s="101"/>
      <c r="T19" s="171"/>
      <c r="U19" s="177"/>
      <c r="V19" s="104"/>
    </row>
    <row r="20" spans="1:22" x14ac:dyDescent="0.35">
      <c r="A20" s="26"/>
      <c r="B20" s="50"/>
      <c r="C20" s="140" t="s">
        <v>175</v>
      </c>
      <c r="D20" s="140"/>
      <c r="E20" s="140">
        <v>24</v>
      </c>
      <c r="F20" s="42">
        <v>54.79</v>
      </c>
      <c r="G20" s="42"/>
      <c r="H20" s="42">
        <v>12.5</v>
      </c>
      <c r="I20" s="57">
        <f t="shared" si="0"/>
        <v>67.289999999999992</v>
      </c>
      <c r="J20" s="135"/>
      <c r="K20" s="90"/>
      <c r="L20" s="201"/>
      <c r="M20" s="81"/>
      <c r="N20" s="94"/>
      <c r="O20" s="193"/>
      <c r="P20" s="194"/>
      <c r="Q20" s="195"/>
      <c r="R20" s="208"/>
      <c r="S20" s="101"/>
      <c r="T20" s="171"/>
      <c r="U20" s="177"/>
      <c r="V20" s="104"/>
    </row>
    <row r="21" spans="1:22" x14ac:dyDescent="0.35">
      <c r="A21" s="26">
        <v>13</v>
      </c>
      <c r="B21" s="47"/>
      <c r="C21" s="140" t="s">
        <v>176</v>
      </c>
      <c r="D21" s="140"/>
      <c r="E21" s="140"/>
      <c r="F21" s="42">
        <v>96.28</v>
      </c>
      <c r="G21" s="42"/>
      <c r="H21" s="42"/>
      <c r="I21" s="57">
        <f t="shared" si="0"/>
        <v>96.28</v>
      </c>
      <c r="J21" s="133"/>
      <c r="K21" s="89"/>
      <c r="L21" s="199"/>
      <c r="M21" s="80"/>
      <c r="N21" s="93"/>
      <c r="O21" s="187"/>
      <c r="P21" s="188"/>
      <c r="Q21" s="189"/>
      <c r="R21" s="205"/>
      <c r="S21" s="102"/>
      <c r="T21" s="170"/>
      <c r="U21" s="175"/>
      <c r="V21" s="105"/>
    </row>
    <row r="22" spans="1:22" x14ac:dyDescent="0.35">
      <c r="A22" s="26">
        <v>14</v>
      </c>
      <c r="B22" s="21" t="s">
        <v>63</v>
      </c>
      <c r="C22" s="140" t="s">
        <v>64</v>
      </c>
      <c r="D22" s="140">
        <v>6</v>
      </c>
      <c r="E22" s="140"/>
      <c r="F22" s="42">
        <v>96.28</v>
      </c>
      <c r="G22" s="42">
        <v>7.86</v>
      </c>
      <c r="H22" s="42"/>
      <c r="I22" s="57">
        <f t="shared" si="0"/>
        <v>104.14</v>
      </c>
      <c r="J22" s="134">
        <f>I22</f>
        <v>104.14</v>
      </c>
      <c r="K22" s="87">
        <f>N22*0.3</f>
        <v>482.64784545202906</v>
      </c>
      <c r="L22" s="200">
        <f>N22*0.5</f>
        <v>804.4130757533818</v>
      </c>
      <c r="M22" s="85">
        <f>N22*0.2</f>
        <v>321.76523030135274</v>
      </c>
      <c r="N22" s="91">
        <f>I22*L73</f>
        <v>1608.8261515067636</v>
      </c>
      <c r="O22" s="190">
        <v>467.4</v>
      </c>
      <c r="P22" s="191">
        <v>779</v>
      </c>
      <c r="Q22" s="192">
        <v>311.60000000000002</v>
      </c>
      <c r="R22" s="209">
        <v>1558</v>
      </c>
      <c r="S22" s="95">
        <f t="shared" si="1"/>
        <v>472.5</v>
      </c>
      <c r="T22" s="140">
        <f t="shared" si="7"/>
        <v>787.5</v>
      </c>
      <c r="U22" s="176">
        <f t="shared" si="2"/>
        <v>315</v>
      </c>
      <c r="V22" s="96">
        <v>1575</v>
      </c>
    </row>
    <row r="23" spans="1:22" x14ac:dyDescent="0.35">
      <c r="A23" s="26">
        <v>15</v>
      </c>
      <c r="B23" s="21" t="s">
        <v>65</v>
      </c>
      <c r="C23" s="140" t="s">
        <v>66</v>
      </c>
      <c r="D23" s="140"/>
      <c r="E23" s="140">
        <v>19</v>
      </c>
      <c r="F23" s="42">
        <v>129.85</v>
      </c>
      <c r="G23" s="42"/>
      <c r="H23" s="42">
        <v>12.5</v>
      </c>
      <c r="I23" s="57">
        <f t="shared" si="0"/>
        <v>142.35</v>
      </c>
      <c r="J23" s="134">
        <f t="shared" ref="J23:J63" si="8">I23</f>
        <v>142.35</v>
      </c>
      <c r="K23" s="87">
        <f t="shared" ref="K23:K63" si="9">N23*0.3</f>
        <v>659.73613213075032</v>
      </c>
      <c r="L23" s="200">
        <f t="shared" ref="L23:L63" si="10">N23*0.5</f>
        <v>1099.5602202179173</v>
      </c>
      <c r="M23" s="85">
        <f t="shared" ref="M23:M63" si="11">N23*0.2</f>
        <v>439.82408808716696</v>
      </c>
      <c r="N23" s="91">
        <f>I23*L73</f>
        <v>2199.1204404358346</v>
      </c>
      <c r="O23" s="190">
        <v>663.6</v>
      </c>
      <c r="P23" s="191">
        <v>1106</v>
      </c>
      <c r="Q23" s="192">
        <v>442.4</v>
      </c>
      <c r="R23" s="209">
        <v>2212</v>
      </c>
      <c r="S23" s="95">
        <f t="shared" si="1"/>
        <v>672</v>
      </c>
      <c r="T23" s="140">
        <f t="shared" si="7"/>
        <v>1120</v>
      </c>
      <c r="U23" s="176">
        <f t="shared" si="2"/>
        <v>448</v>
      </c>
      <c r="V23" s="96">
        <v>2240</v>
      </c>
    </row>
    <row r="24" spans="1:22" x14ac:dyDescent="0.35">
      <c r="A24" s="26">
        <v>16</v>
      </c>
      <c r="B24" s="21" t="s">
        <v>140</v>
      </c>
      <c r="C24" s="140" t="s">
        <v>67</v>
      </c>
      <c r="D24" s="140"/>
      <c r="E24" s="140"/>
      <c r="F24" s="42">
        <v>54.79</v>
      </c>
      <c r="G24" s="42"/>
      <c r="H24" s="42"/>
      <c r="I24" s="57">
        <f t="shared" si="0"/>
        <v>54.79</v>
      </c>
      <c r="J24" s="134">
        <f t="shared" si="8"/>
        <v>54.79</v>
      </c>
      <c r="K24" s="87">
        <f t="shared" si="9"/>
        <v>253.93005043515146</v>
      </c>
      <c r="L24" s="200">
        <f t="shared" si="10"/>
        <v>423.21675072525244</v>
      </c>
      <c r="M24" s="85">
        <f t="shared" si="11"/>
        <v>169.28670029010098</v>
      </c>
      <c r="N24" s="91">
        <f>I24*L73</f>
        <v>846.43350145050488</v>
      </c>
      <c r="O24" s="190">
        <v>255.3</v>
      </c>
      <c r="P24" s="191">
        <v>425.5</v>
      </c>
      <c r="Q24" s="192">
        <v>170.2</v>
      </c>
      <c r="R24" s="209">
        <v>851</v>
      </c>
      <c r="S24" s="95">
        <f t="shared" si="1"/>
        <v>258</v>
      </c>
      <c r="T24" s="140">
        <f t="shared" si="7"/>
        <v>430</v>
      </c>
      <c r="U24" s="176">
        <f t="shared" si="2"/>
        <v>172</v>
      </c>
      <c r="V24" s="96">
        <v>860</v>
      </c>
    </row>
    <row r="25" spans="1:22" x14ac:dyDescent="0.35">
      <c r="A25" s="26">
        <v>17</v>
      </c>
      <c r="B25" s="21" t="s">
        <v>68</v>
      </c>
      <c r="C25" s="140" t="s">
        <v>69</v>
      </c>
      <c r="D25" s="140"/>
      <c r="E25" s="140"/>
      <c r="F25" s="42">
        <v>96.28</v>
      </c>
      <c r="G25" s="42"/>
      <c r="H25" s="42"/>
      <c r="I25" s="57">
        <f t="shared" si="0"/>
        <v>96.28</v>
      </c>
      <c r="J25" s="134">
        <f t="shared" si="8"/>
        <v>96.28</v>
      </c>
      <c r="K25" s="87">
        <f t="shared" si="9"/>
        <v>446.21984405724373</v>
      </c>
      <c r="L25" s="200">
        <f t="shared" si="10"/>
        <v>743.69974009540624</v>
      </c>
      <c r="M25" s="85">
        <f t="shared" si="11"/>
        <v>297.47989603816251</v>
      </c>
      <c r="N25" s="91">
        <f>I25*L73</f>
        <v>1487.3994801908125</v>
      </c>
      <c r="O25" s="190">
        <v>507.3</v>
      </c>
      <c r="P25" s="191">
        <v>845.5</v>
      </c>
      <c r="Q25" s="192">
        <v>338.2</v>
      </c>
      <c r="R25" s="209">
        <v>1691</v>
      </c>
      <c r="S25" s="95">
        <f t="shared" si="1"/>
        <v>513</v>
      </c>
      <c r="T25" s="140">
        <f t="shared" si="7"/>
        <v>855</v>
      </c>
      <c r="U25" s="176">
        <f t="shared" si="2"/>
        <v>342</v>
      </c>
      <c r="V25" s="96">
        <v>1710</v>
      </c>
    </row>
    <row r="26" spans="1:22" x14ac:dyDescent="0.35">
      <c r="A26" s="26">
        <v>18</v>
      </c>
      <c r="B26" s="21" t="s">
        <v>70</v>
      </c>
      <c r="C26" s="140" t="s">
        <v>71</v>
      </c>
      <c r="D26" s="140"/>
      <c r="E26" s="140">
        <v>23</v>
      </c>
      <c r="F26" s="42">
        <v>129.85</v>
      </c>
      <c r="G26" s="42"/>
      <c r="H26" s="42">
        <v>12.5</v>
      </c>
      <c r="I26" s="57">
        <f t="shared" si="0"/>
        <v>142.35</v>
      </c>
      <c r="J26" s="134">
        <f t="shared" si="8"/>
        <v>142.35</v>
      </c>
      <c r="K26" s="87">
        <f t="shared" si="9"/>
        <v>659.73613213075032</v>
      </c>
      <c r="L26" s="200">
        <f t="shared" si="10"/>
        <v>1099.5602202179173</v>
      </c>
      <c r="M26" s="85">
        <f t="shared" si="11"/>
        <v>439.82408808716696</v>
      </c>
      <c r="N26" s="91">
        <f>I26*L73</f>
        <v>2199.1204404358346</v>
      </c>
      <c r="O26" s="190">
        <v>663.6</v>
      </c>
      <c r="P26" s="191">
        <v>1106</v>
      </c>
      <c r="Q26" s="192">
        <v>442.4</v>
      </c>
      <c r="R26" s="209">
        <v>2212</v>
      </c>
      <c r="S26" s="95">
        <f t="shared" si="1"/>
        <v>672</v>
      </c>
      <c r="T26" s="140">
        <f t="shared" si="7"/>
        <v>1120</v>
      </c>
      <c r="U26" s="176">
        <f t="shared" si="2"/>
        <v>448</v>
      </c>
      <c r="V26" s="96">
        <v>2240</v>
      </c>
    </row>
    <row r="27" spans="1:22" x14ac:dyDescent="0.35">
      <c r="A27" s="26">
        <v>19</v>
      </c>
      <c r="B27" s="21" t="s">
        <v>72</v>
      </c>
      <c r="C27" s="140" t="s">
        <v>73</v>
      </c>
      <c r="D27" s="140"/>
      <c r="E27" s="140"/>
      <c r="F27" s="42">
        <v>54.79</v>
      </c>
      <c r="G27" s="42"/>
      <c r="H27" s="42"/>
      <c r="I27" s="57">
        <f t="shared" si="0"/>
        <v>54.79</v>
      </c>
      <c r="J27" s="134">
        <f t="shared" si="8"/>
        <v>54.79</v>
      </c>
      <c r="K27" s="87">
        <f t="shared" si="9"/>
        <v>253.93005043515146</v>
      </c>
      <c r="L27" s="200">
        <f t="shared" si="10"/>
        <v>423.21675072525244</v>
      </c>
      <c r="M27" s="85">
        <f t="shared" si="11"/>
        <v>169.28670029010098</v>
      </c>
      <c r="N27" s="91">
        <f>I27*L73</f>
        <v>846.43350145050488</v>
      </c>
      <c r="O27" s="190">
        <v>255.3</v>
      </c>
      <c r="P27" s="191">
        <v>425.5</v>
      </c>
      <c r="Q27" s="192">
        <v>170.2</v>
      </c>
      <c r="R27" s="209">
        <v>851</v>
      </c>
      <c r="S27" s="95">
        <f t="shared" si="1"/>
        <v>258</v>
      </c>
      <c r="T27" s="140">
        <f t="shared" si="7"/>
        <v>430</v>
      </c>
      <c r="U27" s="176">
        <f t="shared" si="2"/>
        <v>172</v>
      </c>
      <c r="V27" s="96">
        <v>860</v>
      </c>
    </row>
    <row r="28" spans="1:22" x14ac:dyDescent="0.35">
      <c r="A28" s="26">
        <v>20</v>
      </c>
      <c r="B28" s="21" t="s">
        <v>147</v>
      </c>
      <c r="C28" s="140" t="s">
        <v>74</v>
      </c>
      <c r="D28" s="140"/>
      <c r="E28" s="140"/>
      <c r="F28" s="42">
        <v>96.28</v>
      </c>
      <c r="G28" s="42"/>
      <c r="H28" s="42"/>
      <c r="I28" s="57">
        <f t="shared" si="0"/>
        <v>96.28</v>
      </c>
      <c r="J28" s="134">
        <f t="shared" si="8"/>
        <v>96.28</v>
      </c>
      <c r="K28" s="87">
        <f t="shared" si="9"/>
        <v>446.21984405724373</v>
      </c>
      <c r="L28" s="200">
        <f t="shared" si="10"/>
        <v>743.69974009540624</v>
      </c>
      <c r="M28" s="85">
        <f t="shared" si="11"/>
        <v>297.47989603816251</v>
      </c>
      <c r="N28" s="91">
        <f>I28*L73</f>
        <v>1487.3994801908125</v>
      </c>
      <c r="O28" s="190">
        <v>448.8</v>
      </c>
      <c r="P28" s="191">
        <v>748</v>
      </c>
      <c r="Q28" s="192">
        <v>299.2</v>
      </c>
      <c r="R28" s="209">
        <v>1496</v>
      </c>
      <c r="S28" s="95">
        <f t="shared" si="1"/>
        <v>453</v>
      </c>
      <c r="T28" s="140">
        <f t="shared" si="7"/>
        <v>755</v>
      </c>
      <c r="U28" s="176">
        <f t="shared" si="2"/>
        <v>302</v>
      </c>
      <c r="V28" s="96">
        <v>1510</v>
      </c>
    </row>
    <row r="29" spans="1:22" x14ac:dyDescent="0.35">
      <c r="A29" s="26">
        <v>21</v>
      </c>
      <c r="B29" s="21" t="s">
        <v>75</v>
      </c>
      <c r="C29" s="140" t="s">
        <v>76</v>
      </c>
      <c r="D29" s="140"/>
      <c r="E29" s="140">
        <v>16</v>
      </c>
      <c r="F29" s="42">
        <v>129.85</v>
      </c>
      <c r="H29" s="42">
        <v>12.5</v>
      </c>
      <c r="I29" s="57">
        <f t="shared" si="0"/>
        <v>142.35</v>
      </c>
      <c r="J29" s="134">
        <f t="shared" si="8"/>
        <v>142.35</v>
      </c>
      <c r="K29" s="87">
        <f t="shared" si="9"/>
        <v>659.73613213075032</v>
      </c>
      <c r="L29" s="200">
        <f t="shared" si="10"/>
        <v>1099.5602202179173</v>
      </c>
      <c r="M29" s="85">
        <f t="shared" si="11"/>
        <v>439.82408808716696</v>
      </c>
      <c r="N29" s="91">
        <f>I29*L73</f>
        <v>2199.1204404358346</v>
      </c>
      <c r="O29" s="190">
        <v>663.6</v>
      </c>
      <c r="P29" s="191">
        <v>1106</v>
      </c>
      <c r="Q29" s="192">
        <v>442.4</v>
      </c>
      <c r="R29" s="209">
        <v>2212</v>
      </c>
      <c r="S29" s="95">
        <f t="shared" si="1"/>
        <v>672</v>
      </c>
      <c r="T29" s="140">
        <f t="shared" si="7"/>
        <v>1120</v>
      </c>
      <c r="U29" s="176">
        <f t="shared" si="2"/>
        <v>448</v>
      </c>
      <c r="V29" s="96">
        <v>2240</v>
      </c>
    </row>
    <row r="30" spans="1:22" x14ac:dyDescent="0.35">
      <c r="A30" s="26">
        <v>22</v>
      </c>
      <c r="B30" s="21" t="s">
        <v>148</v>
      </c>
      <c r="C30" s="140" t="s">
        <v>77</v>
      </c>
      <c r="D30" s="140"/>
      <c r="E30" s="140"/>
      <c r="F30" s="42">
        <v>54.79</v>
      </c>
      <c r="G30" s="42"/>
      <c r="H30" s="42"/>
      <c r="I30" s="57">
        <f t="shared" si="0"/>
        <v>54.79</v>
      </c>
      <c r="J30" s="134">
        <f t="shared" si="8"/>
        <v>54.79</v>
      </c>
      <c r="K30" s="87">
        <f t="shared" si="9"/>
        <v>253.93005043515146</v>
      </c>
      <c r="L30" s="200">
        <f t="shared" si="10"/>
        <v>423.21675072525244</v>
      </c>
      <c r="M30" s="85">
        <f t="shared" si="11"/>
        <v>169.28670029010098</v>
      </c>
      <c r="N30" s="91">
        <f>I30*L73</f>
        <v>846.43350145050488</v>
      </c>
      <c r="O30" s="190">
        <v>255.3</v>
      </c>
      <c r="P30" s="191">
        <v>425.5</v>
      </c>
      <c r="Q30" s="192">
        <v>170.2</v>
      </c>
      <c r="R30" s="209">
        <v>851</v>
      </c>
      <c r="S30" s="95">
        <f t="shared" si="1"/>
        <v>258</v>
      </c>
      <c r="T30" s="140">
        <f t="shared" si="7"/>
        <v>430</v>
      </c>
      <c r="U30" s="176">
        <f t="shared" si="2"/>
        <v>172</v>
      </c>
      <c r="V30" s="96">
        <v>860</v>
      </c>
    </row>
    <row r="31" spans="1:22" x14ac:dyDescent="0.35">
      <c r="A31" s="26">
        <v>23</v>
      </c>
      <c r="B31" s="21" t="s">
        <v>78</v>
      </c>
      <c r="C31" s="140" t="s">
        <v>79</v>
      </c>
      <c r="D31" s="140"/>
      <c r="E31" s="140"/>
      <c r="F31" s="42">
        <v>96.28</v>
      </c>
      <c r="G31" s="42"/>
      <c r="H31" s="42"/>
      <c r="I31" s="57">
        <f t="shared" si="0"/>
        <v>96.28</v>
      </c>
      <c r="J31" s="134">
        <f t="shared" si="8"/>
        <v>96.28</v>
      </c>
      <c r="K31" s="87">
        <f t="shared" si="9"/>
        <v>446.21984405724373</v>
      </c>
      <c r="L31" s="200">
        <f t="shared" si="10"/>
        <v>743.69974009540624</v>
      </c>
      <c r="M31" s="85">
        <f t="shared" si="11"/>
        <v>297.47989603816251</v>
      </c>
      <c r="N31" s="91">
        <f>I31*L73</f>
        <v>1487.3994801908125</v>
      </c>
      <c r="O31" s="190">
        <v>448.8</v>
      </c>
      <c r="P31" s="191">
        <v>748</v>
      </c>
      <c r="Q31" s="192">
        <v>299.2</v>
      </c>
      <c r="R31" s="209">
        <v>1496</v>
      </c>
      <c r="S31" s="95">
        <f t="shared" si="1"/>
        <v>453</v>
      </c>
      <c r="T31" s="140">
        <f t="shared" si="7"/>
        <v>755</v>
      </c>
      <c r="U31" s="176">
        <f t="shared" si="2"/>
        <v>302</v>
      </c>
      <c r="V31" s="96">
        <v>1510</v>
      </c>
    </row>
    <row r="32" spans="1:22" x14ac:dyDescent="0.35">
      <c r="A32" s="26">
        <v>24</v>
      </c>
      <c r="B32" s="21" t="s">
        <v>80</v>
      </c>
      <c r="C32" s="140" t="s">
        <v>81</v>
      </c>
      <c r="D32" s="140"/>
      <c r="E32" s="140"/>
      <c r="F32" s="42">
        <v>129.85</v>
      </c>
      <c r="G32" s="42"/>
      <c r="H32" s="42"/>
      <c r="I32" s="57">
        <f t="shared" si="0"/>
        <v>129.85</v>
      </c>
      <c r="J32" s="134">
        <f t="shared" si="8"/>
        <v>129.85</v>
      </c>
      <c r="K32" s="87">
        <f t="shared" si="9"/>
        <v>601.8035599380255</v>
      </c>
      <c r="L32" s="200">
        <f t="shared" si="10"/>
        <v>1003.0059332300425</v>
      </c>
      <c r="M32" s="85">
        <f t="shared" si="11"/>
        <v>401.202373292017</v>
      </c>
      <c r="N32" s="91">
        <f>I32*L73</f>
        <v>2006.011866460085</v>
      </c>
      <c r="O32" s="190">
        <v>605.1</v>
      </c>
      <c r="P32" s="191">
        <v>1008.5</v>
      </c>
      <c r="Q32" s="192">
        <v>403.4</v>
      </c>
      <c r="R32" s="209">
        <v>2017</v>
      </c>
      <c r="S32" s="95">
        <f t="shared" si="1"/>
        <v>612</v>
      </c>
      <c r="T32" s="140">
        <f t="shared" si="7"/>
        <v>1020</v>
      </c>
      <c r="U32" s="176">
        <f t="shared" si="2"/>
        <v>408</v>
      </c>
      <c r="V32" s="96">
        <v>2040</v>
      </c>
    </row>
    <row r="33" spans="1:22" x14ac:dyDescent="0.35">
      <c r="A33" s="26">
        <v>25</v>
      </c>
      <c r="B33" s="21" t="s">
        <v>82</v>
      </c>
      <c r="C33" s="140" t="s">
        <v>83</v>
      </c>
      <c r="D33" s="140">
        <v>7</v>
      </c>
      <c r="E33" s="140">
        <v>17</v>
      </c>
      <c r="F33" s="42">
        <v>54.79</v>
      </c>
      <c r="G33" s="42">
        <v>10.119999999999999</v>
      </c>
      <c r="H33" s="42">
        <v>12.5</v>
      </c>
      <c r="I33" s="57">
        <f t="shared" si="0"/>
        <v>77.41</v>
      </c>
      <c r="J33" s="134">
        <f t="shared" si="8"/>
        <v>77.41</v>
      </c>
      <c r="K33" s="87">
        <f t="shared" si="9"/>
        <v>358.76483307510625</v>
      </c>
      <c r="L33" s="200">
        <f t="shared" si="10"/>
        <v>597.94138845851046</v>
      </c>
      <c r="M33" s="85">
        <f t="shared" si="11"/>
        <v>239.17655538340421</v>
      </c>
      <c r="N33" s="91">
        <f>I33*L73</f>
        <v>1195.8827769170209</v>
      </c>
      <c r="O33" s="190">
        <v>337.5</v>
      </c>
      <c r="P33" s="191">
        <v>562.5</v>
      </c>
      <c r="Q33" s="192">
        <v>225</v>
      </c>
      <c r="R33" s="209">
        <v>1125</v>
      </c>
      <c r="S33" s="95">
        <f t="shared" si="1"/>
        <v>342</v>
      </c>
      <c r="T33" s="140">
        <f t="shared" si="7"/>
        <v>570</v>
      </c>
      <c r="U33" s="176">
        <f t="shared" si="2"/>
        <v>228</v>
      </c>
      <c r="V33" s="96">
        <v>1140</v>
      </c>
    </row>
    <row r="34" spans="1:22" x14ac:dyDescent="0.35">
      <c r="A34" s="26">
        <v>26</v>
      </c>
      <c r="B34" s="21" t="s">
        <v>84</v>
      </c>
      <c r="C34" s="140" t="s">
        <v>85</v>
      </c>
      <c r="D34" s="140"/>
      <c r="E34" s="140">
        <v>18</v>
      </c>
      <c r="F34" s="42">
        <v>96.28</v>
      </c>
      <c r="G34" s="42"/>
      <c r="H34" s="42">
        <v>12.5</v>
      </c>
      <c r="I34" s="57">
        <f t="shared" si="0"/>
        <v>108.78</v>
      </c>
      <c r="J34" s="134">
        <f t="shared" si="8"/>
        <v>108.78</v>
      </c>
      <c r="K34" s="87">
        <f t="shared" si="9"/>
        <v>504.1524162499685</v>
      </c>
      <c r="L34" s="200">
        <f t="shared" si="10"/>
        <v>840.2540270832809</v>
      </c>
      <c r="M34" s="85">
        <f t="shared" si="11"/>
        <v>336.10161083331241</v>
      </c>
      <c r="N34" s="91">
        <f>I34*L73</f>
        <v>1680.5080541665618</v>
      </c>
      <c r="O34" s="190">
        <v>507.3</v>
      </c>
      <c r="P34" s="191">
        <v>845.5</v>
      </c>
      <c r="Q34" s="192">
        <v>338.2</v>
      </c>
      <c r="R34" s="209">
        <v>1691</v>
      </c>
      <c r="S34" s="95">
        <f t="shared" si="1"/>
        <v>513</v>
      </c>
      <c r="T34" s="140">
        <f t="shared" si="7"/>
        <v>855</v>
      </c>
      <c r="U34" s="176">
        <f t="shared" si="2"/>
        <v>342</v>
      </c>
      <c r="V34" s="96">
        <v>1710</v>
      </c>
    </row>
    <row r="35" spans="1:22" x14ac:dyDescent="0.35">
      <c r="A35" s="26">
        <v>27</v>
      </c>
      <c r="B35" s="21" t="s">
        <v>86</v>
      </c>
      <c r="C35" s="140" t="s">
        <v>87</v>
      </c>
      <c r="D35" s="140">
        <v>4</v>
      </c>
      <c r="E35" s="140">
        <v>32</v>
      </c>
      <c r="F35" s="42">
        <v>129.85</v>
      </c>
      <c r="G35" s="42">
        <v>5.78</v>
      </c>
      <c r="H35" s="42">
        <v>12.5</v>
      </c>
      <c r="I35" s="57">
        <f t="shared" si="0"/>
        <v>148.13</v>
      </c>
      <c r="J35" s="134">
        <f t="shared" si="8"/>
        <v>148.13</v>
      </c>
      <c r="K35" s="87">
        <f t="shared" si="9"/>
        <v>686.52415351266632</v>
      </c>
      <c r="L35" s="200">
        <f t="shared" si="10"/>
        <v>1144.2069225211105</v>
      </c>
      <c r="M35" s="85">
        <f t="shared" si="11"/>
        <v>457.68276900844421</v>
      </c>
      <c r="N35" s="91">
        <f>I35*L73</f>
        <v>2288.4138450422211</v>
      </c>
      <c r="O35" s="190">
        <v>690.6</v>
      </c>
      <c r="P35" s="191">
        <v>1151</v>
      </c>
      <c r="Q35" s="192">
        <v>460.4</v>
      </c>
      <c r="R35" s="209">
        <v>2302</v>
      </c>
      <c r="S35" s="95">
        <f t="shared" si="1"/>
        <v>700.5</v>
      </c>
      <c r="T35" s="140">
        <f t="shared" si="7"/>
        <v>1167.5</v>
      </c>
      <c r="U35" s="176">
        <f t="shared" si="2"/>
        <v>467</v>
      </c>
      <c r="V35" s="96">
        <v>2335</v>
      </c>
    </row>
    <row r="36" spans="1:22" x14ac:dyDescent="0.35">
      <c r="A36" s="26">
        <v>28</v>
      </c>
      <c r="B36" s="21" t="s">
        <v>88</v>
      </c>
      <c r="C36" s="140" t="s">
        <v>89</v>
      </c>
      <c r="D36" s="140"/>
      <c r="E36" s="140">
        <v>29</v>
      </c>
      <c r="F36" s="42">
        <v>54.79</v>
      </c>
      <c r="G36" s="42"/>
      <c r="H36" s="42">
        <v>12.5</v>
      </c>
      <c r="I36" s="57">
        <f t="shared" si="0"/>
        <v>67.289999999999992</v>
      </c>
      <c r="J36" s="134">
        <f t="shared" si="8"/>
        <v>67.289999999999992</v>
      </c>
      <c r="K36" s="87">
        <f t="shared" si="9"/>
        <v>311.86262262787631</v>
      </c>
      <c r="L36" s="200">
        <f t="shared" si="10"/>
        <v>519.77103771312716</v>
      </c>
      <c r="M36" s="85">
        <f t="shared" si="11"/>
        <v>207.90841508525088</v>
      </c>
      <c r="N36" s="91">
        <f>I36*L73</f>
        <v>1039.5420754262543</v>
      </c>
      <c r="O36" s="190">
        <v>313.8</v>
      </c>
      <c r="P36" s="191">
        <v>523</v>
      </c>
      <c r="Q36" s="192">
        <v>209.2</v>
      </c>
      <c r="R36" s="209">
        <v>1046</v>
      </c>
      <c r="S36" s="95">
        <f t="shared" si="1"/>
        <v>318</v>
      </c>
      <c r="T36" s="140">
        <f t="shared" si="7"/>
        <v>530</v>
      </c>
      <c r="U36" s="176">
        <f t="shared" si="2"/>
        <v>212</v>
      </c>
      <c r="V36" s="96">
        <v>1060</v>
      </c>
    </row>
    <row r="37" spans="1:22" x14ac:dyDescent="0.35">
      <c r="A37" s="26">
        <v>29</v>
      </c>
      <c r="B37" s="21" t="s">
        <v>90</v>
      </c>
      <c r="C37" s="140" t="s">
        <v>91</v>
      </c>
      <c r="D37" s="140"/>
      <c r="E37" s="140"/>
      <c r="F37" s="42">
        <v>96.28</v>
      </c>
      <c r="G37" s="42"/>
      <c r="H37" s="42"/>
      <c r="I37" s="57">
        <f t="shared" si="0"/>
        <v>96.28</v>
      </c>
      <c r="J37" s="134">
        <f t="shared" si="8"/>
        <v>96.28</v>
      </c>
      <c r="K37" s="87">
        <f t="shared" si="9"/>
        <v>446.21984405724373</v>
      </c>
      <c r="L37" s="200">
        <f t="shared" si="10"/>
        <v>743.69974009540624</v>
      </c>
      <c r="M37" s="85">
        <f t="shared" si="11"/>
        <v>297.47989603816251</v>
      </c>
      <c r="N37" s="91">
        <f>I37*L73</f>
        <v>1487.3994801908125</v>
      </c>
      <c r="O37" s="190">
        <v>448.8</v>
      </c>
      <c r="P37" s="191">
        <v>748</v>
      </c>
      <c r="Q37" s="192">
        <v>299.2</v>
      </c>
      <c r="R37" s="209">
        <v>1496</v>
      </c>
      <c r="S37" s="95">
        <f t="shared" si="1"/>
        <v>453</v>
      </c>
      <c r="T37" s="140">
        <f t="shared" si="7"/>
        <v>755</v>
      </c>
      <c r="U37" s="176">
        <f t="shared" si="2"/>
        <v>302</v>
      </c>
      <c r="V37" s="96">
        <v>1510</v>
      </c>
    </row>
    <row r="38" spans="1:22" x14ac:dyDescent="0.35">
      <c r="A38" s="26">
        <v>30</v>
      </c>
      <c r="B38" s="21" t="s">
        <v>181</v>
      </c>
      <c r="C38" s="140" t="s">
        <v>93</v>
      </c>
      <c r="D38" s="140">
        <v>1</v>
      </c>
      <c r="E38" s="140">
        <v>42</v>
      </c>
      <c r="F38" s="42">
        <v>129.85</v>
      </c>
      <c r="G38" s="42">
        <v>7.96</v>
      </c>
      <c r="H38" s="42">
        <v>12.5</v>
      </c>
      <c r="I38" s="57">
        <f t="shared" si="0"/>
        <v>150.31</v>
      </c>
      <c r="J38" s="134">
        <f t="shared" si="8"/>
        <v>150.31</v>
      </c>
      <c r="K38" s="87">
        <f t="shared" si="9"/>
        <v>696.62759410307751</v>
      </c>
      <c r="L38" s="200">
        <f t="shared" si="10"/>
        <v>1161.0459901717959</v>
      </c>
      <c r="M38" s="85">
        <f t="shared" si="11"/>
        <v>464.41839606871838</v>
      </c>
      <c r="N38" s="91">
        <f>I38*L73</f>
        <v>2322.0919803435918</v>
      </c>
      <c r="O38" s="190">
        <v>682.2</v>
      </c>
      <c r="P38" s="191">
        <v>1137</v>
      </c>
      <c r="Q38" s="192">
        <v>454.8</v>
      </c>
      <c r="R38" s="209">
        <v>2274</v>
      </c>
      <c r="S38" s="95">
        <f t="shared" si="1"/>
        <v>691.5</v>
      </c>
      <c r="T38" s="140">
        <f t="shared" si="7"/>
        <v>1152.5</v>
      </c>
      <c r="U38" s="176">
        <f t="shared" si="2"/>
        <v>461</v>
      </c>
      <c r="V38" s="96">
        <v>2305</v>
      </c>
    </row>
    <row r="39" spans="1:22" x14ac:dyDescent="0.35">
      <c r="A39" s="26">
        <v>31</v>
      </c>
      <c r="B39" s="21" t="s">
        <v>94</v>
      </c>
      <c r="C39" s="140" t="s">
        <v>95</v>
      </c>
      <c r="D39" s="140"/>
      <c r="E39" s="140">
        <v>20</v>
      </c>
      <c r="F39" s="42">
        <v>54.79</v>
      </c>
      <c r="G39" s="42"/>
      <c r="H39" s="42">
        <v>12.5</v>
      </c>
      <c r="I39" s="57">
        <f t="shared" si="0"/>
        <v>67.289999999999992</v>
      </c>
      <c r="J39" s="134">
        <f t="shared" si="8"/>
        <v>67.289999999999992</v>
      </c>
      <c r="K39" s="87">
        <f t="shared" si="9"/>
        <v>311.86262262787631</v>
      </c>
      <c r="L39" s="200">
        <f t="shared" si="10"/>
        <v>519.77103771312716</v>
      </c>
      <c r="M39" s="85">
        <f t="shared" si="11"/>
        <v>207.90841508525088</v>
      </c>
      <c r="N39" s="91">
        <f>I39*L73</f>
        <v>1039.5420754262543</v>
      </c>
      <c r="O39" s="190">
        <v>313.8</v>
      </c>
      <c r="P39" s="191">
        <v>523</v>
      </c>
      <c r="Q39" s="192">
        <v>209.2</v>
      </c>
      <c r="R39" s="209">
        <v>1046</v>
      </c>
      <c r="S39" s="95">
        <f t="shared" si="1"/>
        <v>318</v>
      </c>
      <c r="T39" s="140">
        <f t="shared" si="7"/>
        <v>530</v>
      </c>
      <c r="U39" s="176">
        <f t="shared" si="2"/>
        <v>212</v>
      </c>
      <c r="V39" s="96">
        <v>1060</v>
      </c>
    </row>
    <row r="40" spans="1:22" x14ac:dyDescent="0.35">
      <c r="A40" s="26">
        <v>32</v>
      </c>
      <c r="B40" s="21" t="s">
        <v>96</v>
      </c>
      <c r="C40" s="140" t="s">
        <v>97</v>
      </c>
      <c r="D40" s="140"/>
      <c r="E40" s="140">
        <v>21</v>
      </c>
      <c r="F40" s="42">
        <v>96.28</v>
      </c>
      <c r="G40" s="42"/>
      <c r="H40" s="42">
        <v>12.5</v>
      </c>
      <c r="I40" s="57">
        <f t="shared" si="0"/>
        <v>108.78</v>
      </c>
      <c r="J40" s="134">
        <f t="shared" si="8"/>
        <v>108.78</v>
      </c>
      <c r="K40" s="87">
        <f t="shared" si="9"/>
        <v>504.1524162499685</v>
      </c>
      <c r="L40" s="200">
        <f t="shared" si="10"/>
        <v>840.2540270832809</v>
      </c>
      <c r="M40" s="85">
        <f t="shared" si="11"/>
        <v>336.10161083331241</v>
      </c>
      <c r="N40" s="91">
        <f>I40*L73</f>
        <v>1680.5080541665618</v>
      </c>
      <c r="O40" s="190">
        <v>507.3</v>
      </c>
      <c r="P40" s="191">
        <v>845.5</v>
      </c>
      <c r="Q40" s="192">
        <v>338.2</v>
      </c>
      <c r="R40" s="209">
        <v>1691</v>
      </c>
      <c r="S40" s="95">
        <f t="shared" si="1"/>
        <v>513</v>
      </c>
      <c r="T40" s="140">
        <f t="shared" si="7"/>
        <v>855</v>
      </c>
      <c r="U40" s="176">
        <f t="shared" si="2"/>
        <v>342</v>
      </c>
      <c r="V40" s="96">
        <v>1710</v>
      </c>
    </row>
    <row r="41" spans="1:22" x14ac:dyDescent="0.35">
      <c r="A41" s="26">
        <v>33</v>
      </c>
      <c r="B41" s="21" t="s">
        <v>149</v>
      </c>
      <c r="C41" s="140" t="s">
        <v>98</v>
      </c>
      <c r="D41" s="140"/>
      <c r="E41" s="140">
        <v>30</v>
      </c>
      <c r="F41" s="42">
        <v>129.85</v>
      </c>
      <c r="G41" s="42"/>
      <c r="H41" s="42">
        <v>12.5</v>
      </c>
      <c r="I41" s="57">
        <f t="shared" si="0"/>
        <v>142.35</v>
      </c>
      <c r="J41" s="134">
        <f t="shared" si="8"/>
        <v>142.35</v>
      </c>
      <c r="K41" s="87">
        <f t="shared" si="9"/>
        <v>659.73613213075032</v>
      </c>
      <c r="L41" s="200">
        <f t="shared" si="10"/>
        <v>1099.5602202179173</v>
      </c>
      <c r="M41" s="85">
        <f t="shared" si="11"/>
        <v>439.82408808716696</v>
      </c>
      <c r="N41" s="91">
        <f>I41*L73</f>
        <v>2199.1204404358346</v>
      </c>
      <c r="O41" s="190">
        <v>663.6</v>
      </c>
      <c r="P41" s="191">
        <v>1106</v>
      </c>
      <c r="Q41" s="192">
        <v>442.4</v>
      </c>
      <c r="R41" s="209">
        <v>2212</v>
      </c>
      <c r="S41" s="95">
        <f t="shared" si="1"/>
        <v>672</v>
      </c>
      <c r="T41" s="140">
        <f t="shared" si="7"/>
        <v>1120</v>
      </c>
      <c r="U41" s="176">
        <f t="shared" si="2"/>
        <v>448</v>
      </c>
      <c r="V41" s="96">
        <v>2240</v>
      </c>
    </row>
    <row r="42" spans="1:22" x14ac:dyDescent="0.35">
      <c r="A42" s="26">
        <v>34</v>
      </c>
      <c r="B42" s="21" t="s">
        <v>99</v>
      </c>
      <c r="C42" s="140" t="s">
        <v>100</v>
      </c>
      <c r="D42" s="140"/>
      <c r="E42" s="140"/>
      <c r="F42" s="42">
        <v>54.79</v>
      </c>
      <c r="G42" s="42"/>
      <c r="H42" s="42"/>
      <c r="I42" s="57">
        <f t="shared" si="0"/>
        <v>54.79</v>
      </c>
      <c r="J42" s="134">
        <f t="shared" si="8"/>
        <v>54.79</v>
      </c>
      <c r="K42" s="87">
        <f t="shared" si="9"/>
        <v>253.93005043515146</v>
      </c>
      <c r="L42" s="200">
        <f t="shared" si="10"/>
        <v>423.21675072525244</v>
      </c>
      <c r="M42" s="85">
        <f t="shared" si="11"/>
        <v>169.28670029010098</v>
      </c>
      <c r="N42" s="91">
        <f>I42*L73</f>
        <v>846.43350145050488</v>
      </c>
      <c r="O42" s="190">
        <v>255.3</v>
      </c>
      <c r="P42" s="191">
        <v>425.5</v>
      </c>
      <c r="Q42" s="192">
        <v>170.2</v>
      </c>
      <c r="R42" s="209">
        <v>851</v>
      </c>
      <c r="S42" s="95">
        <f t="shared" si="1"/>
        <v>258</v>
      </c>
      <c r="T42" s="140">
        <f t="shared" si="7"/>
        <v>430</v>
      </c>
      <c r="U42" s="176">
        <f t="shared" si="2"/>
        <v>172</v>
      </c>
      <c r="V42" s="96">
        <v>860</v>
      </c>
    </row>
    <row r="43" spans="1:22" x14ac:dyDescent="0.35">
      <c r="A43" s="26">
        <v>35</v>
      </c>
      <c r="B43" s="21" t="s">
        <v>101</v>
      </c>
      <c r="C43" s="140" t="s">
        <v>102</v>
      </c>
      <c r="D43" s="140"/>
      <c r="E43" s="140"/>
      <c r="F43" s="42">
        <v>96.28</v>
      </c>
      <c r="G43" s="42"/>
      <c r="H43" s="42"/>
      <c r="I43" s="57">
        <f t="shared" si="0"/>
        <v>96.28</v>
      </c>
      <c r="J43" s="134">
        <f t="shared" si="8"/>
        <v>96.28</v>
      </c>
      <c r="K43" s="87">
        <f t="shared" si="9"/>
        <v>446.21984405724373</v>
      </c>
      <c r="L43" s="200">
        <f t="shared" si="10"/>
        <v>743.69974009540624</v>
      </c>
      <c r="M43" s="85">
        <f t="shared" si="11"/>
        <v>297.47989603816251</v>
      </c>
      <c r="N43" s="91">
        <f>I43*L73</f>
        <v>1487.3994801908125</v>
      </c>
      <c r="O43" s="190">
        <v>448.8</v>
      </c>
      <c r="P43" s="191">
        <v>748</v>
      </c>
      <c r="Q43" s="192">
        <v>299.2</v>
      </c>
      <c r="R43" s="209">
        <v>1496</v>
      </c>
      <c r="S43" s="95">
        <f t="shared" si="1"/>
        <v>453</v>
      </c>
      <c r="T43" s="140">
        <f t="shared" si="7"/>
        <v>755</v>
      </c>
      <c r="U43" s="176">
        <f t="shared" si="2"/>
        <v>302</v>
      </c>
      <c r="V43" s="96">
        <v>1510</v>
      </c>
    </row>
    <row r="44" spans="1:22" x14ac:dyDescent="0.35">
      <c r="A44" s="26">
        <v>36</v>
      </c>
      <c r="B44" s="21" t="s">
        <v>103</v>
      </c>
      <c r="C44" s="140" t="s">
        <v>104</v>
      </c>
      <c r="D44" s="140"/>
      <c r="E44" s="140">
        <v>26</v>
      </c>
      <c r="F44" s="42">
        <v>129.85</v>
      </c>
      <c r="G44" s="42"/>
      <c r="H44" s="42">
        <v>12.5</v>
      </c>
      <c r="I44" s="57">
        <f t="shared" si="0"/>
        <v>142.35</v>
      </c>
      <c r="J44" s="134">
        <f t="shared" si="8"/>
        <v>142.35</v>
      </c>
      <c r="K44" s="87">
        <f t="shared" si="9"/>
        <v>659.73613213075032</v>
      </c>
      <c r="L44" s="200">
        <f t="shared" si="10"/>
        <v>1099.5602202179173</v>
      </c>
      <c r="M44" s="85">
        <f t="shared" si="11"/>
        <v>439.82408808716696</v>
      </c>
      <c r="N44" s="91">
        <f>I44*L73</f>
        <v>2199.1204404358346</v>
      </c>
      <c r="O44" s="190">
        <v>663.6</v>
      </c>
      <c r="P44" s="191">
        <v>1106</v>
      </c>
      <c r="Q44" s="192">
        <v>442.4</v>
      </c>
      <c r="R44" s="209">
        <v>2212</v>
      </c>
      <c r="S44" s="95">
        <f t="shared" si="1"/>
        <v>672</v>
      </c>
      <c r="T44" s="140">
        <f t="shared" si="7"/>
        <v>1120</v>
      </c>
      <c r="U44" s="176">
        <f t="shared" si="2"/>
        <v>448</v>
      </c>
      <c r="V44" s="96">
        <v>2240</v>
      </c>
    </row>
    <row r="45" spans="1:22" x14ac:dyDescent="0.35">
      <c r="A45" s="26">
        <v>38</v>
      </c>
      <c r="B45" s="21" t="s">
        <v>105</v>
      </c>
      <c r="C45" s="140" t="s">
        <v>106</v>
      </c>
      <c r="D45" s="140"/>
      <c r="E45" s="140">
        <v>28</v>
      </c>
      <c r="F45" s="42">
        <v>96.28</v>
      </c>
      <c r="G45" s="42"/>
      <c r="H45" s="42">
        <v>12.5</v>
      </c>
      <c r="I45" s="57">
        <f t="shared" si="0"/>
        <v>108.78</v>
      </c>
      <c r="J45" s="134">
        <f t="shared" si="8"/>
        <v>108.78</v>
      </c>
      <c r="K45" s="87">
        <f t="shared" si="9"/>
        <v>504.1524162499685</v>
      </c>
      <c r="L45" s="200">
        <f t="shared" si="10"/>
        <v>840.2540270832809</v>
      </c>
      <c r="M45" s="85">
        <f t="shared" si="11"/>
        <v>336.10161083331241</v>
      </c>
      <c r="N45" s="91">
        <f>I45*L73</f>
        <v>1680.5080541665618</v>
      </c>
      <c r="O45" s="190">
        <v>507.3</v>
      </c>
      <c r="P45" s="191">
        <v>845.5</v>
      </c>
      <c r="Q45" s="192">
        <v>338.2</v>
      </c>
      <c r="R45" s="209">
        <v>1691</v>
      </c>
      <c r="S45" s="95">
        <f t="shared" si="1"/>
        <v>513</v>
      </c>
      <c r="T45" s="140">
        <f t="shared" si="7"/>
        <v>855</v>
      </c>
      <c r="U45" s="176">
        <f t="shared" si="2"/>
        <v>342</v>
      </c>
      <c r="V45" s="96">
        <v>1710</v>
      </c>
    </row>
    <row r="46" spans="1:22" x14ac:dyDescent="0.35">
      <c r="A46" s="26">
        <v>39</v>
      </c>
      <c r="B46" s="21" t="s">
        <v>107</v>
      </c>
      <c r="C46" s="140" t="s">
        <v>108</v>
      </c>
      <c r="D46" s="140"/>
      <c r="E46" s="140"/>
      <c r="F46" s="42">
        <v>129.85</v>
      </c>
      <c r="G46" s="42"/>
      <c r="H46" s="42"/>
      <c r="I46" s="57">
        <f t="shared" si="0"/>
        <v>129.85</v>
      </c>
      <c r="J46" s="134">
        <f t="shared" si="8"/>
        <v>129.85</v>
      </c>
      <c r="K46" s="87">
        <f t="shared" si="9"/>
        <v>601.8035599380255</v>
      </c>
      <c r="L46" s="200">
        <f t="shared" si="10"/>
        <v>1003.0059332300425</v>
      </c>
      <c r="M46" s="85">
        <f t="shared" si="11"/>
        <v>401.202373292017</v>
      </c>
      <c r="N46" s="91">
        <f>I46*L73</f>
        <v>2006.011866460085</v>
      </c>
      <c r="O46" s="190">
        <v>605.1</v>
      </c>
      <c r="P46" s="191">
        <v>1008.5</v>
      </c>
      <c r="Q46" s="192">
        <v>403.4</v>
      </c>
      <c r="R46" s="209">
        <v>2017</v>
      </c>
      <c r="S46" s="95">
        <f t="shared" si="1"/>
        <v>612</v>
      </c>
      <c r="T46" s="140">
        <f t="shared" si="7"/>
        <v>1020</v>
      </c>
      <c r="U46" s="176">
        <f t="shared" si="2"/>
        <v>408</v>
      </c>
      <c r="V46" s="96">
        <v>2040</v>
      </c>
    </row>
    <row r="47" spans="1:22" x14ac:dyDescent="0.35">
      <c r="A47" s="26">
        <v>40</v>
      </c>
      <c r="B47" s="21" t="s">
        <v>150</v>
      </c>
      <c r="C47" s="140" t="s">
        <v>109</v>
      </c>
      <c r="D47" s="140"/>
      <c r="E47" s="140">
        <v>27</v>
      </c>
      <c r="F47" s="42">
        <v>54.79</v>
      </c>
      <c r="G47" s="42"/>
      <c r="H47" s="42">
        <v>12.5</v>
      </c>
      <c r="I47" s="57">
        <f t="shared" si="0"/>
        <v>67.289999999999992</v>
      </c>
      <c r="J47" s="134">
        <f t="shared" si="8"/>
        <v>67.289999999999992</v>
      </c>
      <c r="K47" s="87">
        <f t="shared" si="9"/>
        <v>311.86262262787631</v>
      </c>
      <c r="L47" s="200">
        <f t="shared" si="10"/>
        <v>519.77103771312716</v>
      </c>
      <c r="M47" s="85">
        <f t="shared" si="11"/>
        <v>207.90841508525088</v>
      </c>
      <c r="N47" s="91">
        <f>I47*L73</f>
        <v>1039.5420754262543</v>
      </c>
      <c r="O47" s="190">
        <v>255.3</v>
      </c>
      <c r="P47" s="191">
        <v>425.5</v>
      </c>
      <c r="Q47" s="192">
        <v>170.2</v>
      </c>
      <c r="R47" s="209">
        <v>851</v>
      </c>
      <c r="S47" s="95">
        <f t="shared" si="1"/>
        <v>258</v>
      </c>
      <c r="T47" s="140">
        <f t="shared" si="7"/>
        <v>430</v>
      </c>
      <c r="U47" s="176">
        <f t="shared" si="2"/>
        <v>172</v>
      </c>
      <c r="V47" s="96">
        <v>860</v>
      </c>
    </row>
    <row r="48" spans="1:22" x14ac:dyDescent="0.35">
      <c r="A48" s="26">
        <v>41</v>
      </c>
      <c r="B48" s="21" t="s">
        <v>110</v>
      </c>
      <c r="C48" s="140" t="s">
        <v>111</v>
      </c>
      <c r="D48" s="140"/>
      <c r="E48" s="140"/>
      <c r="F48" s="42">
        <v>96.28</v>
      </c>
      <c r="G48" s="42"/>
      <c r="H48" s="42"/>
      <c r="I48" s="57">
        <f t="shared" si="0"/>
        <v>96.28</v>
      </c>
      <c r="J48" s="134">
        <f t="shared" si="8"/>
        <v>96.28</v>
      </c>
      <c r="K48" s="87">
        <f t="shared" si="9"/>
        <v>446.21984405724373</v>
      </c>
      <c r="L48" s="200">
        <f t="shared" si="10"/>
        <v>743.69974009540624</v>
      </c>
      <c r="M48" s="85">
        <f t="shared" si="11"/>
        <v>297.47989603816251</v>
      </c>
      <c r="N48" s="91">
        <f>I48*L73</f>
        <v>1487.3994801908125</v>
      </c>
      <c r="O48" s="190">
        <v>448.8</v>
      </c>
      <c r="P48" s="191">
        <v>748</v>
      </c>
      <c r="Q48" s="192">
        <v>299.2</v>
      </c>
      <c r="R48" s="209">
        <v>1496</v>
      </c>
      <c r="S48" s="95">
        <f t="shared" si="1"/>
        <v>453</v>
      </c>
      <c r="T48" s="140">
        <f t="shared" si="7"/>
        <v>755</v>
      </c>
      <c r="U48" s="176">
        <f t="shared" si="2"/>
        <v>302</v>
      </c>
      <c r="V48" s="96">
        <v>1510</v>
      </c>
    </row>
    <row r="49" spans="1:25" x14ac:dyDescent="0.35">
      <c r="A49" s="26">
        <v>42</v>
      </c>
      <c r="B49" s="21" t="s">
        <v>112</v>
      </c>
      <c r="C49" s="140" t="s">
        <v>113</v>
      </c>
      <c r="D49" s="140"/>
      <c r="E49" s="140">
        <v>37</v>
      </c>
      <c r="F49" s="42">
        <v>129.85</v>
      </c>
      <c r="G49" s="42"/>
      <c r="H49" s="42">
        <v>12.5</v>
      </c>
      <c r="I49" s="57">
        <f t="shared" si="0"/>
        <v>142.35</v>
      </c>
      <c r="J49" s="134">
        <f t="shared" si="8"/>
        <v>142.35</v>
      </c>
      <c r="K49" s="87">
        <f t="shared" si="9"/>
        <v>659.73613213075032</v>
      </c>
      <c r="L49" s="200">
        <f t="shared" si="10"/>
        <v>1099.5602202179173</v>
      </c>
      <c r="M49" s="85">
        <f t="shared" si="11"/>
        <v>439.82408808716696</v>
      </c>
      <c r="N49" s="91">
        <f>I49*L73</f>
        <v>2199.1204404358346</v>
      </c>
      <c r="O49" s="190">
        <v>663.6</v>
      </c>
      <c r="P49" s="191">
        <v>1106</v>
      </c>
      <c r="Q49" s="192">
        <v>442.4</v>
      </c>
      <c r="R49" s="209">
        <v>2212</v>
      </c>
      <c r="S49" s="95">
        <f t="shared" si="1"/>
        <v>672</v>
      </c>
      <c r="T49" s="140">
        <f t="shared" si="7"/>
        <v>1120</v>
      </c>
      <c r="U49" s="176">
        <f t="shared" si="2"/>
        <v>448</v>
      </c>
      <c r="V49" s="96">
        <v>2240</v>
      </c>
    </row>
    <row r="50" spans="1:25" x14ac:dyDescent="0.35">
      <c r="A50" s="26">
        <v>45</v>
      </c>
      <c r="B50" s="21" t="s">
        <v>114</v>
      </c>
      <c r="C50" s="140" t="s">
        <v>115</v>
      </c>
      <c r="D50" s="140">
        <v>3</v>
      </c>
      <c r="E50" s="140">
        <v>41</v>
      </c>
      <c r="F50" s="42">
        <v>129.85</v>
      </c>
      <c r="G50" s="42">
        <v>10.119999999999999</v>
      </c>
      <c r="H50" s="42">
        <v>12.5</v>
      </c>
      <c r="I50" s="57">
        <f t="shared" si="0"/>
        <v>152.47</v>
      </c>
      <c r="J50" s="134">
        <f t="shared" si="8"/>
        <v>152.47</v>
      </c>
      <c r="K50" s="87">
        <f t="shared" si="9"/>
        <v>706.63834257798032</v>
      </c>
      <c r="L50" s="200">
        <f t="shared" si="10"/>
        <v>1177.7305709633006</v>
      </c>
      <c r="M50" s="85">
        <f t="shared" si="11"/>
        <v>471.09222838532025</v>
      </c>
      <c r="N50" s="91">
        <f>I50*L73</f>
        <v>2355.4611419266012</v>
      </c>
      <c r="O50" s="190">
        <v>687.3</v>
      </c>
      <c r="P50" s="191">
        <v>1145.5</v>
      </c>
      <c r="Q50" s="192">
        <v>458.2</v>
      </c>
      <c r="R50" s="209">
        <v>2291</v>
      </c>
      <c r="S50" s="95">
        <f t="shared" si="1"/>
        <v>696</v>
      </c>
      <c r="T50" s="140">
        <f t="shared" si="7"/>
        <v>1160</v>
      </c>
      <c r="U50" s="176">
        <f t="shared" si="2"/>
        <v>464</v>
      </c>
      <c r="V50" s="96">
        <v>2320</v>
      </c>
    </row>
    <row r="51" spans="1:25" x14ac:dyDescent="0.35">
      <c r="A51" s="26">
        <v>46</v>
      </c>
      <c r="B51" s="21" t="s">
        <v>116</v>
      </c>
      <c r="C51" s="140" t="s">
        <v>117</v>
      </c>
      <c r="D51" s="140"/>
      <c r="E51" s="140"/>
      <c r="F51" s="42">
        <v>54.79</v>
      </c>
      <c r="G51" s="42"/>
      <c r="H51" s="42"/>
      <c r="I51" s="57">
        <f t="shared" si="0"/>
        <v>54.79</v>
      </c>
      <c r="J51" s="134">
        <f t="shared" si="8"/>
        <v>54.79</v>
      </c>
      <c r="K51" s="87">
        <f t="shared" si="9"/>
        <v>253.93005043515146</v>
      </c>
      <c r="L51" s="200">
        <f t="shared" si="10"/>
        <v>423.21675072525244</v>
      </c>
      <c r="M51" s="85">
        <f t="shared" si="11"/>
        <v>169.28670029010098</v>
      </c>
      <c r="N51" s="91">
        <f>I51*L73</f>
        <v>846.43350145050488</v>
      </c>
      <c r="O51" s="190">
        <v>255.3</v>
      </c>
      <c r="P51" s="191">
        <v>425.5</v>
      </c>
      <c r="Q51" s="192">
        <v>170.2</v>
      </c>
      <c r="R51" s="209">
        <v>851</v>
      </c>
      <c r="S51" s="95">
        <f t="shared" si="1"/>
        <v>258</v>
      </c>
      <c r="T51" s="140">
        <f t="shared" si="7"/>
        <v>430</v>
      </c>
      <c r="U51" s="176">
        <f t="shared" si="2"/>
        <v>172</v>
      </c>
      <c r="V51" s="96">
        <v>860</v>
      </c>
    </row>
    <row r="52" spans="1:25" x14ac:dyDescent="0.35">
      <c r="A52" s="26">
        <v>47</v>
      </c>
      <c r="B52" s="21" t="s">
        <v>118</v>
      </c>
      <c r="C52" s="140" t="s">
        <v>119</v>
      </c>
      <c r="D52" s="140"/>
      <c r="E52" s="140"/>
      <c r="F52" s="42">
        <v>96.28</v>
      </c>
      <c r="G52" s="42"/>
      <c r="H52" s="42"/>
      <c r="I52" s="57">
        <f t="shared" si="0"/>
        <v>96.28</v>
      </c>
      <c r="J52" s="134">
        <f t="shared" si="8"/>
        <v>96.28</v>
      </c>
      <c r="K52" s="87">
        <f t="shared" si="9"/>
        <v>446.21984405724373</v>
      </c>
      <c r="L52" s="200">
        <f t="shared" si="10"/>
        <v>743.69974009540624</v>
      </c>
      <c r="M52" s="85">
        <f t="shared" si="11"/>
        <v>297.47989603816251</v>
      </c>
      <c r="N52" s="91">
        <f>I52*L73</f>
        <v>1487.3994801908125</v>
      </c>
      <c r="O52" s="190">
        <v>448.8</v>
      </c>
      <c r="P52" s="191">
        <v>748</v>
      </c>
      <c r="Q52" s="192">
        <v>299.2</v>
      </c>
      <c r="R52" s="209">
        <v>1496</v>
      </c>
      <c r="S52" s="95">
        <f t="shared" si="1"/>
        <v>453</v>
      </c>
      <c r="T52" s="140">
        <f t="shared" si="7"/>
        <v>755</v>
      </c>
      <c r="U52" s="176">
        <f t="shared" si="2"/>
        <v>302</v>
      </c>
      <c r="V52" s="96">
        <v>1510</v>
      </c>
    </row>
    <row r="53" spans="1:25" x14ac:dyDescent="0.35">
      <c r="A53" s="26">
        <v>48</v>
      </c>
      <c r="B53" s="21" t="s">
        <v>151</v>
      </c>
      <c r="C53" s="140" t="s">
        <v>120</v>
      </c>
      <c r="D53" s="140">
        <v>2</v>
      </c>
      <c r="E53" s="140">
        <v>40</v>
      </c>
      <c r="F53" s="42">
        <v>129.85</v>
      </c>
      <c r="G53" s="42">
        <v>7.86</v>
      </c>
      <c r="H53" s="42">
        <v>12.5</v>
      </c>
      <c r="I53" s="57">
        <f t="shared" si="0"/>
        <v>150.21</v>
      </c>
      <c r="J53" s="134">
        <f t="shared" si="8"/>
        <v>150.21</v>
      </c>
      <c r="K53" s="87">
        <f t="shared" si="9"/>
        <v>696.1641335255357</v>
      </c>
      <c r="L53" s="200">
        <f t="shared" si="10"/>
        <v>1160.273555875893</v>
      </c>
      <c r="M53" s="85">
        <f t="shared" si="11"/>
        <v>464.10942235035719</v>
      </c>
      <c r="N53" s="91">
        <f>I53*L73</f>
        <v>2320.5471117517859</v>
      </c>
      <c r="O53" s="190">
        <v>682.2</v>
      </c>
      <c r="P53" s="191">
        <v>1137</v>
      </c>
      <c r="Q53" s="192">
        <v>454.8</v>
      </c>
      <c r="R53" s="209">
        <v>2274</v>
      </c>
      <c r="S53" s="95">
        <f t="shared" si="1"/>
        <v>691.5</v>
      </c>
      <c r="T53" s="140">
        <f t="shared" si="7"/>
        <v>1152.5</v>
      </c>
      <c r="U53" s="176">
        <f t="shared" si="2"/>
        <v>461</v>
      </c>
      <c r="V53" s="96">
        <v>2305</v>
      </c>
    </row>
    <row r="54" spans="1:25" x14ac:dyDescent="0.35">
      <c r="A54" s="26">
        <v>49</v>
      </c>
      <c r="B54" s="21" t="s">
        <v>152</v>
      </c>
      <c r="C54" s="140" t="s">
        <v>121</v>
      </c>
      <c r="D54" s="140"/>
      <c r="E54" s="140">
        <v>35</v>
      </c>
      <c r="F54" s="42">
        <v>54.79</v>
      </c>
      <c r="G54" s="42"/>
      <c r="H54" s="42">
        <v>12.5</v>
      </c>
      <c r="I54" s="57">
        <f t="shared" si="0"/>
        <v>67.289999999999992</v>
      </c>
      <c r="J54" s="134">
        <f t="shared" si="8"/>
        <v>67.289999999999992</v>
      </c>
      <c r="K54" s="87">
        <f t="shared" si="9"/>
        <v>311.86262262787631</v>
      </c>
      <c r="L54" s="200">
        <f t="shared" si="10"/>
        <v>519.77103771312716</v>
      </c>
      <c r="M54" s="85">
        <f t="shared" si="11"/>
        <v>207.90841508525088</v>
      </c>
      <c r="N54" s="91">
        <f>I54*L73</f>
        <v>1039.5420754262543</v>
      </c>
      <c r="O54" s="190">
        <v>313.8</v>
      </c>
      <c r="P54" s="191">
        <v>523</v>
      </c>
      <c r="Q54" s="192">
        <v>209.2</v>
      </c>
      <c r="R54" s="209">
        <v>1046</v>
      </c>
      <c r="S54" s="95">
        <f t="shared" si="1"/>
        <v>318</v>
      </c>
      <c r="T54" s="140">
        <f t="shared" si="7"/>
        <v>530</v>
      </c>
      <c r="U54" s="176">
        <f t="shared" si="2"/>
        <v>212</v>
      </c>
      <c r="V54" s="96">
        <v>1060</v>
      </c>
      <c r="X54" s="15"/>
      <c r="Y54" s="16"/>
    </row>
    <row r="55" spans="1:25" x14ac:dyDescent="0.35">
      <c r="A55" s="26">
        <v>50</v>
      </c>
      <c r="B55" s="21" t="s">
        <v>122</v>
      </c>
      <c r="C55" s="140" t="s">
        <v>123</v>
      </c>
      <c r="D55" s="140"/>
      <c r="E55" s="140"/>
      <c r="F55" s="42">
        <v>96.28</v>
      </c>
      <c r="G55" s="42"/>
      <c r="H55" s="42"/>
      <c r="I55" s="57">
        <f t="shared" si="0"/>
        <v>96.28</v>
      </c>
      <c r="J55" s="134">
        <f t="shared" si="8"/>
        <v>96.28</v>
      </c>
      <c r="K55" s="87">
        <f t="shared" si="9"/>
        <v>446.21984405724373</v>
      </c>
      <c r="L55" s="200">
        <f t="shared" si="10"/>
        <v>743.69974009540624</v>
      </c>
      <c r="M55" s="85">
        <f t="shared" si="11"/>
        <v>297.47989603816251</v>
      </c>
      <c r="N55" s="91">
        <f>I55*L73</f>
        <v>1487.3994801908125</v>
      </c>
      <c r="O55" s="190">
        <v>448.8</v>
      </c>
      <c r="P55" s="191">
        <v>748</v>
      </c>
      <c r="Q55" s="192">
        <v>299.2</v>
      </c>
      <c r="R55" s="209">
        <v>1496</v>
      </c>
      <c r="S55" s="95">
        <f t="shared" si="1"/>
        <v>453</v>
      </c>
      <c r="T55" s="140">
        <f t="shared" si="7"/>
        <v>755</v>
      </c>
      <c r="U55" s="176">
        <f t="shared" si="2"/>
        <v>302</v>
      </c>
      <c r="V55" s="96">
        <v>1510</v>
      </c>
      <c r="X55" s="15"/>
      <c r="Y55" s="16"/>
    </row>
    <row r="56" spans="1:25" x14ac:dyDescent="0.35">
      <c r="A56" s="26">
        <v>51</v>
      </c>
      <c r="B56" s="21" t="s">
        <v>124</v>
      </c>
      <c r="C56" s="140" t="s">
        <v>125</v>
      </c>
      <c r="D56" s="140"/>
      <c r="E56" s="140">
        <v>31</v>
      </c>
      <c r="F56" s="42">
        <v>129.85</v>
      </c>
      <c r="G56" s="42"/>
      <c r="H56" s="42">
        <v>12.5</v>
      </c>
      <c r="I56" s="57">
        <f t="shared" si="0"/>
        <v>142.35</v>
      </c>
      <c r="J56" s="134">
        <f t="shared" si="8"/>
        <v>142.35</v>
      </c>
      <c r="K56" s="87">
        <f t="shared" si="9"/>
        <v>659.73613213075032</v>
      </c>
      <c r="L56" s="200">
        <f t="shared" si="10"/>
        <v>1099.5602202179173</v>
      </c>
      <c r="M56" s="85">
        <f t="shared" si="11"/>
        <v>439.82408808716696</v>
      </c>
      <c r="N56" s="91">
        <f>I56*L73</f>
        <v>2199.1204404358346</v>
      </c>
      <c r="O56" s="190">
        <v>663.6</v>
      </c>
      <c r="P56" s="191">
        <v>1106</v>
      </c>
      <c r="Q56" s="192">
        <v>442.4</v>
      </c>
      <c r="R56" s="209">
        <v>2212</v>
      </c>
      <c r="S56" s="95">
        <f t="shared" si="1"/>
        <v>672</v>
      </c>
      <c r="T56" s="140">
        <f t="shared" si="7"/>
        <v>1120</v>
      </c>
      <c r="U56" s="176">
        <f t="shared" si="2"/>
        <v>448</v>
      </c>
      <c r="V56" s="96">
        <v>2240</v>
      </c>
      <c r="X56" s="15"/>
      <c r="Y56" s="16"/>
    </row>
    <row r="57" spans="1:25" x14ac:dyDescent="0.35">
      <c r="A57" s="26">
        <v>52</v>
      </c>
      <c r="B57" s="21" t="s">
        <v>153</v>
      </c>
      <c r="C57" s="140" t="s">
        <v>126</v>
      </c>
      <c r="D57" s="140"/>
      <c r="E57" s="140"/>
      <c r="F57" s="42">
        <v>54.79</v>
      </c>
      <c r="G57" s="42"/>
      <c r="H57" s="42"/>
      <c r="I57" s="57">
        <f t="shared" si="0"/>
        <v>54.79</v>
      </c>
      <c r="J57" s="134">
        <f t="shared" si="8"/>
        <v>54.79</v>
      </c>
      <c r="K57" s="87">
        <f t="shared" si="9"/>
        <v>253.93005043515146</v>
      </c>
      <c r="L57" s="200">
        <f t="shared" si="10"/>
        <v>423.21675072525244</v>
      </c>
      <c r="M57" s="85">
        <f t="shared" si="11"/>
        <v>169.28670029010098</v>
      </c>
      <c r="N57" s="91">
        <f>I57*L73</f>
        <v>846.43350145050488</v>
      </c>
      <c r="O57" s="190">
        <v>313.8</v>
      </c>
      <c r="P57" s="191">
        <v>523</v>
      </c>
      <c r="Q57" s="192">
        <v>209.2</v>
      </c>
      <c r="R57" s="209">
        <v>1046</v>
      </c>
      <c r="S57" s="95">
        <f t="shared" si="1"/>
        <v>318</v>
      </c>
      <c r="T57" s="140">
        <f t="shared" si="7"/>
        <v>530</v>
      </c>
      <c r="U57" s="176">
        <f t="shared" si="2"/>
        <v>212</v>
      </c>
      <c r="V57" s="96">
        <v>1060</v>
      </c>
      <c r="Y57" s="16"/>
    </row>
    <row r="58" spans="1:25" x14ac:dyDescent="0.35">
      <c r="A58" s="26">
        <v>53</v>
      </c>
      <c r="B58" s="21" t="s">
        <v>127</v>
      </c>
      <c r="C58" s="140" t="s">
        <v>128</v>
      </c>
      <c r="D58" s="140">
        <v>9</v>
      </c>
      <c r="E58" s="140">
        <v>39</v>
      </c>
      <c r="F58" s="42">
        <v>96.28</v>
      </c>
      <c r="G58" s="42">
        <v>7.47</v>
      </c>
      <c r="H58" s="42">
        <v>12.5</v>
      </c>
      <c r="I58" s="57">
        <f t="shared" si="0"/>
        <v>116.25</v>
      </c>
      <c r="J58" s="134">
        <f t="shared" si="8"/>
        <v>116.25</v>
      </c>
      <c r="K58" s="87">
        <f t="shared" si="9"/>
        <v>538.77292139234089</v>
      </c>
      <c r="L58" s="200">
        <f t="shared" si="10"/>
        <v>897.95486898723482</v>
      </c>
      <c r="M58" s="85">
        <f t="shared" si="11"/>
        <v>359.18194759489393</v>
      </c>
      <c r="N58" s="91">
        <f>I58*L73</f>
        <v>1795.9097379744696</v>
      </c>
      <c r="O58" s="190">
        <v>542.4</v>
      </c>
      <c r="P58" s="191">
        <v>904</v>
      </c>
      <c r="Q58" s="192">
        <v>361.6</v>
      </c>
      <c r="R58" s="209">
        <v>1808</v>
      </c>
      <c r="S58" s="95">
        <f t="shared" si="1"/>
        <v>549</v>
      </c>
      <c r="T58" s="140">
        <f t="shared" si="7"/>
        <v>915</v>
      </c>
      <c r="U58" s="176">
        <f t="shared" si="2"/>
        <v>366</v>
      </c>
      <c r="V58" s="96">
        <v>1830</v>
      </c>
      <c r="Y58" s="16"/>
    </row>
    <row r="59" spans="1:25" x14ac:dyDescent="0.35">
      <c r="A59" s="26">
        <v>54</v>
      </c>
      <c r="B59" s="21" t="s">
        <v>129</v>
      </c>
      <c r="C59" s="140" t="s">
        <v>130</v>
      </c>
      <c r="D59" s="140" t="s">
        <v>131</v>
      </c>
      <c r="E59" s="140">
        <v>43</v>
      </c>
      <c r="F59" s="42">
        <v>129.85</v>
      </c>
      <c r="G59" s="42">
        <v>7.81</v>
      </c>
      <c r="H59" s="42">
        <v>12.5</v>
      </c>
      <c r="I59" s="57">
        <f t="shared" si="0"/>
        <v>150.16</v>
      </c>
      <c r="J59" s="134">
        <f t="shared" si="8"/>
        <v>150.16</v>
      </c>
      <c r="K59" s="87">
        <f t="shared" si="9"/>
        <v>695.9324032367648</v>
      </c>
      <c r="L59" s="200">
        <f t="shared" si="10"/>
        <v>1159.8873387279414</v>
      </c>
      <c r="M59" s="85">
        <f t="shared" si="11"/>
        <v>463.95493549117657</v>
      </c>
      <c r="N59" s="91">
        <f>I59*L73</f>
        <v>2319.7746774558827</v>
      </c>
      <c r="O59" s="190">
        <v>700.2</v>
      </c>
      <c r="P59" s="191">
        <v>1167</v>
      </c>
      <c r="Q59" s="192">
        <v>466.8</v>
      </c>
      <c r="R59" s="209">
        <v>2334</v>
      </c>
      <c r="S59" s="95">
        <f t="shared" si="1"/>
        <v>709.5</v>
      </c>
      <c r="T59" s="140">
        <f t="shared" si="7"/>
        <v>1182.5</v>
      </c>
      <c r="U59" s="176">
        <f t="shared" si="2"/>
        <v>473</v>
      </c>
      <c r="V59" s="96">
        <v>2365</v>
      </c>
      <c r="Y59" s="16"/>
    </row>
    <row r="60" spans="1:25" x14ac:dyDescent="0.35">
      <c r="A60" s="26">
        <v>55</v>
      </c>
      <c r="B60" s="21" t="s">
        <v>154</v>
      </c>
      <c r="C60" s="140" t="s">
        <v>132</v>
      </c>
      <c r="D60" s="140">
        <v>7.44</v>
      </c>
      <c r="E60" s="140">
        <v>24</v>
      </c>
      <c r="F60" s="42">
        <v>7.44</v>
      </c>
      <c r="G60" s="42"/>
      <c r="H60" s="42">
        <v>12.5</v>
      </c>
      <c r="I60" s="57">
        <f t="shared" si="0"/>
        <v>19.940000000000001</v>
      </c>
      <c r="J60" s="134">
        <f t="shared" si="8"/>
        <v>19.940000000000001</v>
      </c>
      <c r="K60" s="87">
        <f t="shared" si="9"/>
        <v>92.414039161834651</v>
      </c>
      <c r="L60" s="200">
        <f t="shared" si="10"/>
        <v>154.02339860305776</v>
      </c>
      <c r="M60" s="85">
        <f t="shared" si="11"/>
        <v>61.609359441223106</v>
      </c>
      <c r="N60" s="91">
        <f>I60*L73</f>
        <v>308.04679720611551</v>
      </c>
      <c r="O60" s="190">
        <v>93.3</v>
      </c>
      <c r="P60" s="191">
        <v>155.5</v>
      </c>
      <c r="Q60" s="192">
        <v>62.2</v>
      </c>
      <c r="R60" s="209">
        <v>311</v>
      </c>
      <c r="S60" s="95">
        <f t="shared" si="1"/>
        <v>95.1</v>
      </c>
      <c r="T60" s="140">
        <f t="shared" si="7"/>
        <v>158.5</v>
      </c>
      <c r="U60" s="176">
        <f t="shared" si="2"/>
        <v>63.4</v>
      </c>
      <c r="V60" s="96">
        <v>317</v>
      </c>
      <c r="Y60" s="16"/>
    </row>
    <row r="61" spans="1:25" ht="17" customHeight="1" x14ac:dyDescent="0.35">
      <c r="A61" s="26">
        <v>56</v>
      </c>
      <c r="B61" s="21" t="s">
        <v>182</v>
      </c>
      <c r="C61" s="140"/>
      <c r="D61" s="140"/>
      <c r="E61" s="140">
        <v>36</v>
      </c>
      <c r="F61" s="42"/>
      <c r="G61" s="42"/>
      <c r="H61" s="42">
        <v>12.5</v>
      </c>
      <c r="I61" s="57">
        <f t="shared" si="0"/>
        <v>12.5</v>
      </c>
      <c r="J61" s="134">
        <f t="shared" si="8"/>
        <v>12.5</v>
      </c>
      <c r="K61" s="87">
        <f t="shared" si="9"/>
        <v>57.932572192724827</v>
      </c>
      <c r="L61" s="200">
        <f t="shared" si="10"/>
        <v>96.554286987874718</v>
      </c>
      <c r="M61" s="85">
        <f t="shared" si="11"/>
        <v>38.621714795149892</v>
      </c>
      <c r="N61" s="91">
        <f>I61*L73</f>
        <v>193.10857397574944</v>
      </c>
      <c r="O61" s="190">
        <v>58.5</v>
      </c>
      <c r="P61" s="191">
        <v>97.5</v>
      </c>
      <c r="Q61" s="192">
        <v>39</v>
      </c>
      <c r="R61" s="209">
        <v>195</v>
      </c>
      <c r="S61" s="95">
        <f t="shared" si="1"/>
        <v>60</v>
      </c>
      <c r="T61" s="140">
        <f t="shared" si="7"/>
        <v>100</v>
      </c>
      <c r="U61" s="176">
        <f t="shared" si="2"/>
        <v>40</v>
      </c>
      <c r="V61" s="96">
        <v>200</v>
      </c>
      <c r="X61" s="15"/>
      <c r="Y61" s="16"/>
    </row>
    <row r="62" spans="1:25" x14ac:dyDescent="0.35">
      <c r="A62" s="26">
        <v>57</v>
      </c>
      <c r="B62" s="21" t="s">
        <v>134</v>
      </c>
      <c r="C62" s="140"/>
      <c r="D62" s="140"/>
      <c r="E62" s="140">
        <v>38</v>
      </c>
      <c r="F62" s="42"/>
      <c r="G62" s="42"/>
      <c r="H62" s="42">
        <v>12.5</v>
      </c>
      <c r="I62" s="57">
        <f t="shared" si="0"/>
        <v>12.5</v>
      </c>
      <c r="J62" s="134">
        <f t="shared" si="8"/>
        <v>12.5</v>
      </c>
      <c r="K62" s="87">
        <f t="shared" si="9"/>
        <v>57.932572192724827</v>
      </c>
      <c r="L62" s="200">
        <f t="shared" si="10"/>
        <v>96.554286987874718</v>
      </c>
      <c r="M62" s="85">
        <f t="shared" si="11"/>
        <v>38.621714795149892</v>
      </c>
      <c r="N62" s="91">
        <f>I62*L73</f>
        <v>193.10857397574944</v>
      </c>
      <c r="O62" s="190">
        <v>58.5</v>
      </c>
      <c r="P62" s="191">
        <v>97.5</v>
      </c>
      <c r="Q62" s="192">
        <v>39</v>
      </c>
      <c r="R62" s="209">
        <v>195</v>
      </c>
      <c r="S62" s="95">
        <f t="shared" si="1"/>
        <v>60</v>
      </c>
      <c r="T62" s="140">
        <f t="shared" si="7"/>
        <v>100</v>
      </c>
      <c r="U62" s="176">
        <f t="shared" si="2"/>
        <v>40</v>
      </c>
      <c r="V62" s="96">
        <v>200</v>
      </c>
      <c r="X62" s="15"/>
      <c r="Y62" s="16"/>
    </row>
    <row r="63" spans="1:25" x14ac:dyDescent="0.35">
      <c r="A63" s="26">
        <v>58</v>
      </c>
      <c r="B63" s="21" t="s">
        <v>135</v>
      </c>
      <c r="C63" s="140"/>
      <c r="D63" s="140">
        <v>8</v>
      </c>
      <c r="E63" s="140"/>
      <c r="F63" s="42"/>
      <c r="G63" s="42">
        <v>19.09</v>
      </c>
      <c r="H63" s="42"/>
      <c r="I63" s="57">
        <f t="shared" si="0"/>
        <v>19.09</v>
      </c>
      <c r="J63" s="134">
        <f t="shared" si="8"/>
        <v>19.09</v>
      </c>
      <c r="K63" s="87">
        <f t="shared" si="9"/>
        <v>88.474624252729356</v>
      </c>
      <c r="L63" s="200">
        <f t="shared" si="10"/>
        <v>147.45770708788226</v>
      </c>
      <c r="M63" s="85">
        <f t="shared" si="11"/>
        <v>58.983082835152906</v>
      </c>
      <c r="N63" s="91">
        <f>I63*L73</f>
        <v>294.91541417576451</v>
      </c>
      <c r="O63" s="190">
        <v>89.1</v>
      </c>
      <c r="P63" s="191">
        <v>148.5</v>
      </c>
      <c r="Q63" s="192">
        <v>59.4</v>
      </c>
      <c r="R63" s="209">
        <v>297</v>
      </c>
      <c r="S63" s="95">
        <f t="shared" si="1"/>
        <v>90</v>
      </c>
      <c r="T63" s="140">
        <f t="shared" si="7"/>
        <v>150</v>
      </c>
      <c r="U63" s="176">
        <f t="shared" si="2"/>
        <v>60</v>
      </c>
      <c r="V63" s="96">
        <v>300</v>
      </c>
      <c r="Y63" s="17"/>
    </row>
    <row r="64" spans="1:25" s="51" customFormat="1" x14ac:dyDescent="0.35">
      <c r="A64" s="155"/>
      <c r="B64" s="156" t="s">
        <v>183</v>
      </c>
      <c r="C64" s="156"/>
      <c r="D64" s="156"/>
      <c r="E64" s="156"/>
      <c r="F64" s="157">
        <f>SUM(F4:F63)</f>
        <v>5096.55</v>
      </c>
      <c r="G64" s="157">
        <f>SUM(G4:G63)</f>
        <v>92.03</v>
      </c>
      <c r="H64" s="157">
        <f>SUM(H4:H63)</f>
        <v>375</v>
      </c>
      <c r="I64" s="158">
        <f t="shared" si="0"/>
        <v>5563.58</v>
      </c>
      <c r="J64" s="136">
        <f>SUM(J4:J63)</f>
        <v>5563.58</v>
      </c>
      <c r="K64" s="124">
        <f>SUM(K4:K63)</f>
        <v>25784.999999999993</v>
      </c>
      <c r="L64" s="202">
        <f>SUM(L4:L63)</f>
        <v>42974.999999999993</v>
      </c>
      <c r="M64" s="125">
        <f>SUM(M4:M63)</f>
        <v>17190</v>
      </c>
      <c r="N64" s="126">
        <f>SUM(N4:N63)</f>
        <v>85949.999999999985</v>
      </c>
      <c r="O64" s="166"/>
      <c r="P64" s="167"/>
      <c r="Q64" s="168"/>
      <c r="R64" s="165"/>
      <c r="S64" s="97"/>
      <c r="T64" s="97"/>
      <c r="U64" s="97"/>
      <c r="V64" s="98"/>
      <c r="W64" s="97"/>
      <c r="X64" s="97"/>
    </row>
    <row r="65" spans="1:25" s="55" customFormat="1" x14ac:dyDescent="0.35">
      <c r="B65" s="54" t="s">
        <v>184</v>
      </c>
      <c r="C65" s="54"/>
      <c r="D65" s="54"/>
      <c r="E65" s="54"/>
      <c r="G65" s="55">
        <v>66.09</v>
      </c>
      <c r="H65" s="55">
        <v>375</v>
      </c>
      <c r="I65" s="58">
        <v>5537.44</v>
      </c>
      <c r="J65" s="159"/>
      <c r="K65" s="97"/>
      <c r="L65" s="97"/>
      <c r="M65" s="97"/>
      <c r="N65" s="160">
        <f>SUM(K64:M64)</f>
        <v>85949.999999999985</v>
      </c>
      <c r="O65" s="160"/>
      <c r="P65" s="160"/>
      <c r="Q65" s="160"/>
      <c r="R65" s="160"/>
      <c r="S65" s="97"/>
      <c r="T65" s="97"/>
      <c r="U65" s="97"/>
      <c r="V65" s="98"/>
      <c r="W65" s="97"/>
      <c r="X65" s="97"/>
      <c r="Y65" s="56"/>
    </row>
    <row r="66" spans="1:25" s="61" customFormat="1" x14ac:dyDescent="0.35">
      <c r="A66" s="145"/>
      <c r="B66" s="146" t="s">
        <v>204</v>
      </c>
      <c r="C66" s="146"/>
      <c r="D66" s="146"/>
      <c r="E66" s="146"/>
      <c r="F66" s="147"/>
      <c r="G66" s="147">
        <v>66.09</v>
      </c>
      <c r="H66" s="147">
        <v>375</v>
      </c>
      <c r="I66" s="147">
        <v>5484.78</v>
      </c>
      <c r="J66" s="62"/>
      <c r="N66" s="84"/>
      <c r="O66" s="84"/>
      <c r="P66" s="84"/>
      <c r="Q66" s="84"/>
      <c r="R66" s="84"/>
      <c r="V66" s="99"/>
      <c r="Y66" s="144"/>
    </row>
    <row r="67" spans="1:25" s="52" customFormat="1" x14ac:dyDescent="0.35">
      <c r="A67" s="141"/>
      <c r="B67" s="142" t="s">
        <v>185</v>
      </c>
      <c r="C67" s="142"/>
      <c r="D67" s="142"/>
      <c r="E67" s="142"/>
      <c r="F67" s="141"/>
      <c r="G67" s="141">
        <f>G64-G65</f>
        <v>25.939999999999998</v>
      </c>
      <c r="H67" s="141">
        <f>H64-H65</f>
        <v>0</v>
      </c>
      <c r="I67" s="143">
        <f>I65-I64</f>
        <v>-26.140000000000327</v>
      </c>
      <c r="J67" s="159" t="s">
        <v>206</v>
      </c>
      <c r="K67" s="97"/>
      <c r="L67" s="97"/>
      <c r="M67" s="97"/>
      <c r="N67" s="84"/>
      <c r="O67" s="84"/>
      <c r="P67" s="84"/>
      <c r="Q67" s="84"/>
      <c r="R67" s="84"/>
      <c r="S67" s="97"/>
      <c r="T67" s="97"/>
      <c r="U67" s="97"/>
      <c r="V67" s="98"/>
      <c r="W67" s="97"/>
      <c r="X67" s="97"/>
      <c r="Y67" s="53"/>
    </row>
    <row r="68" spans="1:25" s="61" customFormat="1" x14ac:dyDescent="0.35">
      <c r="A68" s="40"/>
      <c r="B68" s="148" t="s">
        <v>205</v>
      </c>
      <c r="C68" s="148"/>
      <c r="D68" s="148"/>
      <c r="E68" s="148"/>
      <c r="F68" s="40"/>
      <c r="G68" s="40">
        <f>G64-G66</f>
        <v>25.939999999999998</v>
      </c>
      <c r="H68" s="40">
        <f>H64-H66</f>
        <v>0</v>
      </c>
      <c r="I68" s="40">
        <f>I66-I64</f>
        <v>-78.800000000000182</v>
      </c>
      <c r="J68" s="159" t="s">
        <v>207</v>
      </c>
      <c r="N68" s="84"/>
      <c r="O68" s="84"/>
      <c r="P68" s="84"/>
      <c r="Q68" s="84"/>
      <c r="R68" s="84"/>
      <c r="V68" s="99"/>
    </row>
    <row r="69" spans="1:25" x14ac:dyDescent="0.35">
      <c r="C69" s="60"/>
      <c r="D69" s="60"/>
      <c r="E69" s="60"/>
      <c r="F69" s="60"/>
      <c r="G69" s="60"/>
      <c r="H69" s="60"/>
      <c r="I69" s="60"/>
      <c r="J69" s="63"/>
      <c r="K69" s="60"/>
      <c r="L69" s="60"/>
      <c r="M69" s="60"/>
      <c r="N69" s="83"/>
      <c r="O69" s="83"/>
      <c r="P69" s="83"/>
      <c r="Q69" s="83"/>
      <c r="R69" s="83"/>
    </row>
    <row r="70" spans="1:25" ht="33" customHeight="1" thickBot="1" x14ac:dyDescent="0.4">
      <c r="C70" s="61"/>
      <c r="D70" s="60"/>
      <c r="E70" s="60"/>
      <c r="F70" s="151" t="s">
        <v>193</v>
      </c>
      <c r="G70" s="152"/>
      <c r="H70" s="149" t="s">
        <v>195</v>
      </c>
      <c r="I70" s="149"/>
      <c r="J70" s="150"/>
      <c r="K70" s="153" t="s">
        <v>200</v>
      </c>
      <c r="L70" s="154"/>
      <c r="M70" s="60"/>
      <c r="N70" s="83"/>
      <c r="O70" s="83"/>
      <c r="P70" s="83"/>
      <c r="Q70" s="83"/>
      <c r="R70" s="83"/>
    </row>
    <row r="71" spans="1:25" ht="22.5" thickBot="1" x14ac:dyDescent="0.4">
      <c r="C71" s="60"/>
      <c r="D71" s="60"/>
      <c r="E71" s="60"/>
      <c r="F71" s="70" t="s">
        <v>191</v>
      </c>
      <c r="G71" s="77">
        <v>83950</v>
      </c>
      <c r="H71" s="68" t="s">
        <v>196</v>
      </c>
      <c r="I71" s="69" t="s">
        <v>197</v>
      </c>
      <c r="J71" s="69" t="s">
        <v>198</v>
      </c>
      <c r="K71" s="73" t="s">
        <v>202</v>
      </c>
      <c r="L71" s="74">
        <f>G73</f>
        <v>85950</v>
      </c>
      <c r="M71" s="60"/>
      <c r="N71" s="83"/>
      <c r="O71" s="83"/>
      <c r="P71" s="83"/>
      <c r="Q71" s="83"/>
      <c r="R71" s="83"/>
    </row>
    <row r="72" spans="1:25" ht="32" thickBot="1" x14ac:dyDescent="0.4">
      <c r="C72" s="60"/>
      <c r="D72" s="60"/>
      <c r="E72" s="60"/>
      <c r="F72" s="71" t="s">
        <v>192</v>
      </c>
      <c r="G72" s="77">
        <v>2000</v>
      </c>
      <c r="H72" s="127">
        <f>F64</f>
        <v>5096.55</v>
      </c>
      <c r="I72" s="66">
        <f>G64</f>
        <v>92.03</v>
      </c>
      <c r="J72" s="67">
        <f>H64</f>
        <v>375</v>
      </c>
      <c r="K72" s="72" t="s">
        <v>201</v>
      </c>
      <c r="L72" s="75">
        <f>J73</f>
        <v>5563.58</v>
      </c>
      <c r="M72" s="60"/>
      <c r="N72" s="83"/>
      <c r="O72" s="83"/>
      <c r="P72" s="83"/>
      <c r="Q72" s="83"/>
      <c r="R72" s="83"/>
    </row>
    <row r="73" spans="1:25" x14ac:dyDescent="0.35">
      <c r="C73" s="60"/>
      <c r="D73" s="60"/>
      <c r="E73" s="60"/>
      <c r="F73" s="64" t="s">
        <v>194</v>
      </c>
      <c r="G73" s="128">
        <f>SUM(G71:G72)</f>
        <v>85950</v>
      </c>
      <c r="H73" s="65" t="s">
        <v>199</v>
      </c>
      <c r="I73" s="65"/>
      <c r="J73" s="78">
        <f>SUM(H72:J72)</f>
        <v>5563.58</v>
      </c>
      <c r="K73" s="76" t="s">
        <v>203</v>
      </c>
      <c r="L73" s="79">
        <f>L71/L72</f>
        <v>15.448685918059955</v>
      </c>
      <c r="M73" s="60"/>
      <c r="N73" s="83"/>
      <c r="O73" s="64">
        <v>15.53</v>
      </c>
      <c r="P73" s="83"/>
      <c r="Q73" s="83"/>
      <c r="R73" s="83"/>
      <c r="S73" s="147">
        <v>15.68</v>
      </c>
      <c r="X73" s="129"/>
    </row>
    <row r="74" spans="1:25" x14ac:dyDescent="0.35">
      <c r="C74" s="60"/>
      <c r="D74" s="60"/>
      <c r="E74" s="60"/>
      <c r="F74" s="60"/>
      <c r="G74" s="60"/>
      <c r="H74" s="60"/>
      <c r="I74" s="60"/>
      <c r="J74" s="63"/>
      <c r="K74" s="60"/>
      <c r="L74" s="60"/>
      <c r="M74" s="60"/>
      <c r="N74" s="83"/>
      <c r="O74" s="83"/>
      <c r="P74" s="83"/>
      <c r="Q74" s="83"/>
      <c r="R74" s="83"/>
    </row>
    <row r="75" spans="1:25" x14ac:dyDescent="0.35">
      <c r="C75" s="60"/>
      <c r="D75" s="60"/>
      <c r="E75" s="60"/>
      <c r="F75" s="60"/>
      <c r="G75" s="60"/>
      <c r="H75" s="60"/>
      <c r="I75" s="60"/>
      <c r="J75" s="63"/>
      <c r="K75" s="60"/>
      <c r="L75" s="60"/>
      <c r="M75" s="60"/>
      <c r="N75" s="83"/>
      <c r="O75" s="83"/>
      <c r="P75" s="83"/>
      <c r="Q75" s="83"/>
      <c r="R75" s="83"/>
    </row>
    <row r="76" spans="1:25" x14ac:dyDescent="0.35">
      <c r="C76" s="60"/>
      <c r="D76" s="60"/>
      <c r="E76" s="60"/>
      <c r="F76" s="60"/>
      <c r="G76" s="60"/>
      <c r="H76" s="60"/>
      <c r="I76" s="60"/>
      <c r="J76" s="63"/>
      <c r="K76" s="60"/>
      <c r="L76" s="60"/>
      <c r="M76" s="60"/>
      <c r="N76" s="83"/>
      <c r="O76" s="83"/>
      <c r="P76" s="83"/>
      <c r="Q76" s="83"/>
      <c r="R76" s="83"/>
    </row>
    <row r="77" spans="1:25" x14ac:dyDescent="0.35">
      <c r="C77" s="60"/>
      <c r="D77" s="60"/>
      <c r="E77" s="60"/>
      <c r="F77" s="60"/>
      <c r="G77" s="60"/>
      <c r="H77" s="60"/>
      <c r="I77" s="60"/>
      <c r="J77" s="63"/>
      <c r="K77" s="60"/>
      <c r="L77" s="60"/>
      <c r="M77" s="60"/>
      <c r="N77" s="83"/>
      <c r="O77" s="83"/>
      <c r="P77" s="83"/>
      <c r="Q77" s="83"/>
      <c r="R77" s="83"/>
    </row>
    <row r="78" spans="1:25" x14ac:dyDescent="0.35">
      <c r="C78" s="60"/>
      <c r="D78" s="60"/>
      <c r="E78" s="60"/>
      <c r="F78" s="60"/>
      <c r="G78" s="60"/>
      <c r="H78" s="60"/>
      <c r="I78" s="60"/>
      <c r="J78" s="63"/>
      <c r="K78" s="60"/>
      <c r="L78" s="60"/>
      <c r="M78" s="60"/>
      <c r="N78" s="83"/>
      <c r="O78" s="83"/>
      <c r="P78" s="83"/>
      <c r="Q78" s="83"/>
      <c r="R78" s="83"/>
    </row>
    <row r="79" spans="1:25" x14ac:dyDescent="0.35">
      <c r="C79" s="61"/>
      <c r="D79" s="61"/>
      <c r="E79" s="61"/>
      <c r="F79" s="61"/>
      <c r="G79" s="61"/>
      <c r="H79" s="61"/>
      <c r="I79" s="61"/>
      <c r="J79" s="62"/>
      <c r="K79" s="61"/>
      <c r="L79" s="61"/>
      <c r="M79" s="61"/>
      <c r="N79" s="84"/>
      <c r="O79" s="84"/>
      <c r="P79" s="84"/>
      <c r="Q79" s="84"/>
      <c r="R79" s="84"/>
    </row>
    <row r="80" spans="1:25" x14ac:dyDescent="0.35">
      <c r="C80" s="61"/>
      <c r="D80" s="61"/>
      <c r="E80" s="61"/>
      <c r="F80" s="61"/>
      <c r="G80" s="61"/>
      <c r="H80" s="61"/>
      <c r="I80" s="61"/>
      <c r="J80" s="62"/>
      <c r="K80" s="61"/>
      <c r="L80" s="61"/>
      <c r="M80" s="61"/>
      <c r="N80" s="84"/>
      <c r="O80" s="84"/>
      <c r="P80" s="84"/>
      <c r="Q80" s="84"/>
      <c r="R80" s="84"/>
    </row>
    <row r="81" spans="3:18" x14ac:dyDescent="0.35">
      <c r="C81" s="61"/>
      <c r="D81" s="61"/>
      <c r="E81" s="61"/>
      <c r="F81" s="61"/>
      <c r="G81" s="61"/>
      <c r="H81" s="61"/>
      <c r="I81" s="61"/>
      <c r="J81" s="62"/>
      <c r="K81" s="61"/>
      <c r="L81" s="61"/>
      <c r="M81" s="61"/>
      <c r="N81" s="84"/>
      <c r="O81" s="84"/>
      <c r="P81" s="84"/>
      <c r="Q81" s="84"/>
      <c r="R81" s="84"/>
    </row>
    <row r="82" spans="3:18" x14ac:dyDescent="0.35">
      <c r="C82" s="61"/>
      <c r="D82" s="61"/>
      <c r="E82" s="61"/>
      <c r="F82" s="61"/>
      <c r="G82" s="61"/>
      <c r="H82" s="61"/>
      <c r="I82" s="61"/>
      <c r="J82" s="62"/>
      <c r="K82" s="61"/>
      <c r="L82" s="61"/>
      <c r="M82" s="61"/>
      <c r="N82" s="84"/>
      <c r="O82" s="84"/>
      <c r="P82" s="84"/>
      <c r="Q82" s="84"/>
      <c r="R82" s="84"/>
    </row>
    <row r="83" spans="3:18" x14ac:dyDescent="0.35">
      <c r="C83" s="61"/>
      <c r="D83" s="61"/>
      <c r="E83" s="61"/>
      <c r="F83" s="61"/>
      <c r="G83" s="61"/>
      <c r="H83" s="61"/>
      <c r="I83" s="61"/>
      <c r="J83" s="62"/>
      <c r="K83" s="61"/>
      <c r="L83" s="61"/>
      <c r="M83" s="61"/>
      <c r="N83" s="84"/>
      <c r="O83" s="84"/>
      <c r="P83" s="84"/>
      <c r="Q83" s="84"/>
      <c r="R83" s="84"/>
    </row>
    <row r="84" spans="3:18" x14ac:dyDescent="0.35">
      <c r="C84" s="61"/>
      <c r="D84" s="61"/>
      <c r="E84" s="61"/>
      <c r="F84" s="61"/>
      <c r="G84" s="61"/>
      <c r="H84" s="61"/>
      <c r="I84" s="61"/>
      <c r="J84" s="62"/>
      <c r="K84" s="61"/>
      <c r="L84" s="61"/>
      <c r="M84" s="61"/>
      <c r="N84" s="84"/>
      <c r="O84" s="84"/>
      <c r="P84" s="84"/>
      <c r="Q84" s="84"/>
      <c r="R84" s="84"/>
    </row>
    <row r="85" spans="3:18" x14ac:dyDescent="0.35">
      <c r="C85" s="61"/>
      <c r="D85" s="61"/>
      <c r="E85" s="61"/>
      <c r="F85" s="61"/>
      <c r="G85" s="61"/>
      <c r="H85" s="61"/>
      <c r="I85" s="61"/>
      <c r="J85" s="62"/>
      <c r="K85" s="61"/>
      <c r="L85" s="61"/>
      <c r="M85" s="61"/>
      <c r="N85" s="84"/>
      <c r="O85" s="84"/>
      <c r="P85" s="84"/>
      <c r="Q85" s="84"/>
      <c r="R85" s="84"/>
    </row>
    <row r="86" spans="3:18" x14ac:dyDescent="0.35">
      <c r="C86" s="61"/>
      <c r="D86" s="61"/>
      <c r="E86" s="61"/>
      <c r="F86" s="61"/>
      <c r="G86" s="61"/>
      <c r="H86" s="61"/>
      <c r="I86" s="61"/>
      <c r="J86" s="62"/>
      <c r="K86" s="61"/>
      <c r="L86" s="61"/>
      <c r="M86" s="61"/>
      <c r="N86" s="84"/>
      <c r="O86" s="84"/>
      <c r="P86" s="84"/>
      <c r="Q86" s="84"/>
      <c r="R86" s="84"/>
    </row>
    <row r="87" spans="3:18" x14ac:dyDescent="0.35">
      <c r="C87" s="61"/>
      <c r="D87" s="61"/>
      <c r="E87" s="61"/>
      <c r="F87" s="61"/>
      <c r="G87" s="61"/>
      <c r="H87" s="61"/>
      <c r="I87" s="61"/>
      <c r="J87" s="62"/>
      <c r="K87" s="61"/>
      <c r="L87" s="61"/>
      <c r="M87" s="61"/>
      <c r="N87" s="84"/>
      <c r="O87" s="84"/>
      <c r="P87" s="84"/>
      <c r="Q87" s="84"/>
      <c r="R87" s="84"/>
    </row>
    <row r="88" spans="3:18" x14ac:dyDescent="0.35">
      <c r="C88" s="61"/>
      <c r="D88" s="61"/>
      <c r="E88" s="61"/>
      <c r="F88" s="61"/>
      <c r="G88" s="61"/>
      <c r="H88" s="61"/>
      <c r="I88" s="61"/>
      <c r="J88" s="62"/>
      <c r="K88" s="61"/>
      <c r="L88" s="61"/>
      <c r="M88" s="61"/>
      <c r="N88" s="84"/>
      <c r="O88" s="84"/>
      <c r="P88" s="84"/>
      <c r="Q88" s="84"/>
      <c r="R88" s="84"/>
    </row>
    <row r="89" spans="3:18" x14ac:dyDescent="0.35">
      <c r="C89" s="61"/>
      <c r="D89" s="61"/>
      <c r="E89" s="61"/>
      <c r="F89" s="61"/>
      <c r="G89" s="61"/>
      <c r="H89" s="61"/>
      <c r="I89" s="61"/>
      <c r="J89" s="62"/>
      <c r="K89" s="61"/>
      <c r="L89" s="61"/>
      <c r="M89" s="61"/>
      <c r="N89" s="84"/>
      <c r="O89" s="84"/>
      <c r="P89" s="84"/>
      <c r="Q89" s="84"/>
      <c r="R89" s="84"/>
    </row>
    <row r="90" spans="3:18" x14ac:dyDescent="0.35">
      <c r="C90" s="61"/>
      <c r="D90" s="61"/>
      <c r="E90" s="61"/>
      <c r="F90" s="61"/>
      <c r="G90" s="61"/>
      <c r="H90" s="61"/>
      <c r="I90" s="61"/>
      <c r="J90" s="62"/>
      <c r="K90" s="61"/>
      <c r="L90" s="61"/>
      <c r="M90" s="61"/>
      <c r="N90" s="84"/>
      <c r="O90" s="84"/>
      <c r="P90" s="84"/>
      <c r="Q90" s="84"/>
      <c r="R90" s="84"/>
    </row>
    <row r="91" spans="3:18" x14ac:dyDescent="0.35">
      <c r="C91" s="61"/>
      <c r="D91" s="61"/>
      <c r="E91" s="61"/>
      <c r="F91" s="61"/>
      <c r="G91" s="61"/>
      <c r="H91" s="61"/>
      <c r="I91" s="61"/>
      <c r="J91" s="62"/>
      <c r="K91" s="61"/>
      <c r="L91" s="61"/>
      <c r="M91" s="61"/>
      <c r="N91" s="84"/>
      <c r="O91" s="84"/>
      <c r="P91" s="84"/>
      <c r="Q91" s="84"/>
      <c r="R91" s="84"/>
    </row>
    <row r="92" spans="3:18" x14ac:dyDescent="0.35">
      <c r="C92" s="61"/>
      <c r="D92" s="61"/>
      <c r="E92" s="61"/>
      <c r="F92" s="61"/>
      <c r="G92" s="61"/>
      <c r="H92" s="61"/>
      <c r="I92" s="61"/>
      <c r="J92" s="62"/>
      <c r="K92" s="61"/>
      <c r="L92" s="61"/>
      <c r="M92" s="61"/>
      <c r="N92" s="84"/>
      <c r="O92" s="84"/>
      <c r="P92" s="84"/>
      <c r="Q92" s="84"/>
      <c r="R92" s="84"/>
    </row>
    <row r="93" spans="3:18" x14ac:dyDescent="0.35">
      <c r="C93" s="61"/>
      <c r="D93" s="61"/>
      <c r="E93" s="61"/>
      <c r="F93" s="61"/>
      <c r="G93" s="61"/>
      <c r="H93" s="61"/>
      <c r="I93" s="61"/>
      <c r="J93" s="62"/>
      <c r="K93" s="61"/>
      <c r="L93" s="61"/>
      <c r="M93" s="61"/>
      <c r="N93" s="84"/>
      <c r="O93" s="84"/>
      <c r="P93" s="84"/>
      <c r="Q93" s="84"/>
      <c r="R93" s="84"/>
    </row>
    <row r="94" spans="3:18" x14ac:dyDescent="0.35">
      <c r="C94" s="61"/>
      <c r="D94" s="61"/>
      <c r="E94" s="61"/>
      <c r="F94" s="61"/>
      <c r="G94" s="61"/>
      <c r="H94" s="61"/>
      <c r="I94" s="61"/>
      <c r="J94" s="62"/>
      <c r="K94" s="61"/>
      <c r="L94" s="61"/>
      <c r="M94" s="61"/>
      <c r="N94" s="84"/>
      <c r="O94" s="84"/>
      <c r="P94" s="84"/>
      <c r="Q94" s="84"/>
      <c r="R94" s="84"/>
    </row>
    <row r="95" spans="3:18" x14ac:dyDescent="0.35">
      <c r="C95" s="61"/>
      <c r="D95" s="61"/>
      <c r="E95" s="61"/>
      <c r="F95" s="61"/>
      <c r="G95" s="61"/>
      <c r="H95" s="61"/>
      <c r="I95" s="61"/>
      <c r="J95" s="62"/>
      <c r="K95" s="61"/>
      <c r="L95" s="61"/>
      <c r="M95" s="61"/>
      <c r="N95" s="84"/>
      <c r="O95" s="84"/>
      <c r="P95" s="84"/>
      <c r="Q95" s="84"/>
      <c r="R95" s="84"/>
    </row>
    <row r="96" spans="3:18" x14ac:dyDescent="0.35">
      <c r="C96" s="61"/>
      <c r="D96" s="61"/>
      <c r="E96" s="61"/>
      <c r="F96" s="61"/>
      <c r="G96" s="61"/>
      <c r="H96" s="61"/>
      <c r="I96" s="61"/>
      <c r="J96" s="62"/>
      <c r="K96" s="61"/>
      <c r="L96" s="61"/>
      <c r="M96" s="61"/>
      <c r="N96" s="84"/>
      <c r="O96" s="84"/>
      <c r="P96" s="84"/>
      <c r="Q96" s="84"/>
      <c r="R96" s="84"/>
    </row>
    <row r="97" spans="3:18" x14ac:dyDescent="0.35">
      <c r="C97" s="61"/>
      <c r="D97" s="61"/>
      <c r="E97" s="61"/>
      <c r="F97" s="61"/>
      <c r="G97" s="61"/>
      <c r="H97" s="61"/>
      <c r="I97" s="61"/>
      <c r="J97" s="62"/>
      <c r="K97" s="61"/>
      <c r="L97" s="61"/>
      <c r="M97" s="61"/>
      <c r="N97" s="84"/>
      <c r="O97" s="84"/>
      <c r="P97" s="84"/>
      <c r="Q97" s="84"/>
      <c r="R97" s="84"/>
    </row>
    <row r="98" spans="3:18" x14ac:dyDescent="0.35">
      <c r="C98" s="61"/>
      <c r="D98" s="61"/>
      <c r="E98" s="61"/>
      <c r="F98" s="61"/>
      <c r="G98" s="61"/>
      <c r="H98" s="61"/>
      <c r="I98" s="61"/>
      <c r="J98" s="62"/>
      <c r="K98" s="61"/>
      <c r="L98" s="61"/>
      <c r="M98" s="61"/>
      <c r="N98" s="84"/>
      <c r="O98" s="84"/>
      <c r="P98" s="84"/>
      <c r="Q98" s="84"/>
      <c r="R98" s="84"/>
    </row>
    <row r="99" spans="3:18" x14ac:dyDescent="0.35">
      <c r="C99" s="61"/>
      <c r="D99" s="61"/>
      <c r="E99" s="61"/>
      <c r="F99" s="61"/>
      <c r="G99" s="61"/>
      <c r="H99" s="61"/>
      <c r="I99" s="61"/>
      <c r="J99" s="62"/>
      <c r="K99" s="61"/>
      <c r="L99" s="61"/>
      <c r="M99" s="61"/>
      <c r="N99" s="84"/>
      <c r="O99" s="84"/>
      <c r="P99" s="84"/>
      <c r="Q99" s="84"/>
      <c r="R99" s="84"/>
    </row>
    <row r="100" spans="3:18" x14ac:dyDescent="0.35">
      <c r="C100" s="61"/>
      <c r="D100" s="61"/>
      <c r="E100" s="61"/>
      <c r="F100" s="61"/>
      <c r="G100" s="61"/>
      <c r="H100" s="61"/>
      <c r="I100" s="61"/>
      <c r="J100" s="62"/>
      <c r="K100" s="61"/>
      <c r="L100" s="61"/>
      <c r="M100" s="61"/>
      <c r="N100" s="84"/>
      <c r="O100" s="84"/>
      <c r="P100" s="84"/>
      <c r="Q100" s="84"/>
      <c r="R100" s="84"/>
    </row>
    <row r="101" spans="3:18" x14ac:dyDescent="0.35">
      <c r="C101" s="61"/>
      <c r="D101" s="61"/>
      <c r="E101" s="61"/>
      <c r="F101" s="61"/>
      <c r="G101" s="61"/>
      <c r="H101" s="61"/>
      <c r="I101" s="61"/>
      <c r="J101" s="62"/>
      <c r="K101" s="61"/>
      <c r="L101" s="61"/>
      <c r="M101" s="61"/>
      <c r="N101" s="84"/>
      <c r="O101" s="84"/>
      <c r="P101" s="84"/>
      <c r="Q101" s="84"/>
      <c r="R101" s="84"/>
    </row>
    <row r="102" spans="3:18" x14ac:dyDescent="0.35">
      <c r="C102" s="61"/>
      <c r="D102" s="61"/>
      <c r="E102" s="61"/>
      <c r="F102" s="61"/>
      <c r="G102" s="61"/>
      <c r="H102" s="61"/>
      <c r="I102" s="61"/>
      <c r="J102" s="62"/>
      <c r="K102" s="61"/>
      <c r="L102" s="61"/>
      <c r="M102" s="61"/>
      <c r="N102" s="84"/>
      <c r="O102" s="84"/>
      <c r="P102" s="84"/>
      <c r="Q102" s="84"/>
      <c r="R102" s="84"/>
    </row>
    <row r="103" spans="3:18" x14ac:dyDescent="0.35">
      <c r="C103" s="61"/>
      <c r="D103" s="61"/>
      <c r="E103" s="61"/>
      <c r="F103" s="61"/>
      <c r="G103" s="61"/>
      <c r="H103" s="61"/>
      <c r="I103" s="61"/>
      <c r="J103" s="62"/>
      <c r="K103" s="61"/>
      <c r="L103" s="61"/>
      <c r="M103" s="61"/>
      <c r="N103" s="84"/>
      <c r="O103" s="84"/>
      <c r="P103" s="84"/>
      <c r="Q103" s="84"/>
      <c r="R103" s="84"/>
    </row>
    <row r="104" spans="3:18" x14ac:dyDescent="0.35">
      <c r="C104" s="61"/>
      <c r="D104" s="61"/>
      <c r="E104" s="61"/>
      <c r="F104" s="61"/>
      <c r="G104" s="61"/>
      <c r="H104" s="61"/>
      <c r="I104" s="61"/>
      <c r="J104" s="62"/>
      <c r="K104" s="61"/>
      <c r="L104" s="61"/>
      <c r="M104" s="61"/>
      <c r="N104" s="84"/>
      <c r="O104" s="84"/>
      <c r="P104" s="84"/>
      <c r="Q104" s="84"/>
      <c r="R104" s="84"/>
    </row>
    <row r="105" spans="3:18" x14ac:dyDescent="0.35">
      <c r="C105" s="61"/>
      <c r="D105" s="61"/>
      <c r="E105" s="61"/>
      <c r="F105" s="61"/>
      <c r="G105" s="61"/>
      <c r="H105" s="61"/>
      <c r="I105" s="61"/>
      <c r="J105" s="62"/>
      <c r="K105" s="61"/>
      <c r="L105" s="61"/>
      <c r="M105" s="61"/>
      <c r="N105" s="84"/>
      <c r="O105" s="84"/>
      <c r="P105" s="84"/>
      <c r="Q105" s="84"/>
      <c r="R105" s="84"/>
    </row>
    <row r="106" spans="3:18" x14ac:dyDescent="0.35">
      <c r="C106" s="61"/>
      <c r="D106" s="61"/>
      <c r="E106" s="61"/>
      <c r="F106" s="61"/>
      <c r="G106" s="61"/>
      <c r="H106" s="61"/>
      <c r="I106" s="61"/>
      <c r="J106" s="62"/>
      <c r="K106" s="61"/>
      <c r="L106" s="61"/>
      <c r="M106" s="61"/>
      <c r="N106" s="84"/>
      <c r="O106" s="84"/>
      <c r="P106" s="84"/>
      <c r="Q106" s="84"/>
      <c r="R106" s="84"/>
    </row>
    <row r="107" spans="3:18" x14ac:dyDescent="0.35">
      <c r="C107" s="61"/>
      <c r="D107" s="61"/>
      <c r="E107" s="61"/>
      <c r="F107" s="61"/>
      <c r="G107" s="61"/>
      <c r="H107" s="61"/>
      <c r="I107" s="61"/>
      <c r="J107" s="62"/>
      <c r="K107" s="61"/>
      <c r="L107" s="61"/>
      <c r="M107" s="61"/>
      <c r="N107" s="84"/>
      <c r="O107" s="84"/>
      <c r="P107" s="84"/>
      <c r="Q107" s="84"/>
      <c r="R107" s="84"/>
    </row>
    <row r="108" spans="3:18" x14ac:dyDescent="0.35">
      <c r="C108" s="61"/>
      <c r="D108" s="61"/>
      <c r="E108" s="61"/>
      <c r="F108" s="61"/>
      <c r="G108" s="61"/>
      <c r="H108" s="61"/>
      <c r="I108" s="61"/>
      <c r="J108" s="62"/>
      <c r="K108" s="61"/>
      <c r="L108" s="61"/>
      <c r="M108" s="61"/>
      <c r="N108" s="84"/>
      <c r="O108" s="84"/>
      <c r="P108" s="84"/>
      <c r="Q108" s="84"/>
      <c r="R108" s="84"/>
    </row>
    <row r="109" spans="3:18" x14ac:dyDescent="0.35">
      <c r="C109" s="61"/>
      <c r="D109" s="61"/>
      <c r="E109" s="61"/>
      <c r="F109" s="61"/>
      <c r="G109" s="61"/>
      <c r="H109" s="61"/>
      <c r="I109" s="61"/>
      <c r="J109" s="62"/>
      <c r="K109" s="61"/>
      <c r="L109" s="61"/>
      <c r="M109" s="61"/>
      <c r="N109" s="84"/>
      <c r="O109" s="84"/>
      <c r="P109" s="84"/>
      <c r="Q109" s="84"/>
      <c r="R109" s="84"/>
    </row>
    <row r="110" spans="3:18" x14ac:dyDescent="0.35">
      <c r="C110" s="61"/>
      <c r="D110" s="61"/>
      <c r="E110" s="61"/>
      <c r="F110" s="61"/>
      <c r="G110" s="61"/>
      <c r="H110" s="61"/>
      <c r="I110" s="61"/>
      <c r="J110" s="62"/>
      <c r="K110" s="61"/>
      <c r="L110" s="61"/>
      <c r="M110" s="61"/>
      <c r="N110" s="84"/>
      <c r="O110" s="84"/>
      <c r="P110" s="84"/>
      <c r="Q110" s="84"/>
      <c r="R110" s="84"/>
    </row>
    <row r="111" spans="3:18" x14ac:dyDescent="0.35">
      <c r="C111" s="61"/>
      <c r="D111" s="61"/>
      <c r="E111" s="61"/>
      <c r="F111" s="61"/>
      <c r="G111" s="61"/>
      <c r="H111" s="61"/>
      <c r="I111" s="61"/>
      <c r="J111" s="62"/>
      <c r="K111" s="61"/>
      <c r="L111" s="61"/>
      <c r="M111" s="61"/>
      <c r="N111" s="84"/>
      <c r="O111" s="84"/>
      <c r="P111" s="84"/>
      <c r="Q111" s="84"/>
      <c r="R111" s="84"/>
    </row>
    <row r="112" spans="3:18" x14ac:dyDescent="0.35">
      <c r="C112" s="61"/>
      <c r="D112" s="61"/>
      <c r="E112" s="61"/>
      <c r="F112" s="61"/>
      <c r="G112" s="61"/>
      <c r="H112" s="61"/>
      <c r="I112" s="61"/>
      <c r="J112" s="62"/>
      <c r="K112" s="61"/>
      <c r="L112" s="61"/>
      <c r="M112" s="61"/>
      <c r="N112" s="84"/>
      <c r="O112" s="84"/>
      <c r="P112" s="84"/>
      <c r="Q112" s="84"/>
      <c r="R112" s="84"/>
    </row>
    <row r="113" spans="3:18" x14ac:dyDescent="0.35">
      <c r="C113" s="61"/>
      <c r="D113" s="61"/>
      <c r="E113" s="61"/>
      <c r="F113" s="61"/>
      <c r="G113" s="61"/>
      <c r="H113" s="61"/>
      <c r="I113" s="61"/>
      <c r="J113" s="62"/>
      <c r="K113" s="61"/>
      <c r="L113" s="61"/>
      <c r="M113" s="61"/>
      <c r="N113" s="84"/>
      <c r="O113" s="84"/>
      <c r="P113" s="84"/>
      <c r="Q113" s="84"/>
      <c r="R113" s="84"/>
    </row>
    <row r="114" spans="3:18" x14ac:dyDescent="0.35">
      <c r="C114" s="61"/>
      <c r="D114" s="61"/>
      <c r="E114" s="61"/>
      <c r="F114" s="61"/>
      <c r="G114" s="61"/>
      <c r="H114" s="61"/>
      <c r="I114" s="61"/>
      <c r="J114" s="62"/>
      <c r="K114" s="61"/>
      <c r="L114" s="61"/>
      <c r="M114" s="61"/>
      <c r="N114" s="84"/>
      <c r="O114" s="84"/>
      <c r="P114" s="84"/>
      <c r="Q114" s="84"/>
      <c r="R114" s="84"/>
    </row>
    <row r="115" spans="3:18" x14ac:dyDescent="0.35">
      <c r="C115" s="61"/>
      <c r="D115" s="61"/>
      <c r="E115" s="61"/>
      <c r="F115" s="61"/>
      <c r="G115" s="61"/>
      <c r="H115" s="61"/>
      <c r="I115" s="61"/>
      <c r="J115" s="62"/>
      <c r="K115" s="61"/>
      <c r="L115" s="61"/>
      <c r="M115" s="61"/>
      <c r="N115" s="84"/>
      <c r="O115" s="84"/>
      <c r="P115" s="84"/>
      <c r="Q115" s="84"/>
      <c r="R115" s="84"/>
    </row>
    <row r="116" spans="3:18" x14ac:dyDescent="0.35">
      <c r="C116" s="61"/>
      <c r="D116" s="61"/>
      <c r="E116" s="61"/>
      <c r="F116" s="61"/>
      <c r="G116" s="61"/>
      <c r="H116" s="61"/>
      <c r="I116" s="61"/>
      <c r="J116" s="62"/>
      <c r="K116" s="61"/>
      <c r="L116" s="61"/>
      <c r="M116" s="61"/>
      <c r="N116" s="84"/>
      <c r="O116" s="84"/>
      <c r="P116" s="84"/>
      <c r="Q116" s="84"/>
      <c r="R116" s="84"/>
    </row>
    <row r="117" spans="3:18" x14ac:dyDescent="0.35">
      <c r="C117" s="61"/>
      <c r="D117" s="61"/>
      <c r="E117" s="61"/>
      <c r="F117" s="61"/>
      <c r="G117" s="61"/>
      <c r="H117" s="61"/>
      <c r="I117" s="61"/>
      <c r="J117" s="62"/>
      <c r="K117" s="61"/>
      <c r="L117" s="61"/>
      <c r="M117" s="61"/>
      <c r="N117" s="84"/>
      <c r="O117" s="84"/>
      <c r="P117" s="84"/>
      <c r="Q117" s="84"/>
      <c r="R117" s="84"/>
    </row>
    <row r="118" spans="3:18" x14ac:dyDescent="0.35">
      <c r="C118" s="61"/>
      <c r="D118" s="61"/>
      <c r="E118" s="61"/>
      <c r="F118" s="61"/>
      <c r="G118" s="61"/>
      <c r="H118" s="61"/>
      <c r="I118" s="61"/>
      <c r="J118" s="62"/>
      <c r="K118" s="61"/>
      <c r="L118" s="61"/>
      <c r="M118" s="61"/>
      <c r="N118" s="84"/>
      <c r="O118" s="84"/>
      <c r="P118" s="84"/>
      <c r="Q118" s="84"/>
      <c r="R118" s="84"/>
    </row>
    <row r="119" spans="3:18" x14ac:dyDescent="0.35">
      <c r="C119" s="61"/>
      <c r="D119" s="61"/>
      <c r="E119" s="61"/>
      <c r="F119" s="61"/>
      <c r="G119" s="61"/>
      <c r="H119" s="61"/>
      <c r="I119" s="61"/>
      <c r="J119" s="62"/>
      <c r="K119" s="61"/>
      <c r="L119" s="61"/>
      <c r="M119" s="61"/>
      <c r="N119" s="84"/>
      <c r="O119" s="84"/>
      <c r="P119" s="84"/>
      <c r="Q119" s="84"/>
      <c r="R119" s="84"/>
    </row>
    <row r="120" spans="3:18" x14ac:dyDescent="0.35">
      <c r="C120" s="61"/>
      <c r="D120" s="61"/>
      <c r="E120" s="61"/>
      <c r="F120" s="61"/>
      <c r="G120" s="61"/>
      <c r="H120" s="61"/>
      <c r="I120" s="61"/>
      <c r="J120" s="62"/>
      <c r="K120" s="61"/>
      <c r="L120" s="61"/>
      <c r="M120" s="61"/>
      <c r="N120" s="84"/>
      <c r="O120" s="84"/>
      <c r="P120" s="84"/>
      <c r="Q120" s="84"/>
      <c r="R120" s="84"/>
    </row>
    <row r="121" spans="3:18" x14ac:dyDescent="0.35">
      <c r="C121" s="61"/>
      <c r="D121" s="61"/>
      <c r="E121" s="61"/>
      <c r="F121" s="61"/>
      <c r="G121" s="61"/>
      <c r="H121" s="61"/>
      <c r="I121" s="61"/>
      <c r="J121" s="62"/>
      <c r="K121" s="61"/>
      <c r="L121" s="61"/>
      <c r="M121" s="61"/>
      <c r="N121" s="84"/>
      <c r="O121" s="84"/>
      <c r="P121" s="84"/>
      <c r="Q121" s="84"/>
      <c r="R121" s="84"/>
    </row>
    <row r="122" spans="3:18" x14ac:dyDescent="0.35">
      <c r="C122" s="61"/>
      <c r="D122" s="61"/>
      <c r="E122" s="61"/>
      <c r="F122" s="61"/>
      <c r="G122" s="61"/>
      <c r="H122" s="61"/>
      <c r="I122" s="61"/>
      <c r="J122" s="62"/>
      <c r="K122" s="61"/>
      <c r="L122" s="61"/>
      <c r="M122" s="61"/>
      <c r="N122" s="84"/>
      <c r="O122" s="84"/>
      <c r="P122" s="84"/>
      <c r="Q122" s="84"/>
      <c r="R122" s="84"/>
    </row>
    <row r="123" spans="3:18" x14ac:dyDescent="0.35">
      <c r="C123" s="61"/>
      <c r="D123" s="61"/>
      <c r="E123" s="61"/>
      <c r="F123" s="61"/>
      <c r="G123" s="61"/>
      <c r="H123" s="61"/>
      <c r="I123" s="61"/>
      <c r="J123" s="62"/>
      <c r="K123" s="61"/>
      <c r="L123" s="61"/>
      <c r="M123" s="61"/>
      <c r="N123" s="84"/>
      <c r="O123" s="84"/>
      <c r="P123" s="84"/>
      <c r="Q123" s="84"/>
      <c r="R123" s="84"/>
    </row>
    <row r="124" spans="3:18" x14ac:dyDescent="0.35">
      <c r="C124" s="61"/>
      <c r="D124" s="61"/>
      <c r="E124" s="61"/>
      <c r="F124" s="61"/>
      <c r="G124" s="61"/>
      <c r="H124" s="61"/>
      <c r="I124" s="61"/>
      <c r="J124" s="62"/>
      <c r="K124" s="61"/>
      <c r="L124" s="61"/>
      <c r="M124" s="61"/>
      <c r="N124" s="84"/>
      <c r="O124" s="84"/>
      <c r="P124" s="84"/>
      <c r="Q124" s="84"/>
      <c r="R124" s="84"/>
    </row>
    <row r="125" spans="3:18" x14ac:dyDescent="0.35">
      <c r="C125" s="61"/>
      <c r="D125" s="61"/>
      <c r="E125" s="61"/>
      <c r="F125" s="61"/>
      <c r="G125" s="61"/>
      <c r="H125" s="61"/>
      <c r="I125" s="61"/>
      <c r="J125" s="62"/>
      <c r="K125" s="61"/>
      <c r="L125" s="61"/>
      <c r="M125" s="61"/>
      <c r="N125" s="84"/>
      <c r="O125" s="84"/>
      <c r="P125" s="84"/>
      <c r="Q125" s="84"/>
      <c r="R125" s="84"/>
    </row>
    <row r="126" spans="3:18" x14ac:dyDescent="0.35">
      <c r="C126" s="61"/>
      <c r="D126" s="61"/>
      <c r="E126" s="61"/>
      <c r="F126" s="61"/>
      <c r="G126" s="61"/>
      <c r="H126" s="61"/>
      <c r="I126" s="61"/>
      <c r="J126" s="62"/>
      <c r="K126" s="61"/>
      <c r="L126" s="61"/>
      <c r="M126" s="61"/>
      <c r="N126" s="84"/>
      <c r="O126" s="84"/>
      <c r="P126" s="84"/>
      <c r="Q126" s="84"/>
      <c r="R126" s="84"/>
    </row>
    <row r="127" spans="3:18" x14ac:dyDescent="0.35">
      <c r="C127" s="61"/>
      <c r="D127" s="61"/>
      <c r="E127" s="61"/>
      <c r="F127" s="61"/>
      <c r="G127" s="61"/>
      <c r="H127" s="61"/>
      <c r="I127" s="61"/>
      <c r="J127" s="62"/>
      <c r="K127" s="61"/>
      <c r="L127" s="61"/>
      <c r="M127" s="61"/>
      <c r="N127" s="84"/>
      <c r="O127" s="84"/>
      <c r="P127" s="84"/>
      <c r="Q127" s="84"/>
      <c r="R127" s="84"/>
    </row>
    <row r="128" spans="3:18" x14ac:dyDescent="0.35">
      <c r="C128" s="61"/>
      <c r="D128" s="61"/>
      <c r="E128" s="61"/>
      <c r="F128" s="61"/>
      <c r="G128" s="61"/>
      <c r="H128" s="61"/>
      <c r="I128" s="61"/>
      <c r="J128" s="62"/>
      <c r="K128" s="61"/>
      <c r="L128" s="61"/>
      <c r="M128" s="61"/>
      <c r="N128" s="84"/>
      <c r="O128" s="84"/>
      <c r="P128" s="84"/>
      <c r="Q128" s="84"/>
      <c r="R128" s="84"/>
    </row>
    <row r="129" spans="3:18" x14ac:dyDescent="0.35">
      <c r="C129" s="61"/>
      <c r="D129" s="61"/>
      <c r="E129" s="61"/>
      <c r="F129" s="61"/>
      <c r="G129" s="61"/>
      <c r="H129" s="61"/>
      <c r="I129" s="61"/>
      <c r="J129" s="62"/>
      <c r="K129" s="61"/>
      <c r="L129" s="61"/>
      <c r="M129" s="61"/>
      <c r="N129" s="84"/>
      <c r="O129" s="84"/>
      <c r="P129" s="84"/>
      <c r="Q129" s="84"/>
      <c r="R129" s="84"/>
    </row>
    <row r="130" spans="3:18" x14ac:dyDescent="0.35">
      <c r="C130" s="61"/>
      <c r="D130" s="61"/>
      <c r="E130" s="61"/>
      <c r="F130" s="61"/>
      <c r="G130" s="61"/>
      <c r="H130" s="61"/>
      <c r="I130" s="61"/>
      <c r="J130" s="62"/>
      <c r="K130" s="61"/>
      <c r="L130" s="61"/>
      <c r="M130" s="61"/>
      <c r="N130" s="84"/>
      <c r="O130" s="84"/>
      <c r="P130" s="84"/>
      <c r="Q130" s="84"/>
      <c r="R130" s="84"/>
    </row>
    <row r="131" spans="3:18" x14ac:dyDescent="0.35">
      <c r="C131" s="61"/>
      <c r="D131" s="61"/>
      <c r="E131" s="61"/>
      <c r="F131" s="61"/>
      <c r="G131" s="61"/>
      <c r="H131" s="61"/>
      <c r="I131" s="61"/>
      <c r="J131" s="62"/>
      <c r="K131" s="61"/>
      <c r="L131" s="61"/>
      <c r="M131" s="61"/>
      <c r="N131" s="84"/>
      <c r="O131" s="84"/>
      <c r="P131" s="84"/>
      <c r="Q131" s="84"/>
      <c r="R131" s="84"/>
    </row>
    <row r="132" spans="3:18" x14ac:dyDescent="0.35">
      <c r="C132" s="61"/>
      <c r="D132" s="61"/>
      <c r="E132" s="61"/>
      <c r="F132" s="61"/>
      <c r="G132" s="61"/>
      <c r="H132" s="61"/>
      <c r="I132" s="61"/>
      <c r="J132" s="62"/>
      <c r="K132" s="61"/>
      <c r="L132" s="61"/>
      <c r="M132" s="61"/>
      <c r="N132" s="84"/>
      <c r="O132" s="84"/>
      <c r="P132" s="84"/>
      <c r="Q132" s="84"/>
      <c r="R132" s="84"/>
    </row>
    <row r="133" spans="3:18" x14ac:dyDescent="0.35">
      <c r="C133" s="61"/>
      <c r="D133" s="61"/>
      <c r="E133" s="61"/>
      <c r="F133" s="61"/>
      <c r="G133" s="61"/>
      <c r="H133" s="61"/>
      <c r="I133" s="61"/>
      <c r="J133" s="62"/>
      <c r="K133" s="61"/>
      <c r="L133" s="61"/>
      <c r="M133" s="61"/>
      <c r="N133" s="84"/>
      <c r="O133" s="84"/>
      <c r="P133" s="84"/>
      <c r="Q133" s="84"/>
      <c r="R133" s="84"/>
    </row>
    <row r="134" spans="3:18" x14ac:dyDescent="0.35">
      <c r="C134" s="61"/>
      <c r="D134" s="61"/>
      <c r="E134" s="61"/>
      <c r="F134" s="61"/>
      <c r="G134" s="61"/>
      <c r="H134" s="61"/>
      <c r="I134" s="61"/>
      <c r="J134" s="62"/>
      <c r="K134" s="61"/>
      <c r="L134" s="61"/>
      <c r="M134" s="61"/>
      <c r="N134" s="84"/>
      <c r="O134" s="84"/>
      <c r="P134" s="84"/>
      <c r="Q134" s="84"/>
      <c r="R134" s="84"/>
    </row>
    <row r="135" spans="3:18" x14ac:dyDescent="0.35">
      <c r="C135" s="61"/>
      <c r="D135" s="61"/>
      <c r="E135" s="61"/>
      <c r="F135" s="61"/>
      <c r="G135" s="61"/>
      <c r="H135" s="61"/>
      <c r="I135" s="61"/>
      <c r="J135" s="62"/>
      <c r="K135" s="61"/>
      <c r="L135" s="61"/>
      <c r="M135" s="61"/>
      <c r="N135" s="84"/>
      <c r="O135" s="84"/>
      <c r="P135" s="84"/>
      <c r="Q135" s="84"/>
      <c r="R135" s="84"/>
    </row>
    <row r="136" spans="3:18" x14ac:dyDescent="0.35">
      <c r="C136" s="61"/>
      <c r="D136" s="61"/>
      <c r="E136" s="61"/>
      <c r="F136" s="61"/>
      <c r="G136" s="61"/>
      <c r="H136" s="61"/>
      <c r="I136" s="61"/>
      <c r="J136" s="62"/>
      <c r="K136" s="61"/>
      <c r="L136" s="61"/>
      <c r="M136" s="61"/>
      <c r="N136" s="84"/>
      <c r="O136" s="84"/>
      <c r="P136" s="84"/>
      <c r="Q136" s="84"/>
      <c r="R136" s="84"/>
    </row>
    <row r="137" spans="3:18" x14ac:dyDescent="0.35">
      <c r="C137" s="61"/>
      <c r="D137" s="61"/>
      <c r="E137" s="61"/>
      <c r="F137" s="61"/>
      <c r="G137" s="61"/>
      <c r="H137" s="61"/>
      <c r="I137" s="61"/>
      <c r="J137" s="62"/>
      <c r="K137" s="61"/>
      <c r="L137" s="61"/>
      <c r="M137" s="61"/>
      <c r="N137" s="84"/>
      <c r="O137" s="84"/>
      <c r="P137" s="84"/>
      <c r="Q137" s="84"/>
      <c r="R137" s="84"/>
    </row>
    <row r="138" spans="3:18" x14ac:dyDescent="0.35">
      <c r="C138" s="61"/>
      <c r="D138" s="61"/>
      <c r="E138" s="61"/>
      <c r="F138" s="61"/>
      <c r="G138" s="61"/>
      <c r="H138" s="61"/>
      <c r="I138" s="61"/>
      <c r="J138" s="62"/>
      <c r="K138" s="61"/>
      <c r="L138" s="61"/>
      <c r="M138" s="61"/>
      <c r="N138" s="84"/>
      <c r="O138" s="84"/>
      <c r="P138" s="84"/>
      <c r="Q138" s="84"/>
      <c r="R138" s="84"/>
    </row>
    <row r="139" spans="3:18" x14ac:dyDescent="0.35">
      <c r="C139" s="61"/>
      <c r="D139" s="61"/>
      <c r="E139" s="61"/>
      <c r="F139" s="61"/>
      <c r="G139" s="61"/>
      <c r="H139" s="61"/>
      <c r="I139" s="61"/>
      <c r="J139" s="62"/>
      <c r="K139" s="61"/>
      <c r="L139" s="61"/>
      <c r="M139" s="61"/>
      <c r="N139" s="84"/>
      <c r="O139" s="84"/>
      <c r="P139" s="84"/>
      <c r="Q139" s="84"/>
      <c r="R139" s="84"/>
    </row>
    <row r="140" spans="3:18" x14ac:dyDescent="0.35">
      <c r="C140" s="61"/>
      <c r="D140" s="61"/>
      <c r="E140" s="61"/>
      <c r="F140" s="61"/>
      <c r="G140" s="61"/>
      <c r="H140" s="61"/>
      <c r="I140" s="61"/>
      <c r="J140" s="62"/>
      <c r="K140" s="61"/>
      <c r="L140" s="61"/>
      <c r="M140" s="61"/>
      <c r="N140" s="84"/>
      <c r="O140" s="84"/>
      <c r="P140" s="84"/>
      <c r="Q140" s="84"/>
      <c r="R140" s="84"/>
    </row>
    <row r="141" spans="3:18" x14ac:dyDescent="0.35">
      <c r="C141" s="61"/>
      <c r="D141" s="61"/>
      <c r="E141" s="61"/>
      <c r="F141" s="61"/>
      <c r="G141" s="61"/>
      <c r="H141" s="61"/>
      <c r="I141" s="61"/>
      <c r="J141" s="62"/>
      <c r="K141" s="61"/>
      <c r="L141" s="61"/>
      <c r="M141" s="61"/>
      <c r="N141" s="84"/>
      <c r="O141" s="84"/>
      <c r="P141" s="84"/>
      <c r="Q141" s="84"/>
      <c r="R141" s="84"/>
    </row>
    <row r="142" spans="3:18" x14ac:dyDescent="0.35">
      <c r="C142" s="61"/>
      <c r="D142" s="61"/>
      <c r="E142" s="61"/>
      <c r="F142" s="61"/>
      <c r="G142" s="61"/>
      <c r="H142" s="61"/>
      <c r="I142" s="61"/>
      <c r="J142" s="62"/>
      <c r="K142" s="61"/>
      <c r="L142" s="61"/>
      <c r="M142" s="61"/>
      <c r="N142" s="84"/>
      <c r="O142" s="84"/>
      <c r="P142" s="84"/>
      <c r="Q142" s="84"/>
      <c r="R142" s="84"/>
    </row>
    <row r="143" spans="3:18" x14ac:dyDescent="0.35">
      <c r="C143" s="61"/>
      <c r="D143" s="61"/>
      <c r="E143" s="61"/>
      <c r="F143" s="61"/>
      <c r="G143" s="61"/>
      <c r="H143" s="61"/>
      <c r="I143" s="61"/>
      <c r="J143" s="62"/>
      <c r="K143" s="61"/>
      <c r="L143" s="61"/>
      <c r="M143" s="61"/>
      <c r="N143" s="84"/>
      <c r="O143" s="84"/>
      <c r="P143" s="84"/>
      <c r="Q143" s="84"/>
      <c r="R143" s="84"/>
    </row>
    <row r="144" spans="3:18" x14ac:dyDescent="0.35">
      <c r="C144" s="61"/>
      <c r="D144" s="61"/>
      <c r="E144" s="61"/>
      <c r="F144" s="61"/>
      <c r="G144" s="61"/>
      <c r="H144" s="61"/>
      <c r="I144" s="61"/>
      <c r="J144" s="62"/>
      <c r="K144" s="61"/>
      <c r="L144" s="61"/>
      <c r="M144" s="61"/>
      <c r="N144" s="84"/>
      <c r="O144" s="84"/>
      <c r="P144" s="84"/>
      <c r="Q144" s="84"/>
      <c r="R144" s="84"/>
    </row>
    <row r="145" spans="3:18" x14ac:dyDescent="0.35">
      <c r="C145" s="61"/>
      <c r="D145" s="61"/>
      <c r="E145" s="61"/>
      <c r="F145" s="61"/>
      <c r="G145" s="61"/>
      <c r="H145" s="61"/>
      <c r="I145" s="61"/>
      <c r="J145" s="62"/>
      <c r="K145" s="61"/>
      <c r="L145" s="61"/>
      <c r="M145" s="61"/>
      <c r="N145" s="84"/>
      <c r="O145" s="84"/>
      <c r="P145" s="84"/>
      <c r="Q145" s="84"/>
      <c r="R145" s="84"/>
    </row>
    <row r="146" spans="3:18" x14ac:dyDescent="0.35">
      <c r="C146" s="61"/>
      <c r="D146" s="61"/>
      <c r="E146" s="61"/>
      <c r="F146" s="61"/>
      <c r="G146" s="61"/>
      <c r="H146" s="61"/>
      <c r="I146" s="61"/>
      <c r="J146" s="62"/>
      <c r="K146" s="61"/>
      <c r="L146" s="61"/>
      <c r="M146" s="61"/>
      <c r="N146" s="84"/>
      <c r="O146" s="84"/>
      <c r="P146" s="84"/>
      <c r="Q146" s="84"/>
      <c r="R146" s="84"/>
    </row>
    <row r="147" spans="3:18" x14ac:dyDescent="0.35">
      <c r="C147" s="61"/>
      <c r="D147" s="61"/>
      <c r="E147" s="61"/>
      <c r="F147" s="61"/>
      <c r="G147" s="61"/>
      <c r="H147" s="61"/>
      <c r="I147" s="61"/>
      <c r="J147" s="62"/>
      <c r="K147" s="61"/>
      <c r="L147" s="61"/>
      <c r="M147" s="61"/>
      <c r="N147" s="84"/>
      <c r="O147" s="84"/>
      <c r="P147" s="84"/>
      <c r="Q147" s="84"/>
      <c r="R147" s="84"/>
    </row>
    <row r="148" spans="3:18" x14ac:dyDescent="0.35">
      <c r="C148" s="61"/>
      <c r="D148" s="61"/>
      <c r="E148" s="61"/>
      <c r="F148" s="61"/>
      <c r="G148" s="61"/>
      <c r="H148" s="61"/>
      <c r="I148" s="61"/>
      <c r="J148" s="62"/>
      <c r="K148" s="61"/>
      <c r="L148" s="61"/>
      <c r="M148" s="61"/>
      <c r="N148" s="84"/>
      <c r="O148" s="84"/>
      <c r="P148" s="84"/>
      <c r="Q148" s="84"/>
      <c r="R148" s="84"/>
    </row>
    <row r="149" spans="3:18" x14ac:dyDescent="0.35">
      <c r="C149" s="61"/>
      <c r="D149" s="61"/>
      <c r="E149" s="61"/>
      <c r="F149" s="61"/>
      <c r="G149" s="61"/>
      <c r="H149" s="61"/>
      <c r="I149" s="61"/>
      <c r="J149" s="62"/>
      <c r="K149" s="61"/>
      <c r="L149" s="61"/>
      <c r="M149" s="61"/>
      <c r="N149" s="84"/>
      <c r="O149" s="84"/>
      <c r="P149" s="84"/>
      <c r="Q149" s="84"/>
      <c r="R149" s="84"/>
    </row>
    <row r="150" spans="3:18" x14ac:dyDescent="0.35">
      <c r="C150" s="61"/>
      <c r="D150" s="61"/>
      <c r="E150" s="61"/>
      <c r="F150" s="61"/>
      <c r="G150" s="61"/>
      <c r="H150" s="61"/>
      <c r="I150" s="61"/>
      <c r="J150" s="62"/>
      <c r="K150" s="61"/>
      <c r="L150" s="61"/>
      <c r="M150" s="61"/>
      <c r="N150" s="84"/>
      <c r="O150" s="84"/>
      <c r="P150" s="84"/>
      <c r="Q150" s="84"/>
      <c r="R150" s="84"/>
    </row>
    <row r="151" spans="3:18" x14ac:dyDescent="0.35">
      <c r="C151" s="61"/>
      <c r="D151" s="61"/>
      <c r="E151" s="61"/>
      <c r="F151" s="61"/>
      <c r="G151" s="61"/>
      <c r="H151" s="61"/>
      <c r="I151" s="61"/>
      <c r="J151" s="62"/>
      <c r="K151" s="61"/>
      <c r="L151" s="61"/>
      <c r="M151" s="61"/>
      <c r="N151" s="84"/>
      <c r="O151" s="84"/>
      <c r="P151" s="84"/>
      <c r="Q151" s="84"/>
      <c r="R151" s="84"/>
    </row>
    <row r="152" spans="3:18" x14ac:dyDescent="0.35">
      <c r="C152" s="61"/>
      <c r="D152" s="61"/>
      <c r="E152" s="61"/>
      <c r="F152" s="61"/>
      <c r="G152" s="61"/>
      <c r="H152" s="61"/>
      <c r="I152" s="61"/>
      <c r="J152" s="62"/>
      <c r="K152" s="61"/>
      <c r="L152" s="61"/>
      <c r="M152" s="61"/>
      <c r="N152" s="84"/>
      <c r="O152" s="84"/>
      <c r="P152" s="84"/>
      <c r="Q152" s="84"/>
      <c r="R152" s="84"/>
    </row>
    <row r="153" spans="3:18" x14ac:dyDescent="0.35">
      <c r="C153" s="61"/>
      <c r="D153" s="61"/>
      <c r="E153" s="61"/>
      <c r="F153" s="61"/>
      <c r="G153" s="61"/>
      <c r="H153" s="61"/>
      <c r="I153" s="61"/>
      <c r="J153" s="62"/>
      <c r="K153" s="61"/>
      <c r="L153" s="61"/>
      <c r="M153" s="61"/>
      <c r="N153" s="84"/>
      <c r="O153" s="84"/>
      <c r="P153" s="84"/>
      <c r="Q153" s="84"/>
      <c r="R153" s="84"/>
    </row>
    <row r="154" spans="3:18" x14ac:dyDescent="0.35">
      <c r="C154" s="61"/>
      <c r="D154" s="61"/>
      <c r="E154" s="61"/>
      <c r="F154" s="61"/>
      <c r="G154" s="61"/>
      <c r="H154" s="61"/>
      <c r="I154" s="61"/>
      <c r="J154" s="62"/>
      <c r="K154" s="61"/>
      <c r="L154" s="61"/>
      <c r="M154" s="61"/>
      <c r="N154" s="84"/>
      <c r="O154" s="84"/>
      <c r="P154" s="84"/>
      <c r="Q154" s="84"/>
      <c r="R154" s="84"/>
    </row>
    <row r="155" spans="3:18" x14ac:dyDescent="0.35">
      <c r="C155" s="61"/>
      <c r="D155" s="61"/>
      <c r="E155" s="61"/>
      <c r="F155" s="61"/>
      <c r="G155" s="61"/>
      <c r="H155" s="61"/>
      <c r="I155" s="61"/>
      <c r="J155" s="62"/>
      <c r="K155" s="61"/>
      <c r="L155" s="61"/>
      <c r="M155" s="61"/>
      <c r="N155" s="84"/>
      <c r="O155" s="84"/>
      <c r="P155" s="84"/>
      <c r="Q155" s="84"/>
      <c r="R155" s="84"/>
    </row>
    <row r="156" spans="3:18" x14ac:dyDescent="0.35">
      <c r="C156" s="61"/>
      <c r="D156" s="61"/>
      <c r="E156" s="61"/>
      <c r="F156" s="61"/>
      <c r="G156" s="61"/>
      <c r="H156" s="61"/>
      <c r="I156" s="61"/>
      <c r="J156" s="62"/>
      <c r="K156" s="61"/>
      <c r="L156" s="61"/>
      <c r="M156" s="61"/>
      <c r="N156" s="84"/>
      <c r="O156" s="84"/>
      <c r="P156" s="84"/>
      <c r="Q156" s="84"/>
      <c r="R156" s="84"/>
    </row>
    <row r="157" spans="3:18" x14ac:dyDescent="0.35">
      <c r="C157" s="61"/>
      <c r="D157" s="61"/>
      <c r="E157" s="61"/>
      <c r="F157" s="61"/>
      <c r="G157" s="61"/>
      <c r="H157" s="61"/>
      <c r="I157" s="61"/>
      <c r="J157" s="62"/>
      <c r="K157" s="61"/>
      <c r="L157" s="61"/>
      <c r="M157" s="61"/>
      <c r="N157" s="84"/>
      <c r="O157" s="84"/>
      <c r="P157" s="84"/>
      <c r="Q157" s="84"/>
      <c r="R157" s="84"/>
    </row>
    <row r="158" spans="3:18" x14ac:dyDescent="0.35">
      <c r="C158" s="61"/>
      <c r="D158" s="61"/>
      <c r="E158" s="61"/>
      <c r="F158" s="61"/>
      <c r="G158" s="61"/>
      <c r="H158" s="61"/>
      <c r="I158" s="61"/>
      <c r="J158" s="62"/>
      <c r="K158" s="61"/>
      <c r="L158" s="61"/>
      <c r="M158" s="61"/>
      <c r="N158" s="84"/>
      <c r="O158" s="84"/>
      <c r="P158" s="84"/>
      <c r="Q158" s="84"/>
      <c r="R158" s="84"/>
    </row>
    <row r="159" spans="3:18" x14ac:dyDescent="0.35">
      <c r="C159" s="61"/>
      <c r="D159" s="61"/>
      <c r="E159" s="61"/>
      <c r="F159" s="61"/>
      <c r="G159" s="61"/>
      <c r="H159" s="61"/>
      <c r="I159" s="61"/>
      <c r="J159" s="62"/>
      <c r="K159" s="61"/>
      <c r="L159" s="61"/>
      <c r="M159" s="61"/>
      <c r="N159" s="84"/>
      <c r="O159" s="84"/>
      <c r="P159" s="84"/>
      <c r="Q159" s="84"/>
      <c r="R159" s="84"/>
    </row>
    <row r="160" spans="3:18" x14ac:dyDescent="0.35">
      <c r="C160" s="61"/>
      <c r="D160" s="61"/>
      <c r="E160" s="61"/>
      <c r="F160" s="61"/>
      <c r="G160" s="61"/>
      <c r="H160" s="61"/>
      <c r="I160" s="61"/>
      <c r="J160" s="62"/>
      <c r="K160" s="61"/>
      <c r="L160" s="61"/>
      <c r="M160" s="61"/>
      <c r="N160" s="84"/>
      <c r="O160" s="84"/>
      <c r="P160" s="84"/>
      <c r="Q160" s="84"/>
      <c r="R160" s="84"/>
    </row>
    <row r="161" spans="3:18" x14ac:dyDescent="0.35">
      <c r="C161" s="61"/>
      <c r="D161" s="61"/>
      <c r="E161" s="61"/>
      <c r="F161" s="61"/>
      <c r="G161" s="61"/>
      <c r="H161" s="61"/>
      <c r="I161" s="61"/>
      <c r="J161" s="62"/>
      <c r="K161" s="61"/>
      <c r="L161" s="61"/>
      <c r="M161" s="61"/>
      <c r="N161" s="84"/>
      <c r="O161" s="84"/>
      <c r="P161" s="84"/>
      <c r="Q161" s="84"/>
      <c r="R161" s="84"/>
    </row>
    <row r="162" spans="3:18" x14ac:dyDescent="0.35">
      <c r="C162" s="61"/>
      <c r="D162" s="61"/>
      <c r="E162" s="61"/>
      <c r="F162" s="61"/>
      <c r="G162" s="61"/>
      <c r="H162" s="61"/>
      <c r="I162" s="61"/>
      <c r="J162" s="62"/>
      <c r="K162" s="61"/>
      <c r="L162" s="61"/>
      <c r="M162" s="61"/>
      <c r="N162" s="84"/>
      <c r="O162" s="84"/>
      <c r="P162" s="84"/>
      <c r="Q162" s="84"/>
      <c r="R162" s="84"/>
    </row>
    <row r="163" spans="3:18" x14ac:dyDescent="0.35">
      <c r="C163" s="61"/>
      <c r="D163" s="61"/>
      <c r="E163" s="61"/>
      <c r="F163" s="61"/>
      <c r="G163" s="61"/>
      <c r="H163" s="61"/>
      <c r="I163" s="61"/>
      <c r="J163" s="62"/>
      <c r="K163" s="61"/>
      <c r="L163" s="61"/>
      <c r="M163" s="61"/>
      <c r="N163" s="84"/>
      <c r="O163" s="84"/>
      <c r="P163" s="84"/>
      <c r="Q163" s="84"/>
      <c r="R163" s="84"/>
    </row>
    <row r="164" spans="3:18" x14ac:dyDescent="0.35">
      <c r="C164" s="61"/>
      <c r="D164" s="61"/>
      <c r="E164" s="61"/>
      <c r="F164" s="61"/>
      <c r="G164" s="61"/>
      <c r="H164" s="61"/>
      <c r="I164" s="61"/>
      <c r="J164" s="62"/>
      <c r="K164" s="61"/>
      <c r="L164" s="61"/>
      <c r="M164" s="61"/>
      <c r="N164" s="84"/>
      <c r="O164" s="84"/>
      <c r="P164" s="84"/>
      <c r="Q164" s="84"/>
      <c r="R164" s="84"/>
    </row>
    <row r="165" spans="3:18" x14ac:dyDescent="0.35">
      <c r="C165" s="61"/>
      <c r="D165" s="61"/>
      <c r="E165" s="61"/>
      <c r="F165" s="61"/>
      <c r="G165" s="61"/>
      <c r="H165" s="61"/>
      <c r="I165" s="61"/>
      <c r="J165" s="62"/>
      <c r="K165" s="61"/>
      <c r="L165" s="61"/>
      <c r="M165" s="61"/>
      <c r="N165" s="84"/>
      <c r="O165" s="84"/>
      <c r="P165" s="84"/>
      <c r="Q165" s="84"/>
      <c r="R165" s="84"/>
    </row>
    <row r="166" spans="3:18" x14ac:dyDescent="0.35">
      <c r="C166" s="61"/>
      <c r="D166" s="61"/>
      <c r="E166" s="61"/>
      <c r="F166" s="61"/>
      <c r="G166" s="61"/>
      <c r="H166" s="61"/>
      <c r="I166" s="61"/>
      <c r="J166" s="62"/>
      <c r="K166" s="61"/>
      <c r="L166" s="61"/>
      <c r="M166" s="61"/>
      <c r="N166" s="84"/>
      <c r="O166" s="84"/>
      <c r="P166" s="84"/>
      <c r="Q166" s="84"/>
      <c r="R166" s="84"/>
    </row>
    <row r="167" spans="3:18" x14ac:dyDescent="0.35">
      <c r="C167" s="61"/>
      <c r="D167" s="61"/>
      <c r="E167" s="61"/>
      <c r="F167" s="61"/>
      <c r="G167" s="61"/>
      <c r="H167" s="61"/>
      <c r="I167" s="61"/>
      <c r="J167" s="62"/>
      <c r="K167" s="61"/>
      <c r="L167" s="61"/>
      <c r="M167" s="61"/>
      <c r="N167" s="84"/>
      <c r="O167" s="84"/>
      <c r="P167" s="84"/>
      <c r="Q167" s="84"/>
      <c r="R167" s="84"/>
    </row>
    <row r="168" spans="3:18" x14ac:dyDescent="0.35">
      <c r="C168" s="61"/>
      <c r="D168" s="61"/>
      <c r="E168" s="61"/>
      <c r="F168" s="61"/>
      <c r="G168" s="61"/>
      <c r="H168" s="61"/>
      <c r="I168" s="61"/>
      <c r="J168" s="62"/>
      <c r="K168" s="61"/>
      <c r="L168" s="61"/>
      <c r="M168" s="61"/>
      <c r="N168" s="84"/>
      <c r="O168" s="84"/>
      <c r="P168" s="84"/>
      <c r="Q168" s="84"/>
      <c r="R168" s="84"/>
    </row>
    <row r="169" spans="3:18" x14ac:dyDescent="0.35">
      <c r="C169" s="61"/>
      <c r="D169" s="61"/>
      <c r="E169" s="61"/>
      <c r="F169" s="61"/>
      <c r="G169" s="61"/>
      <c r="H169" s="61"/>
      <c r="I169" s="61"/>
      <c r="J169" s="62"/>
      <c r="K169" s="61"/>
      <c r="L169" s="61"/>
      <c r="M169" s="61"/>
      <c r="N169" s="84"/>
      <c r="O169" s="84"/>
      <c r="P169" s="84"/>
      <c r="Q169" s="84"/>
      <c r="R169" s="84"/>
    </row>
    <row r="170" spans="3:18" x14ac:dyDescent="0.35">
      <c r="C170" s="61"/>
      <c r="D170" s="61"/>
      <c r="E170" s="61"/>
      <c r="F170" s="61"/>
      <c r="G170" s="61"/>
      <c r="H170" s="61"/>
      <c r="I170" s="61"/>
      <c r="J170" s="62"/>
      <c r="K170" s="61"/>
      <c r="L170" s="61"/>
      <c r="M170" s="61"/>
      <c r="N170" s="84"/>
      <c r="O170" s="84"/>
      <c r="P170" s="84"/>
      <c r="Q170" s="84"/>
      <c r="R170" s="84"/>
    </row>
    <row r="171" spans="3:18" x14ac:dyDescent="0.35">
      <c r="C171" s="61"/>
      <c r="D171" s="61"/>
      <c r="E171" s="61"/>
      <c r="F171" s="61"/>
      <c r="G171" s="61"/>
      <c r="H171" s="61"/>
      <c r="I171" s="61"/>
      <c r="J171" s="62"/>
      <c r="K171" s="61"/>
      <c r="L171" s="61"/>
      <c r="M171" s="61"/>
      <c r="N171" s="84"/>
      <c r="O171" s="84"/>
      <c r="P171" s="84"/>
      <c r="Q171" s="84"/>
      <c r="R171" s="84"/>
    </row>
    <row r="172" spans="3:18" x14ac:dyDescent="0.35">
      <c r="C172" s="61"/>
      <c r="D172" s="61"/>
      <c r="E172" s="61"/>
      <c r="F172" s="61"/>
      <c r="G172" s="61"/>
      <c r="H172" s="61"/>
      <c r="I172" s="61"/>
      <c r="J172" s="62"/>
      <c r="K172" s="61"/>
      <c r="L172" s="61"/>
      <c r="M172" s="61"/>
      <c r="N172" s="84"/>
      <c r="O172" s="84"/>
      <c r="P172" s="84"/>
      <c r="Q172" s="84"/>
      <c r="R172" s="84"/>
    </row>
    <row r="173" spans="3:18" x14ac:dyDescent="0.35">
      <c r="C173" s="61"/>
      <c r="D173" s="61"/>
      <c r="E173" s="61"/>
      <c r="F173" s="61"/>
      <c r="G173" s="61"/>
      <c r="H173" s="61"/>
      <c r="I173" s="61"/>
      <c r="J173" s="62"/>
      <c r="K173" s="61"/>
      <c r="L173" s="61"/>
      <c r="M173" s="61"/>
      <c r="N173" s="84"/>
      <c r="O173" s="84"/>
      <c r="P173" s="84"/>
      <c r="Q173" s="84"/>
      <c r="R173" s="84"/>
    </row>
    <row r="174" spans="3:18" x14ac:dyDescent="0.35">
      <c r="C174" s="61"/>
      <c r="D174" s="61"/>
      <c r="E174" s="61"/>
      <c r="F174" s="61"/>
      <c r="G174" s="61"/>
      <c r="H174" s="61"/>
      <c r="I174" s="61"/>
      <c r="J174" s="62"/>
      <c r="K174" s="61"/>
      <c r="L174" s="61"/>
      <c r="M174" s="61"/>
      <c r="N174" s="84"/>
      <c r="O174" s="84"/>
      <c r="P174" s="84"/>
      <c r="Q174" s="84"/>
      <c r="R174" s="84"/>
    </row>
    <row r="175" spans="3:18" x14ac:dyDescent="0.35">
      <c r="C175" s="61"/>
      <c r="D175" s="61"/>
      <c r="E175" s="61"/>
      <c r="F175" s="61"/>
      <c r="G175" s="61"/>
      <c r="H175" s="61"/>
      <c r="I175" s="61"/>
      <c r="J175" s="62"/>
      <c r="K175" s="61"/>
      <c r="L175" s="61"/>
      <c r="M175" s="61"/>
      <c r="N175" s="84"/>
      <c r="O175" s="84"/>
      <c r="P175" s="84"/>
      <c r="Q175" s="84"/>
      <c r="R175" s="84"/>
    </row>
    <row r="176" spans="3:18" x14ac:dyDescent="0.35">
      <c r="C176" s="61"/>
      <c r="D176" s="61"/>
      <c r="E176" s="61"/>
      <c r="F176" s="61"/>
      <c r="G176" s="61"/>
      <c r="H176" s="61"/>
      <c r="I176" s="61"/>
      <c r="J176" s="62"/>
      <c r="K176" s="61"/>
      <c r="L176" s="61"/>
      <c r="M176" s="61"/>
      <c r="N176" s="84"/>
      <c r="O176" s="84"/>
      <c r="P176" s="84"/>
      <c r="Q176" s="84"/>
      <c r="R176" s="84"/>
    </row>
    <row r="177" spans="3:18" x14ac:dyDescent="0.35">
      <c r="C177" s="61"/>
      <c r="D177" s="61"/>
      <c r="E177" s="61"/>
      <c r="F177" s="61"/>
      <c r="G177" s="61"/>
      <c r="H177" s="61"/>
      <c r="I177" s="61"/>
      <c r="J177" s="62"/>
      <c r="K177" s="61"/>
      <c r="L177" s="61"/>
      <c r="M177" s="61"/>
      <c r="N177" s="84"/>
      <c r="O177" s="84"/>
      <c r="P177" s="84"/>
      <c r="Q177" s="84"/>
      <c r="R177" s="84"/>
    </row>
    <row r="178" spans="3:18" x14ac:dyDescent="0.35">
      <c r="C178" s="61"/>
      <c r="D178" s="61"/>
      <c r="E178" s="61"/>
      <c r="F178" s="61"/>
      <c r="G178" s="61"/>
      <c r="H178" s="61"/>
      <c r="I178" s="61"/>
      <c r="J178" s="62"/>
      <c r="K178" s="61"/>
      <c r="L178" s="61"/>
      <c r="M178" s="61"/>
      <c r="N178" s="84"/>
      <c r="O178" s="84"/>
      <c r="P178" s="84"/>
      <c r="Q178" s="84"/>
      <c r="R178" s="84"/>
    </row>
  </sheetData>
  <mergeCells count="60">
    <mergeCell ref="B66:E66"/>
    <mergeCell ref="B68:E68"/>
    <mergeCell ref="O2:R2"/>
    <mergeCell ref="R5:R6"/>
    <mergeCell ref="Q5:Q6"/>
    <mergeCell ref="P5:P6"/>
    <mergeCell ref="O5:O6"/>
    <mergeCell ref="R7:R8"/>
    <mergeCell ref="Q7:Q8"/>
    <mergeCell ref="P7:P8"/>
    <mergeCell ref="O7:O8"/>
    <mergeCell ref="R18:R21"/>
    <mergeCell ref="U18:U21"/>
    <mergeCell ref="V18:V21"/>
    <mergeCell ref="S5:S6"/>
    <mergeCell ref="T5:T6"/>
    <mergeCell ref="U5:U6"/>
    <mergeCell ref="V5:V6"/>
    <mergeCell ref="S7:S8"/>
    <mergeCell ref="T7:T8"/>
    <mergeCell ref="U7:U8"/>
    <mergeCell ref="V7:V8"/>
    <mergeCell ref="L5:L6"/>
    <mergeCell ref="M5:M6"/>
    <mergeCell ref="N5:N6"/>
    <mergeCell ref="S18:S21"/>
    <mergeCell ref="T18:T21"/>
    <mergeCell ref="O18:O21"/>
    <mergeCell ref="P18:P21"/>
    <mergeCell ref="Q18:Q21"/>
    <mergeCell ref="H70:J70"/>
    <mergeCell ref="F70:G70"/>
    <mergeCell ref="H73:I73"/>
    <mergeCell ref="K70:L70"/>
    <mergeCell ref="B64:E64"/>
    <mergeCell ref="B65:E65"/>
    <mergeCell ref="B67:E67"/>
    <mergeCell ref="F2:I2"/>
    <mergeCell ref="C2:E2"/>
    <mergeCell ref="J2:J3"/>
    <mergeCell ref="K2:N2"/>
    <mergeCell ref="K7:K8"/>
    <mergeCell ref="L7:L8"/>
    <mergeCell ref="M7:M8"/>
    <mergeCell ref="N7:N8"/>
    <mergeCell ref="K18:K21"/>
    <mergeCell ref="L18:L21"/>
    <mergeCell ref="M18:M21"/>
    <mergeCell ref="J18:J21"/>
    <mergeCell ref="A1:V1"/>
    <mergeCell ref="B5:B6"/>
    <mergeCell ref="B7:B8"/>
    <mergeCell ref="A5:A6"/>
    <mergeCell ref="A7:A8"/>
    <mergeCell ref="B18:B21"/>
    <mergeCell ref="J5:J6"/>
    <mergeCell ref="J7:J8"/>
    <mergeCell ref="S2:V2"/>
    <mergeCell ref="N18:N21"/>
    <mergeCell ref="K5:K6"/>
  </mergeCells>
  <pageMargins left="0.7" right="0.7" top="0.75" bottom="0.75" header="0.3" footer="0.3"/>
  <pageSetup scale="3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</vt:lpstr>
      <vt:lpstr>CUOTA PINTADO</vt:lpstr>
      <vt:lpstr>Hoja1</vt:lpstr>
      <vt:lpstr>CUOTA PINTADO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Alvarez</dc:creator>
  <cp:lastModifiedBy>Juan Miguel Arroyo Dávila</cp:lastModifiedBy>
  <cp:lastPrinted>2024-12-14T12:40:16Z</cp:lastPrinted>
  <dcterms:created xsi:type="dcterms:W3CDTF">2024-10-16T20:03:56Z</dcterms:created>
  <dcterms:modified xsi:type="dcterms:W3CDTF">2024-12-15T13:52:30Z</dcterms:modified>
</cp:coreProperties>
</file>