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mc:AlternateContent xmlns:mc="http://schemas.openxmlformats.org/markup-compatibility/2006">
    <mc:Choice Requires="x15">
      <x15ac:absPath xmlns:x15ac="http://schemas.microsoft.com/office/spreadsheetml/2010/11/ac" url="/Users/chelseayeung/Documents/GitHub/S2-2020/QBUS3350/"/>
    </mc:Choice>
  </mc:AlternateContent>
  <xr:revisionPtr revIDLastSave="0" documentId="13_ncr:1_{3DA547B6-32A0-3E41-B7EC-3972F3A5A1FD}" xr6:coauthVersionLast="45" xr6:coauthVersionMax="45" xr10:uidLastSave="{00000000-0000-0000-0000-000000000000}"/>
  <bookViews>
    <workbookView xWindow="5320" yWindow="460" windowWidth="28800" windowHeight="15780" xr2:uid="{00000000-000D-0000-FFFF-FFFF00000000}"/>
  </bookViews>
  <sheets>
    <sheet name="Q1a" sheetId="1" r:id="rId1"/>
    <sheet name="Q1b" sheetId="2" r:id="rId2"/>
    <sheet name="Q2" sheetId="3" r:id="rId3"/>
    <sheet name="Q3" sheetId="4" r:id="rId4"/>
    <sheet name="Q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4" l="1"/>
  <c r="J9" i="4"/>
  <c r="C8" i="3"/>
  <c r="C68" i="3" s="1"/>
  <c r="C47" i="1"/>
  <c r="G13" i="5"/>
  <c r="G12" i="5"/>
  <c r="G11" i="5"/>
  <c r="D11" i="5"/>
  <c r="G10" i="5"/>
  <c r="G9" i="5"/>
  <c r="G8" i="5"/>
  <c r="G7" i="5"/>
  <c r="G6" i="5"/>
  <c r="D6" i="5"/>
  <c r="G5" i="5"/>
  <c r="G4" i="5"/>
  <c r="D4" i="5"/>
  <c r="K11" i="4"/>
  <c r="G11" i="4"/>
  <c r="C11" i="4"/>
  <c r="D9" i="4" s="1"/>
  <c r="F9" i="4" s="1"/>
  <c r="H9" i="4" s="1"/>
  <c r="L9" i="4" s="1"/>
  <c r="L11" i="4" s="1"/>
  <c r="J11" i="4" s="1"/>
  <c r="D3" i="4"/>
  <c r="F3" i="4" s="1"/>
  <c r="H3" i="4" s="1"/>
  <c r="J3" i="4" s="1"/>
  <c r="L3" i="4" s="1"/>
  <c r="L5" i="4" s="1"/>
  <c r="J5" i="4" s="1"/>
  <c r="H33" i="3"/>
  <c r="E33" i="3"/>
  <c r="H32" i="3"/>
  <c r="E32" i="3"/>
  <c r="H31" i="3"/>
  <c r="E31" i="3"/>
  <c r="H30" i="3"/>
  <c r="E30" i="3"/>
  <c r="H29" i="3"/>
  <c r="E29" i="3"/>
  <c r="H28" i="3"/>
  <c r="E28" i="3"/>
  <c r="H27" i="3"/>
  <c r="E27" i="3"/>
  <c r="D15" i="3"/>
  <c r="C15" i="3"/>
  <c r="D8" i="3"/>
  <c r="L105" i="2"/>
  <c r="K105" i="2"/>
  <c r="L104" i="2"/>
  <c r="K104" i="2"/>
  <c r="L103" i="2"/>
  <c r="K103" i="2"/>
  <c r="L102" i="2"/>
  <c r="K102" i="2"/>
  <c r="J101" i="2"/>
  <c r="L101" i="2" s="1"/>
  <c r="D114" i="2" s="1"/>
  <c r="E114" i="2" s="1"/>
  <c r="I101" i="2"/>
  <c r="H101" i="2"/>
  <c r="K101" i="2" s="1"/>
  <c r="L100" i="2"/>
  <c r="K100" i="2"/>
  <c r="L99" i="2"/>
  <c r="K99" i="2"/>
  <c r="C99" i="2"/>
  <c r="L98" i="2"/>
  <c r="K98" i="2"/>
  <c r="L97" i="2"/>
  <c r="K97" i="2"/>
  <c r="C113" i="2" s="1"/>
  <c r="C97" i="2"/>
  <c r="L96" i="2"/>
  <c r="D113" i="2" s="1"/>
  <c r="E113" i="2" s="1"/>
  <c r="K96" i="2"/>
  <c r="P83" i="2"/>
  <c r="C100" i="2" s="1"/>
  <c r="P82" i="2"/>
  <c r="P81" i="2"/>
  <c r="P67" i="2"/>
  <c r="O70" i="2" s="1"/>
  <c r="P66" i="2"/>
  <c r="P65" i="2"/>
  <c r="P50" i="2"/>
  <c r="C98" i="2" s="1"/>
  <c r="P49" i="2"/>
  <c r="P48" i="2"/>
  <c r="Q38" i="2"/>
  <c r="O38" i="2"/>
  <c r="P35" i="2"/>
  <c r="P34" i="2"/>
  <c r="P33" i="2"/>
  <c r="P23" i="2"/>
  <c r="R23" i="2" s="1"/>
  <c r="D96" i="2" s="1"/>
  <c r="P20" i="2"/>
  <c r="C96" i="2" s="1"/>
  <c r="P19" i="2"/>
  <c r="P18" i="2"/>
  <c r="F12" i="2"/>
  <c r="C64" i="2" s="1"/>
  <c r="F10" i="2"/>
  <c r="F9" i="2"/>
  <c r="F8" i="2"/>
  <c r="C31" i="2" s="1"/>
  <c r="P38" i="2" s="1"/>
  <c r="F7" i="2"/>
  <c r="C47" i="2" s="1"/>
  <c r="F6" i="2"/>
  <c r="F5" i="2"/>
  <c r="C63" i="2" s="1"/>
  <c r="F4" i="2"/>
  <c r="C34" i="1"/>
  <c r="J33" i="1"/>
  <c r="I33" i="1"/>
  <c r="J32" i="1"/>
  <c r="I32" i="1"/>
  <c r="J31" i="1"/>
  <c r="I31" i="1"/>
  <c r="J30" i="1"/>
  <c r="I30" i="1"/>
  <c r="J29" i="1"/>
  <c r="D44" i="1" s="1"/>
  <c r="E44" i="1" s="1"/>
  <c r="I29" i="1"/>
  <c r="C44" i="1" s="1"/>
  <c r="J28" i="1"/>
  <c r="I28" i="1"/>
  <c r="J27" i="1"/>
  <c r="I27" i="1"/>
  <c r="J26" i="1"/>
  <c r="I26" i="1"/>
  <c r="J25" i="1"/>
  <c r="I25" i="1"/>
  <c r="C42" i="1" s="1"/>
  <c r="J24" i="1"/>
  <c r="D43" i="1" s="1"/>
  <c r="E43" i="1" s="1"/>
  <c r="I24" i="1"/>
  <c r="C43" i="1" s="1"/>
  <c r="H15" i="1"/>
  <c r="J12" i="1" s="1"/>
  <c r="L12" i="1" s="1"/>
  <c r="F15" i="1"/>
  <c r="D11" i="1"/>
  <c r="F7" i="1"/>
  <c r="H7" i="1" s="1"/>
  <c r="J5" i="1" s="1"/>
  <c r="L5" i="1" s="1"/>
  <c r="N7" i="1" s="1"/>
  <c r="P7" i="1" s="1"/>
  <c r="D62" i="3" l="1"/>
  <c r="D64" i="3"/>
  <c r="D63" i="3"/>
  <c r="C46" i="1"/>
  <c r="P53" i="2"/>
  <c r="R38" i="2"/>
  <c r="D97" i="2" s="1"/>
  <c r="J10" i="4"/>
  <c r="H11" i="4"/>
  <c r="F11" i="4" s="1"/>
  <c r="C114" i="2"/>
  <c r="C115" i="2"/>
  <c r="J4" i="4"/>
  <c r="H5" i="4"/>
  <c r="F5" i="4" s="1"/>
  <c r="J18" i="1"/>
  <c r="L18" i="1" s="1"/>
  <c r="N15" i="1" s="1"/>
  <c r="P15" i="1" s="1"/>
  <c r="R12" i="1" s="1"/>
  <c r="T12" i="1" s="1"/>
  <c r="V12" i="1" s="1"/>
  <c r="X12" i="1" s="1"/>
  <c r="X14" i="1" s="1"/>
  <c r="V14" i="1" s="1"/>
  <c r="O23" i="2"/>
  <c r="O86" i="2"/>
  <c r="O53" i="2"/>
  <c r="D42" i="1"/>
  <c r="E42" i="1" s="1"/>
  <c r="C46" i="2"/>
  <c r="D115" i="2"/>
  <c r="E115" i="2" s="1"/>
  <c r="C79" i="2"/>
  <c r="C48" i="2"/>
  <c r="T14" i="1" l="1"/>
  <c r="R14" i="1" s="1"/>
  <c r="V13" i="1"/>
  <c r="R53" i="2"/>
  <c r="D98" i="2" s="1"/>
  <c r="P70" i="2"/>
  <c r="D5" i="4"/>
  <c r="F4" i="4"/>
  <c r="C117" i="2"/>
  <c r="C118" i="2" s="1"/>
  <c r="C69" i="3"/>
  <c r="C70" i="3" s="1"/>
  <c r="D11" i="4"/>
  <c r="B11" i="4" s="1"/>
  <c r="B10" i="4" s="1"/>
  <c r="F10" i="4"/>
  <c r="R70" i="2" l="1"/>
  <c r="D99" i="2" s="1"/>
  <c r="P86" i="2"/>
  <c r="R86" i="2" s="1"/>
  <c r="D100" i="2" s="1"/>
  <c r="R13" i="1"/>
  <c r="P9" i="1"/>
  <c r="N9" i="1" s="1"/>
  <c r="P17" i="1"/>
  <c r="N17" i="1" s="1"/>
  <c r="L20" i="1" l="1"/>
  <c r="J20" i="1" s="1"/>
  <c r="N16" i="1"/>
  <c r="L14" i="1"/>
  <c r="J14" i="1" s="1"/>
  <c r="J13" i="1" s="1"/>
  <c r="N8" i="1"/>
  <c r="L7" i="1"/>
  <c r="J7" i="1" s="1"/>
  <c r="J6" i="1" l="1"/>
  <c r="H9" i="1"/>
  <c r="F9" i="1" s="1"/>
  <c r="H17" i="1"/>
  <c r="F17" i="1" s="1"/>
  <c r="F16" i="1" s="1"/>
  <c r="J19" i="1"/>
  <c r="F8" i="1" l="1"/>
  <c r="D13" i="1"/>
  <c r="B13" i="1" s="1"/>
  <c r="B12" i="1" s="1"/>
</calcChain>
</file>

<file path=xl/sharedStrings.xml><?xml version="1.0" encoding="utf-8"?>
<sst xmlns="http://schemas.openxmlformats.org/spreadsheetml/2006/main" count="330" uniqueCount="122">
  <si>
    <t>Q1a</t>
  </si>
  <si>
    <t>ES</t>
  </si>
  <si>
    <t>Code</t>
  </si>
  <si>
    <t>EF</t>
  </si>
  <si>
    <t>TS</t>
  </si>
  <si>
    <t>Activity Name</t>
  </si>
  <si>
    <t>LS</t>
  </si>
  <si>
    <t>Duration</t>
  </si>
  <si>
    <t>LF</t>
  </si>
  <si>
    <t>G</t>
  </si>
  <si>
    <t>Documentation</t>
  </si>
  <si>
    <t>B</t>
  </si>
  <si>
    <t>H</t>
  </si>
  <si>
    <t>Marketing assessment</t>
  </si>
  <si>
    <t>Pricing</t>
  </si>
  <si>
    <t>A</t>
  </si>
  <si>
    <t>Requirement</t>
  </si>
  <si>
    <t>D</t>
  </si>
  <si>
    <t>I</t>
  </si>
  <si>
    <t>J</t>
  </si>
  <si>
    <t>Development</t>
  </si>
  <si>
    <t>Production</t>
  </si>
  <si>
    <t>Distribtuion</t>
  </si>
  <si>
    <t>C</t>
  </si>
  <si>
    <t>F</t>
  </si>
  <si>
    <t>Design</t>
  </si>
  <si>
    <t>Revising</t>
  </si>
  <si>
    <t>E</t>
  </si>
  <si>
    <t>Testing</t>
  </si>
  <si>
    <t>Cost estimates</t>
  </si>
  <si>
    <t>Time estimates</t>
  </si>
  <si>
    <t>Task</t>
  </si>
  <si>
    <t>Normal Cost ($000)</t>
  </si>
  <si>
    <t>Optimistic</t>
  </si>
  <si>
    <t>Likely</t>
  </si>
  <si>
    <t>Pessimistic</t>
  </si>
  <si>
    <t>Expected duration</t>
  </si>
  <si>
    <t>Variance</t>
  </si>
  <si>
    <t>Total cost</t>
  </si>
  <si>
    <r>
      <rPr>
        <b/>
        <sz val="12"/>
        <color theme="1"/>
        <rFont val="等线"/>
        <family val="4"/>
        <charset val="134"/>
      </rPr>
      <t>Expected time</t>
    </r>
    <r>
      <rPr>
        <sz val="12"/>
        <color theme="1"/>
        <rFont val="等线"/>
        <family val="4"/>
        <charset val="134"/>
      </rPr>
      <t xml:space="preserve"> = (optimistic + 4*(likely)+pessimistic)/6</t>
    </r>
  </si>
  <si>
    <r>
      <rPr>
        <b/>
        <sz val="12"/>
        <color theme="1"/>
        <rFont val="等线"/>
        <family val="4"/>
        <charset val="134"/>
      </rPr>
      <t>Variance</t>
    </r>
    <r>
      <rPr>
        <sz val="12"/>
        <color theme="1"/>
        <rFont val="等线"/>
        <family val="4"/>
        <charset val="134"/>
      </rPr>
      <t xml:space="preserve"> = ((pessimistic - optimistic)/6))^2</t>
    </r>
  </si>
  <si>
    <r>
      <rPr>
        <b/>
        <sz val="12"/>
        <color theme="1"/>
        <rFont val="等线"/>
        <family val="4"/>
        <charset val="134"/>
      </rPr>
      <t>z</t>
    </r>
    <r>
      <rPr>
        <sz val="12"/>
        <color theme="1"/>
        <rFont val="等线"/>
        <family val="4"/>
        <charset val="134"/>
      </rPr>
      <t xml:space="preserve"> = (specified time - expected duration)/ path standard time</t>
    </r>
  </si>
  <si>
    <r>
      <rPr>
        <b/>
        <sz val="12"/>
        <color theme="1"/>
        <rFont val="等线"/>
        <family val="4"/>
        <charset val="134"/>
      </rPr>
      <t>probability of project completing in 28 week</t>
    </r>
    <r>
      <rPr>
        <sz val="12"/>
        <color theme="1"/>
        <rFont val="等线"/>
        <family val="4"/>
        <charset val="134"/>
      </rPr>
      <t xml:space="preserve"> = NORMSDIST(z)</t>
    </r>
  </si>
  <si>
    <t>Path</t>
  </si>
  <si>
    <t>Standard deviation</t>
  </si>
  <si>
    <t>ABGHIJ</t>
  </si>
  <si>
    <t>ACDFIJ</t>
  </si>
  <si>
    <t>ACEFIJ</t>
  </si>
  <si>
    <t>Expected critical path</t>
  </si>
  <si>
    <t>z</t>
  </si>
  <si>
    <t>Probability</t>
  </si>
  <si>
    <t>Q1b</t>
  </si>
  <si>
    <t>Crash cost ($000)</t>
  </si>
  <si>
    <t>Allowable decrease (Week)</t>
  </si>
  <si>
    <t>Slope</t>
  </si>
  <si>
    <t>n/a</t>
  </si>
  <si>
    <t>Step 0: Draw project network and find critical path</t>
  </si>
  <si>
    <t>Critical path</t>
  </si>
  <si>
    <t>Normal cost ($000)</t>
  </si>
  <si>
    <t>Overdue cost ($000)</t>
  </si>
  <si>
    <t>Total cost ($000)</t>
  </si>
  <si>
    <t>Step 1: Reduce task F for one week (because F has the smallest slope )</t>
  </si>
  <si>
    <t>Cost</t>
  </si>
  <si>
    <t>Crash F</t>
  </si>
  <si>
    <t>(x)</t>
  </si>
  <si>
    <t>Step 2: Crash task E for one week</t>
  </si>
  <si>
    <t>3 options:</t>
  </si>
  <si>
    <t>1. Crash C</t>
  </si>
  <si>
    <t>2. Crash E</t>
  </si>
  <si>
    <t>3. Crash J</t>
  </si>
  <si>
    <t>Step 3: Crash task C for one week</t>
  </si>
  <si>
    <t>2 options:</t>
  </si>
  <si>
    <t>2. Crash J</t>
  </si>
  <si>
    <t>Step 4: Crash task J for one week</t>
  </si>
  <si>
    <t>1. Crash J</t>
  </si>
  <si>
    <t>Crashing summary</t>
  </si>
  <si>
    <t>Task to crash</t>
  </si>
  <si>
    <t xml:space="preserve">Duration </t>
  </si>
  <si>
    <t>Cost ($000)</t>
  </si>
  <si>
    <t>optimal</t>
  </si>
  <si>
    <t>Crashed</t>
  </si>
  <si>
    <r>
      <rPr>
        <b/>
        <sz val="12"/>
        <color theme="1"/>
        <rFont val="等线"/>
        <family val="4"/>
        <charset val="134"/>
      </rPr>
      <t>z</t>
    </r>
    <r>
      <rPr>
        <sz val="12"/>
        <color theme="1"/>
        <rFont val="等线"/>
        <family val="4"/>
        <charset val="134"/>
      </rPr>
      <t xml:space="preserve"> = (t_s-t_e)/sd</t>
    </r>
  </si>
  <si>
    <t>Q2a</t>
  </si>
  <si>
    <t>Year</t>
  </si>
  <si>
    <t>Project A</t>
  </si>
  <si>
    <t>Project B</t>
  </si>
  <si>
    <t>IRR</t>
  </si>
  <si>
    <t>Q2b</t>
  </si>
  <si>
    <t>Discount Rate</t>
  </si>
  <si>
    <r>
      <rPr>
        <b/>
        <sz val="12"/>
        <color theme="1"/>
        <rFont val="等线"/>
        <family val="4"/>
        <charset val="134"/>
      </rPr>
      <t xml:space="preserve">NPV </t>
    </r>
    <r>
      <rPr>
        <sz val="12"/>
        <color theme="1"/>
        <rFont val="等线"/>
        <family val="4"/>
        <charset val="134"/>
      </rPr>
      <t>= Initial investment + NPV(Discount rate, cells of future cash flow)</t>
    </r>
  </si>
  <si>
    <t>NPV</t>
  </si>
  <si>
    <t>Q2c</t>
  </si>
  <si>
    <t>years</t>
  </si>
  <si>
    <t>Minimum common multiplier</t>
  </si>
  <si>
    <t>Inflow</t>
  </si>
  <si>
    <t>Outflow</t>
  </si>
  <si>
    <t>Cummulative cash flow</t>
  </si>
  <si>
    <t>adjusted NPV</t>
  </si>
  <si>
    <t>Q2d</t>
  </si>
  <si>
    <t>ACF_t/(1+IRR)^t</t>
  </si>
  <si>
    <t>adjusted initial investment</t>
  </si>
  <si>
    <t>IRR reduction</t>
  </si>
  <si>
    <t>Q3a)</t>
  </si>
  <si>
    <t>Lag 3</t>
  </si>
  <si>
    <t>Lag 1</t>
  </si>
  <si>
    <t>Q3b)</t>
  </si>
  <si>
    <t>Q4a）</t>
  </si>
  <si>
    <t>Activity</t>
  </si>
  <si>
    <t>Cost percentage</t>
  </si>
  <si>
    <t>Router systems project cost</t>
  </si>
  <si>
    <t>Definition</t>
  </si>
  <si>
    <t>Objectives</t>
  </si>
  <si>
    <t>Requirements</t>
  </si>
  <si>
    <t>Inputs</t>
  </si>
  <si>
    <t>Outputs</t>
  </si>
  <si>
    <t>Files</t>
  </si>
  <si>
    <t>Interfaces</t>
  </si>
  <si>
    <t>Programming</t>
  </si>
  <si>
    <t>Implementation</t>
  </si>
  <si>
    <t>In-house testing</t>
  </si>
  <si>
    <t>Customer testing &amp; Review</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</si>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</sst>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176" formatCode="0_ "/>
    <numFmt numFmtId="177" formatCode="0.0"/>
    <numFmt numFmtId="178" formatCode="0.0%"/>
    <numFmt numFmtId="179" formatCode="0.00_ "/>
    <numFmt numFmtId="180" formatCode="\$#,##0"/>
    <numFmt numFmtId="181" formatCode="0.0_ "/>
  </numFmts>
  <fonts count="10">
    <font>
      <sz val="12"/>
      <color theme="1"/>
      <name val="等线"/>
      <charset val="134"/>
      <scheme val="minor"/>
    </font>
    <font>
      <b/>
      <sz val="12"/>
      <color theme="1"/>
      <name val="等线"/>
      <family val="4"/>
      <charset val="134"/>
      <scheme val="minor"/>
    </font>
    <font>
      <sz val="11"/>
      <color rgb="FF000000"/>
      <name val="Times New Roman"/>
      <family val="1"/>
    </font>
    <font>
      <sz val="12"/>
      <color rgb="FF000000"/>
      <name val="等线"/>
      <family val="4"/>
      <charset val="134"/>
      <scheme val="minor"/>
    </font>
    <font>
      <b/>
      <sz val="12"/>
      <color theme="1"/>
      <name val="等线"/>
      <family val="4"/>
      <charset val="134"/>
    </font>
    <font>
      <sz val="12"/>
      <color theme="1"/>
      <name val="等线"/>
      <family val="4"/>
      <charset val="134"/>
      <scheme val="minor"/>
    </font>
    <font>
      <sz val="11"/>
      <color theme="1"/>
      <name val="Calibri"/>
      <family val="2"/>
    </font>
    <font>
      <sz val="11"/>
      <color rgb="FF000000"/>
      <name val="Calibri"/>
      <family val="2"/>
    </font>
    <font>
      <sz val="12"/>
      <color theme="1"/>
      <name val="等线"/>
      <family val="4"/>
      <charset val="134"/>
    </font>
    <font>
      <sz val="9"/>
      <name val="等线"/>
      <family val="4"/>
      <charset val="134"/>
      <scheme val="minor"/>
    </font>
  </fonts>
  <fills count="10">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tint="0.79989013336588644"/>
        <bgColor indexed="64"/>
      </patternFill>
    </fill>
    <fill>
      <patternFill patternType="solid">
        <fgColor theme="9"/>
        <bgColor indexed="64"/>
      </patternFill>
    </fill>
    <fill>
      <patternFill patternType="solid">
        <fgColor theme="5"/>
        <bgColor indexed="64"/>
      </patternFill>
    </fill>
    <fill>
      <patternFill patternType="solid">
        <fgColor rgb="FFE7E6E6"/>
        <bgColor indexed="64"/>
      </patternFill>
    </fill>
    <fill>
      <patternFill patternType="solid">
        <fgColor theme="2"/>
        <bgColor indexed="64"/>
      </patternFill>
    </fill>
    <fill>
      <patternFill patternType="solid">
        <fgColor theme="9"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auto="1"/>
      </top>
      <bottom style="thin">
        <color auto="1"/>
      </bottom>
      <diagonal/>
    </border>
    <border>
      <left/>
      <right style="thin">
        <color auto="1"/>
      </right>
      <top/>
      <bottom style="thin">
        <color auto="1"/>
      </bottom>
      <diagonal/>
    </border>
  </borders>
  <cellStyleXfs count="2">
    <xf numFmtId="0" fontId="0" fillId="0" borderId="0">
      <alignment vertical="center"/>
    </xf>
    <xf numFmtId="9" fontId="5" fillId="0" borderId="0" applyFont="0" applyFill="0" applyBorder="0" applyAlignment="0" applyProtection="0">
      <alignment vertical="center"/>
    </xf>
  </cellStyleXfs>
  <cellXfs count="87">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9"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2" borderId="1" xfId="0" applyNumberFormat="1" applyFill="1" applyBorder="1" applyAlignment="1">
      <alignment horizontal="center" vertical="center"/>
    </xf>
    <xf numFmtId="180" fontId="0" fillId="0" borderId="0" xfId="0" applyNumberFormat="1" applyAlignment="1">
      <alignment horizontal="center" vertical="center"/>
    </xf>
    <xf numFmtId="0" fontId="0" fillId="0" borderId="1" xfId="0" applyBorder="1" applyAlignment="1">
      <alignment horizontal="left" vertical="center"/>
    </xf>
    <xf numFmtId="180" fontId="0" fillId="0" borderId="1" xfId="0" applyNumberFormat="1" applyBorder="1" applyAlignment="1">
      <alignment horizontal="center" vertical="center"/>
    </xf>
    <xf numFmtId="0" fontId="0" fillId="2" borderId="1" xfId="0" applyFill="1" applyBorder="1" applyAlignment="1">
      <alignment horizontal="left" vertical="center"/>
    </xf>
    <xf numFmtId="180" fontId="0" fillId="2" borderId="1" xfId="0" applyNumberFormat="1" applyFill="1" applyBorder="1" applyAlignment="1">
      <alignment horizontal="center" vertical="center"/>
    </xf>
    <xf numFmtId="178" fontId="0" fillId="3" borderId="0" xfId="0" applyNumberFormat="1" applyFill="1" applyAlignment="1">
      <alignment horizontal="center" vertical="center"/>
    </xf>
    <xf numFmtId="178" fontId="0" fillId="0" borderId="0" xfId="0" applyNumberFormat="1" applyFill="1" applyAlignment="1">
      <alignment horizontal="center" vertical="center"/>
    </xf>
    <xf numFmtId="0" fontId="1" fillId="0" borderId="0" xfId="0" applyFont="1" applyAlignment="1">
      <alignment horizontal="left" vertical="center"/>
    </xf>
    <xf numFmtId="9" fontId="0" fillId="0" borderId="0" xfId="1" applyFont="1" applyAlignment="1">
      <alignment horizontal="center" vertical="center"/>
    </xf>
    <xf numFmtId="0" fontId="0" fillId="0" borderId="0" xfId="0" applyFont="1" applyAlignment="1">
      <alignment horizontal="left" vertical="center"/>
    </xf>
    <xf numFmtId="0" fontId="0" fillId="0" borderId="0" xfId="0" applyBorder="1" applyAlignment="1">
      <alignment horizontal="center" vertical="center"/>
    </xf>
    <xf numFmtId="0" fontId="1" fillId="0" borderId="0" xfId="0" applyFont="1" applyBorder="1" applyAlignment="1">
      <alignment horizontal="center" vertical="center"/>
    </xf>
    <xf numFmtId="181" fontId="0" fillId="4" borderId="0" xfId="0" applyNumberFormat="1"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ont="1" applyFill="1" applyAlignment="1">
      <alignment horizontal="center" vertical="center"/>
    </xf>
    <xf numFmtId="0" fontId="1" fillId="0" borderId="0" xfId="0" applyFont="1" applyFill="1" applyAlignment="1">
      <alignment horizontal="left" vertical="center"/>
    </xf>
    <xf numFmtId="0" fontId="1" fillId="0" borderId="1" xfId="0" applyFont="1" applyFill="1" applyBorder="1" applyAlignment="1">
      <alignment horizontal="center" vertical="center"/>
    </xf>
    <xf numFmtId="178" fontId="0" fillId="0" borderId="1" xfId="0" applyNumberFormat="1" applyFill="1" applyBorder="1" applyAlignment="1">
      <alignment horizontal="center" vertical="center"/>
    </xf>
    <xf numFmtId="0" fontId="1" fillId="4" borderId="0" xfId="0" applyFont="1" applyFill="1" applyAlignment="1">
      <alignment horizontal="center" vertical="center"/>
    </xf>
    <xf numFmtId="179" fontId="0" fillId="0" borderId="1" xfId="0" applyNumberFormat="1" applyBorder="1" applyAlignment="1">
      <alignment horizontal="center" vertical="center"/>
    </xf>
    <xf numFmtId="177" fontId="0" fillId="0" borderId="0" xfId="0" applyNumberFormat="1" applyAlignment="1">
      <alignment horizontal="center" vertical="center"/>
    </xf>
    <xf numFmtId="181" fontId="0" fillId="0" borderId="0" xfId="0" applyNumberFormat="1" applyFill="1" applyAlignment="1">
      <alignment horizontal="center" vertical="center"/>
    </xf>
    <xf numFmtId="177" fontId="0" fillId="0" borderId="0" xfId="0" applyNumberFormat="1" applyFill="1" applyAlignment="1">
      <alignment horizontal="center" vertical="center"/>
    </xf>
    <xf numFmtId="181" fontId="0" fillId="4" borderId="0" xfId="0" applyNumberFormat="1" applyFill="1" applyAlignment="1">
      <alignment horizontal="center" vertical="center"/>
    </xf>
    <xf numFmtId="10" fontId="0" fillId="0" borderId="0" xfId="1" applyNumberFormat="1" applyFont="1" applyAlignment="1">
      <alignment horizontal="center" vertical="center"/>
    </xf>
    <xf numFmtId="181" fontId="0" fillId="0" borderId="0" xfId="0" applyNumberFormat="1" applyAlignment="1">
      <alignment horizontal="center" vertical="center"/>
    </xf>
    <xf numFmtId="0" fontId="3" fillId="0" borderId="0" xfId="0" applyFont="1" applyBorder="1" applyAlignment="1">
      <alignment horizontal="center" vertical="center" wrapText="1"/>
    </xf>
    <xf numFmtId="0" fontId="0" fillId="0" borderId="0" xfId="0" applyBorder="1" applyAlignment="1">
      <alignment vertical="center"/>
    </xf>
    <xf numFmtId="0" fontId="0" fillId="8" borderId="0" xfId="0" applyFill="1" applyAlignment="1">
      <alignment horizontal="left" vertical="center"/>
    </xf>
    <xf numFmtId="0" fontId="0" fillId="8" borderId="0" xfId="0" applyFill="1" applyAlignment="1">
      <alignment horizontal="center" vertical="center"/>
    </xf>
    <xf numFmtId="0" fontId="0" fillId="2" borderId="0" xfId="0" applyFill="1" applyAlignment="1">
      <alignment horizontal="center" vertical="center"/>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xf>
    <xf numFmtId="9" fontId="0" fillId="0" borderId="1" xfId="1" applyFont="1" applyBorder="1" applyAlignment="1">
      <alignment horizontal="center" vertical="center"/>
    </xf>
    <xf numFmtId="176" fontId="0" fillId="0" borderId="1" xfId="1" applyNumberFormat="1" applyFont="1" applyBorder="1" applyAlignment="1">
      <alignment horizontal="center" vertical="center"/>
    </xf>
    <xf numFmtId="0" fontId="0" fillId="9" borderId="1" xfId="0" applyFill="1" applyBorder="1" applyAlignment="1">
      <alignment horizontal="center"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left" vertical="center"/>
    </xf>
    <xf numFmtId="0" fontId="5" fillId="0" borderId="1" xfId="0" applyFont="1" applyBorder="1" applyAlignment="1">
      <alignment horizontal="center" vertical="center"/>
    </xf>
    <xf numFmtId="179" fontId="0" fillId="2" borderId="1" xfId="0" applyNumberFormat="1" applyFill="1" applyBorder="1" applyAlignment="1">
      <alignment horizontal="center" vertical="center"/>
    </xf>
    <xf numFmtId="178" fontId="0" fillId="4" borderId="0" xfId="1" applyNumberFormat="1" applyFont="1" applyFill="1">
      <alignment vertical="center"/>
    </xf>
    <xf numFmtId="0" fontId="0" fillId="0" borderId="0" xfId="0" applyFill="1" applyBorder="1" applyAlignment="1">
      <alignment horizontal="center" vertical="center"/>
    </xf>
    <xf numFmtId="0" fontId="6" fillId="0" borderId="1" xfId="0" applyFont="1" applyBorder="1" applyAlignment="1">
      <alignment horizontal="center" vertical="center" wrapText="1"/>
    </xf>
    <xf numFmtId="0" fontId="0" fillId="0" borderId="0" xfId="0" applyAlignment="1">
      <alignment horizontal="left" vertical="center"/>
    </xf>
    <xf numFmtId="0" fontId="6" fillId="2" borderId="1" xfId="0" applyFont="1" applyFill="1" applyBorder="1" applyAlignment="1">
      <alignment horizontal="center" vertical="center" wrapText="1"/>
    </xf>
    <xf numFmtId="2" fontId="0" fillId="0" borderId="1" xfId="0" applyNumberFormat="1" applyBorder="1" applyAlignment="1">
      <alignment horizontal="center" vertical="center"/>
    </xf>
    <xf numFmtId="2" fontId="0" fillId="2" borderId="1" xfId="0" applyNumberFormat="1" applyFill="1" applyBorder="1" applyAlignment="1">
      <alignment horizontal="center" vertical="center"/>
    </xf>
    <xf numFmtId="0" fontId="3" fillId="0" borderId="7" xfId="0" applyFont="1" applyBorder="1" applyAlignment="1">
      <alignment horizontal="center" vertical="center" wrapText="1"/>
    </xf>
    <xf numFmtId="0" fontId="7" fillId="0" borderId="0" xfId="0" applyFont="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 xfId="0" applyFont="1" applyBorder="1" applyAlignment="1">
      <alignment horizontal="center" vertical="center"/>
    </xf>
    <xf numFmtId="0" fontId="3" fillId="0" borderId="10"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7" borderId="0" xfId="0" applyFont="1" applyFill="1" applyAlignment="1">
      <alignment horizontal="center" vertical="center" wrapText="1"/>
    </xf>
    <xf numFmtId="0" fontId="3" fillId="0" borderId="0" xfId="0" applyFont="1" applyBorder="1" applyAlignment="1">
      <alignment horizontal="center" vertical="center" wrapText="1"/>
    </xf>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3" xfId="0" applyFont="1" applyFill="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9" fontId="0" fillId="2" borderId="1" xfId="0" applyNumberFormat="1" applyFill="1" applyBorder="1" applyAlignment="1">
      <alignment horizontal="center" vertical="center"/>
    </xf>
    <xf numFmtId="24" fontId="0" fillId="0" borderId="1" xfId="0" applyNumberFormat="1" applyBorder="1" applyAlignment="1">
      <alignment horizontal="center" vertical="center"/>
    </xf>
    <xf numFmtId="24" fontId="0" fillId="2" borderId="1" xfId="0" applyNumberForma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12700</xdr:colOff>
      <xdr:row>7</xdr:row>
      <xdr:rowOff>101600</xdr:rowOff>
    </xdr:from>
    <xdr:to>
      <xdr:col>4</xdr:col>
      <xdr:colOff>787400</xdr:colOff>
      <xdr:row>11</xdr:row>
      <xdr:rowOff>101600</xdr:rowOff>
    </xdr:to>
    <xdr:cxnSp macro="">
      <xdr:nvCxnSpPr>
        <xdr:cNvPr id="4" name="直线箭头连接符 3">
          <a:extLst>
            <a:ext uri="{FF2B5EF4-FFF2-40B4-BE49-F238E27FC236}">
              <a16:creationId xmlns:a16="http://schemas.microsoft.com/office/drawing/2014/main" id="{00000000-0008-0000-0000-000004000000}"/>
            </a:ext>
          </a:extLst>
        </xdr:cNvPr>
        <xdr:cNvCxnSpPr/>
      </xdr:nvCxnSpPr>
      <xdr:spPr>
        <a:xfrm flipV="1">
          <a:off x="3924300" y="1305560"/>
          <a:ext cx="774700" cy="71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xdr:row>
      <xdr:rowOff>114300</xdr:rowOff>
    </xdr:from>
    <xdr:to>
      <xdr:col>4</xdr:col>
      <xdr:colOff>787400</xdr:colOff>
      <xdr:row>15</xdr:row>
      <xdr:rowOff>114300</xdr:rowOff>
    </xdr:to>
    <xdr:cxnSp macro="">
      <xdr:nvCxnSpPr>
        <xdr:cNvPr id="6" name="直线箭头连接符 5">
          <a:extLst>
            <a:ext uri="{FF2B5EF4-FFF2-40B4-BE49-F238E27FC236}">
              <a16:creationId xmlns:a16="http://schemas.microsoft.com/office/drawing/2014/main" id="{00000000-0008-0000-0000-000006000000}"/>
            </a:ext>
          </a:extLst>
        </xdr:cNvPr>
        <xdr:cNvCxnSpPr/>
      </xdr:nvCxnSpPr>
      <xdr:spPr>
        <a:xfrm>
          <a:off x="3911600" y="2029460"/>
          <a:ext cx="787400" cy="71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12</xdr:row>
      <xdr:rowOff>88900</xdr:rowOff>
    </xdr:from>
    <xdr:to>
      <xdr:col>8</xdr:col>
      <xdr:colOff>1079500</xdr:colOff>
      <xdr:row>15</xdr:row>
      <xdr:rowOff>88900</xdr:rowOff>
    </xdr:to>
    <xdr:cxnSp macro="">
      <xdr:nvCxnSpPr>
        <xdr:cNvPr id="7" name="直线箭头连接符 6">
          <a:extLst>
            <a:ext uri="{FF2B5EF4-FFF2-40B4-BE49-F238E27FC236}">
              <a16:creationId xmlns:a16="http://schemas.microsoft.com/office/drawing/2014/main" id="{00000000-0008-0000-0000-000007000000}"/>
            </a:ext>
          </a:extLst>
        </xdr:cNvPr>
        <xdr:cNvCxnSpPr/>
      </xdr:nvCxnSpPr>
      <xdr:spPr>
        <a:xfrm flipV="1">
          <a:off x="7734300" y="2181860"/>
          <a:ext cx="10541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15</xdr:row>
      <xdr:rowOff>139700</xdr:rowOff>
    </xdr:from>
    <xdr:to>
      <xdr:col>8</xdr:col>
      <xdr:colOff>1079500</xdr:colOff>
      <xdr:row>18</xdr:row>
      <xdr:rowOff>139700</xdr:rowOff>
    </xdr:to>
    <xdr:cxnSp macro="">
      <xdr:nvCxnSpPr>
        <xdr:cNvPr id="9" name="直线箭头连接符 8">
          <a:extLst>
            <a:ext uri="{FF2B5EF4-FFF2-40B4-BE49-F238E27FC236}">
              <a16:creationId xmlns:a16="http://schemas.microsoft.com/office/drawing/2014/main" id="{00000000-0008-0000-0000-000009000000}"/>
            </a:ext>
          </a:extLst>
        </xdr:cNvPr>
        <xdr:cNvCxnSpPr/>
      </xdr:nvCxnSpPr>
      <xdr:spPr>
        <a:xfrm>
          <a:off x="7734300" y="2766060"/>
          <a:ext cx="10541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12</xdr:row>
      <xdr:rowOff>139700</xdr:rowOff>
    </xdr:from>
    <xdr:to>
      <xdr:col>12</xdr:col>
      <xdr:colOff>787400</xdr:colOff>
      <xdr:row>15</xdr:row>
      <xdr:rowOff>88900</xdr:rowOff>
    </xdr:to>
    <xdr:cxnSp macro="">
      <xdr:nvCxnSpPr>
        <xdr:cNvPr id="12" name="直线箭头连接符 11">
          <a:extLst>
            <a:ext uri="{FF2B5EF4-FFF2-40B4-BE49-F238E27FC236}">
              <a16:creationId xmlns:a16="http://schemas.microsoft.com/office/drawing/2014/main" id="{00000000-0008-0000-0000-00000C000000}"/>
            </a:ext>
          </a:extLst>
        </xdr:cNvPr>
        <xdr:cNvCxnSpPr/>
      </xdr:nvCxnSpPr>
      <xdr:spPr>
        <a:xfrm>
          <a:off x="11938000" y="2232660"/>
          <a:ext cx="774700" cy="482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25400</xdr:colOff>
      <xdr:row>15</xdr:row>
      <xdr:rowOff>114300</xdr:rowOff>
    </xdr:from>
    <xdr:to>
      <xdr:col>12</xdr:col>
      <xdr:colOff>774700</xdr:colOff>
      <xdr:row>18</xdr:row>
      <xdr:rowOff>127000</xdr:rowOff>
    </xdr:to>
    <xdr:cxnSp macro="">
      <xdr:nvCxnSpPr>
        <xdr:cNvPr id="14" name="直线箭头连接符 13">
          <a:extLst>
            <a:ext uri="{FF2B5EF4-FFF2-40B4-BE49-F238E27FC236}">
              <a16:creationId xmlns:a16="http://schemas.microsoft.com/office/drawing/2014/main" id="{00000000-0008-0000-0000-00000E000000}"/>
            </a:ext>
          </a:extLst>
        </xdr:cNvPr>
        <xdr:cNvCxnSpPr/>
      </xdr:nvCxnSpPr>
      <xdr:spPr>
        <a:xfrm flipV="1">
          <a:off x="11950700" y="2740660"/>
          <a:ext cx="749300" cy="546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5</xdr:row>
      <xdr:rowOff>101600</xdr:rowOff>
    </xdr:from>
    <xdr:to>
      <xdr:col>8</xdr:col>
      <xdr:colOff>1054100</xdr:colOff>
      <xdr:row>7</xdr:row>
      <xdr:rowOff>139700</xdr:rowOff>
    </xdr:to>
    <xdr:cxnSp macro="">
      <xdr:nvCxnSpPr>
        <xdr:cNvPr id="16" name="直线箭头连接符 15">
          <a:extLst>
            <a:ext uri="{FF2B5EF4-FFF2-40B4-BE49-F238E27FC236}">
              <a16:creationId xmlns:a16="http://schemas.microsoft.com/office/drawing/2014/main" id="{00000000-0008-0000-0000-000010000000}"/>
            </a:ext>
          </a:extLst>
        </xdr:cNvPr>
        <xdr:cNvCxnSpPr/>
      </xdr:nvCxnSpPr>
      <xdr:spPr>
        <a:xfrm flipV="1">
          <a:off x="7747000" y="970280"/>
          <a:ext cx="1016000" cy="373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5</xdr:row>
      <xdr:rowOff>127000</xdr:rowOff>
    </xdr:from>
    <xdr:to>
      <xdr:col>12</xdr:col>
      <xdr:colOff>774700</xdr:colOff>
      <xdr:row>7</xdr:row>
      <xdr:rowOff>127000</xdr:rowOff>
    </xdr:to>
    <xdr:cxnSp macro="">
      <xdr:nvCxnSpPr>
        <xdr:cNvPr id="18" name="直线箭头连接符 17">
          <a:extLst>
            <a:ext uri="{FF2B5EF4-FFF2-40B4-BE49-F238E27FC236}">
              <a16:creationId xmlns:a16="http://schemas.microsoft.com/office/drawing/2014/main" id="{00000000-0008-0000-0000-000012000000}"/>
            </a:ext>
          </a:extLst>
        </xdr:cNvPr>
        <xdr:cNvCxnSpPr/>
      </xdr:nvCxnSpPr>
      <xdr:spPr>
        <a:xfrm>
          <a:off x="11938000" y="995680"/>
          <a:ext cx="7620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12</xdr:row>
      <xdr:rowOff>139700</xdr:rowOff>
    </xdr:from>
    <xdr:to>
      <xdr:col>16</xdr:col>
      <xdr:colOff>787400</xdr:colOff>
      <xdr:row>15</xdr:row>
      <xdr:rowOff>139700</xdr:rowOff>
    </xdr:to>
    <xdr:cxnSp macro="">
      <xdr:nvCxnSpPr>
        <xdr:cNvPr id="20" name="直线箭头连接符 19">
          <a:extLst>
            <a:ext uri="{FF2B5EF4-FFF2-40B4-BE49-F238E27FC236}">
              <a16:creationId xmlns:a16="http://schemas.microsoft.com/office/drawing/2014/main" id="{00000000-0008-0000-0000-000014000000}"/>
            </a:ext>
          </a:extLst>
        </xdr:cNvPr>
        <xdr:cNvCxnSpPr/>
      </xdr:nvCxnSpPr>
      <xdr:spPr>
        <a:xfrm flipV="1">
          <a:off x="15265400" y="2232660"/>
          <a:ext cx="7493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25400</xdr:colOff>
      <xdr:row>7</xdr:row>
      <xdr:rowOff>114300</xdr:rowOff>
    </xdr:from>
    <xdr:to>
      <xdr:col>16</xdr:col>
      <xdr:colOff>774700</xdr:colOff>
      <xdr:row>12</xdr:row>
      <xdr:rowOff>63500</xdr:rowOff>
    </xdr:to>
    <xdr:cxnSp macro="">
      <xdr:nvCxnSpPr>
        <xdr:cNvPr id="22" name="直线箭头连接符 21">
          <a:extLst>
            <a:ext uri="{FF2B5EF4-FFF2-40B4-BE49-F238E27FC236}">
              <a16:creationId xmlns:a16="http://schemas.microsoft.com/office/drawing/2014/main" id="{00000000-0008-0000-0000-000016000000}"/>
            </a:ext>
          </a:extLst>
        </xdr:cNvPr>
        <xdr:cNvCxnSpPr/>
      </xdr:nvCxnSpPr>
      <xdr:spPr>
        <a:xfrm>
          <a:off x="15252700" y="1318260"/>
          <a:ext cx="7493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12</xdr:row>
      <xdr:rowOff>127000</xdr:rowOff>
    </xdr:from>
    <xdr:to>
      <xdr:col>20</xdr:col>
      <xdr:colOff>812800</xdr:colOff>
      <xdr:row>12</xdr:row>
      <xdr:rowOff>127000</xdr:rowOff>
    </xdr:to>
    <xdr:cxnSp macro="">
      <xdr:nvCxnSpPr>
        <xdr:cNvPr id="24" name="直线箭头连接符 23">
          <a:extLst>
            <a:ext uri="{FF2B5EF4-FFF2-40B4-BE49-F238E27FC236}">
              <a16:creationId xmlns:a16="http://schemas.microsoft.com/office/drawing/2014/main" id="{00000000-0008-0000-0000-000018000000}"/>
            </a:ext>
          </a:extLst>
        </xdr:cNvPr>
        <xdr:cNvCxnSpPr/>
      </xdr:nvCxnSpPr>
      <xdr:spPr>
        <a:xfrm>
          <a:off x="18567400" y="2219960"/>
          <a:ext cx="774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35</xdr:row>
      <xdr:rowOff>21591</xdr:rowOff>
    </xdr:from>
    <xdr:to>
      <xdr:col>13</xdr:col>
      <xdr:colOff>241300</xdr:colOff>
      <xdr:row>48</xdr:row>
      <xdr:rowOff>25401</xdr:rowOff>
    </xdr:to>
    <xdr:sp macro="" textlink="">
      <xdr:nvSpPr>
        <xdr:cNvPr id="26" name="文本框 25">
          <a:extLst>
            <a:ext uri="{FF2B5EF4-FFF2-40B4-BE49-F238E27FC236}">
              <a16:creationId xmlns:a16="http://schemas.microsoft.com/office/drawing/2014/main" id="{00000000-0008-0000-0000-00001A000000}"/>
            </a:ext>
          </a:extLst>
        </xdr:cNvPr>
        <xdr:cNvSpPr txBox="1"/>
      </xdr:nvSpPr>
      <xdr:spPr>
        <a:xfrm>
          <a:off x="6896100" y="7171691"/>
          <a:ext cx="6096000" cy="2645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Q1a)</a:t>
          </a:r>
        </a:p>
        <a:p>
          <a:r>
            <a:rPr lang="en-US" altLang="zh-CN" sz="1200">
              <a:solidFill>
                <a:srgbClr val="FF0000"/>
              </a:solidFill>
            </a:rPr>
            <a:t>What is the estimated completion time for the project?</a:t>
          </a:r>
        </a:p>
        <a:p>
          <a:r>
            <a:rPr lang="en-US" altLang="zh-CN" sz="1200"/>
            <a:t>Under</a:t>
          </a:r>
          <a:r>
            <a:rPr lang="en-US" altLang="zh-CN" sz="1200" baseline="0"/>
            <a:t> the "Normal" circustance, the estimated completion time for the project is 29 weeks.</a:t>
          </a:r>
        </a:p>
        <a:p>
          <a:endParaRPr lang="en-US" altLang="zh-CN" sz="1200" baseline="0"/>
        </a:p>
        <a:p>
          <a:r>
            <a:rPr lang="en-US" altLang="zh-CN" sz="1200" baseline="0">
              <a:solidFill>
                <a:srgbClr val="FF0000"/>
              </a:solidFill>
            </a:rPr>
            <a:t>What is the estimated project budget?</a:t>
          </a:r>
        </a:p>
        <a:p>
          <a:r>
            <a:rPr lang="en-US" altLang="zh-CN" sz="1200" baseline="0"/>
            <a:t>The estimated project budget is $185,000.</a:t>
          </a:r>
        </a:p>
        <a:p>
          <a:endParaRPr lang="en-US" altLang="zh-CN" sz="1200" baseline="0"/>
        </a:p>
        <a:p>
          <a:r>
            <a:rPr lang="en-US" altLang="zh-CN" sz="1200" baseline="0">
              <a:solidFill>
                <a:srgbClr val="FF0000"/>
              </a:solidFill>
            </a:rPr>
            <a:t>What is the probability that the project can be completed in 28 week?</a:t>
          </a:r>
        </a:p>
        <a:p>
          <a:r>
            <a:rPr lang="en-US" altLang="zh-CN" sz="1200" baseline="0">
              <a:solidFill>
                <a:schemeClr val="tx1"/>
              </a:solidFill>
            </a:rPr>
            <a:t>The critical path is ACEFIJ with an expected duration of 29 weeks and a path variance of 1 week. The z score is calculated by (28-29)/ 1 = -1. The probability that the project can be completed in 28 weeks is 15.9%, which is the probabiltiy of a test statistic being sameller than -1 in a normal distribution.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19</xdr:row>
      <xdr:rowOff>38100</xdr:rowOff>
    </xdr:from>
    <xdr:to>
      <xdr:col>3</xdr:col>
      <xdr:colOff>1143000</xdr:colOff>
      <xdr:row>21</xdr:row>
      <xdr:rowOff>167640</xdr:rowOff>
    </xdr:to>
    <xdr:cxnSp macro="">
      <xdr:nvCxnSpPr>
        <xdr:cNvPr id="13" name="直线箭头连接符 12">
          <a:extLst>
            <a:ext uri="{FF2B5EF4-FFF2-40B4-BE49-F238E27FC236}">
              <a16:creationId xmlns:a16="http://schemas.microsoft.com/office/drawing/2014/main" id="{00000000-0008-0000-0100-00000D000000}"/>
            </a:ext>
          </a:extLst>
        </xdr:cNvPr>
        <xdr:cNvCxnSpPr/>
      </xdr:nvCxnSpPr>
      <xdr:spPr>
        <a:xfrm flipV="1">
          <a:off x="3314700" y="3223260"/>
          <a:ext cx="110490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22</xdr:row>
      <xdr:rowOff>0</xdr:rowOff>
    </xdr:from>
    <xdr:to>
      <xdr:col>3</xdr:col>
      <xdr:colOff>1104900</xdr:colOff>
      <xdr:row>23</xdr:row>
      <xdr:rowOff>167640</xdr:rowOff>
    </xdr:to>
    <xdr:cxnSp macro="">
      <xdr:nvCxnSpPr>
        <xdr:cNvPr id="14" name="直线箭头连接符 13">
          <a:extLst>
            <a:ext uri="{FF2B5EF4-FFF2-40B4-BE49-F238E27FC236}">
              <a16:creationId xmlns:a16="http://schemas.microsoft.com/office/drawing/2014/main" id="{00000000-0008-0000-0100-00000E000000}"/>
            </a:ext>
          </a:extLst>
        </xdr:cNvPr>
        <xdr:cNvCxnSpPr/>
      </xdr:nvCxnSpPr>
      <xdr:spPr>
        <a:xfrm>
          <a:off x="3289300" y="36880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22</xdr:row>
      <xdr:rowOff>152400</xdr:rowOff>
    </xdr:from>
    <xdr:to>
      <xdr:col>6</xdr:col>
      <xdr:colOff>0</xdr:colOff>
      <xdr:row>24</xdr:row>
      <xdr:rowOff>0</xdr:rowOff>
    </xdr:to>
    <xdr:cxnSp macro="">
      <xdr:nvCxnSpPr>
        <xdr:cNvPr id="15" name="直线箭头连接符 14">
          <a:extLst>
            <a:ext uri="{FF2B5EF4-FFF2-40B4-BE49-F238E27FC236}">
              <a16:creationId xmlns:a16="http://schemas.microsoft.com/office/drawing/2014/main" id="{00000000-0008-0000-0100-00000F000000}"/>
            </a:ext>
          </a:extLst>
        </xdr:cNvPr>
        <xdr:cNvCxnSpPr/>
      </xdr:nvCxnSpPr>
      <xdr:spPr>
        <a:xfrm flipV="1">
          <a:off x="6477000" y="38404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24</xdr:row>
      <xdr:rowOff>0</xdr:rowOff>
    </xdr:from>
    <xdr:to>
      <xdr:col>5</xdr:col>
      <xdr:colOff>800100</xdr:colOff>
      <xdr:row>26</xdr:row>
      <xdr:rowOff>0</xdr:rowOff>
    </xdr:to>
    <xdr:cxnSp macro="">
      <xdr:nvCxnSpPr>
        <xdr:cNvPr id="16" name="直线箭头连接符 15">
          <a:extLst>
            <a:ext uri="{FF2B5EF4-FFF2-40B4-BE49-F238E27FC236}">
              <a16:creationId xmlns:a16="http://schemas.microsoft.com/office/drawing/2014/main" id="{00000000-0008-0000-0100-000010000000}"/>
            </a:ext>
          </a:extLst>
        </xdr:cNvPr>
        <xdr:cNvCxnSpPr/>
      </xdr:nvCxnSpPr>
      <xdr:spPr>
        <a:xfrm>
          <a:off x="6489700" y="40233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22</xdr:row>
      <xdr:rowOff>127000</xdr:rowOff>
    </xdr:from>
    <xdr:to>
      <xdr:col>7</xdr:col>
      <xdr:colOff>787400</xdr:colOff>
      <xdr:row>23</xdr:row>
      <xdr:rowOff>152400</xdr:rowOff>
    </xdr:to>
    <xdr:cxnSp macro="">
      <xdr:nvCxnSpPr>
        <xdr:cNvPr id="17" name="直线箭头连接符 16">
          <a:extLst>
            <a:ext uri="{FF2B5EF4-FFF2-40B4-BE49-F238E27FC236}">
              <a16:creationId xmlns:a16="http://schemas.microsoft.com/office/drawing/2014/main" id="{00000000-0008-0000-0100-000011000000}"/>
            </a:ext>
          </a:extLst>
        </xdr:cNvPr>
        <xdr:cNvCxnSpPr/>
      </xdr:nvCxnSpPr>
      <xdr:spPr>
        <a:xfrm>
          <a:off x="8153400" y="38150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24</xdr:row>
      <xdr:rowOff>38100</xdr:rowOff>
    </xdr:from>
    <xdr:to>
      <xdr:col>7</xdr:col>
      <xdr:colOff>800100</xdr:colOff>
      <xdr:row>26</xdr:row>
      <xdr:rowOff>12700</xdr:rowOff>
    </xdr:to>
    <xdr:cxnSp macro="">
      <xdr:nvCxnSpPr>
        <xdr:cNvPr id="18" name="直线箭头连接符 17">
          <a:extLst>
            <a:ext uri="{FF2B5EF4-FFF2-40B4-BE49-F238E27FC236}">
              <a16:creationId xmlns:a16="http://schemas.microsoft.com/office/drawing/2014/main" id="{00000000-0008-0000-0100-000012000000}"/>
            </a:ext>
          </a:extLst>
        </xdr:cNvPr>
        <xdr:cNvCxnSpPr/>
      </xdr:nvCxnSpPr>
      <xdr:spPr>
        <a:xfrm flipV="1">
          <a:off x="8128000" y="40614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17</xdr:row>
      <xdr:rowOff>38100</xdr:rowOff>
    </xdr:from>
    <xdr:to>
      <xdr:col>5</xdr:col>
      <xdr:colOff>774700</xdr:colOff>
      <xdr:row>19</xdr:row>
      <xdr:rowOff>0</xdr:rowOff>
    </xdr:to>
    <xdr:cxnSp macro="">
      <xdr:nvCxnSpPr>
        <xdr:cNvPr id="19" name="直线箭头连接符 18">
          <a:extLst>
            <a:ext uri="{FF2B5EF4-FFF2-40B4-BE49-F238E27FC236}">
              <a16:creationId xmlns:a16="http://schemas.microsoft.com/office/drawing/2014/main" id="{00000000-0008-0000-0100-000013000000}"/>
            </a:ext>
          </a:extLst>
        </xdr:cNvPr>
        <xdr:cNvCxnSpPr/>
      </xdr:nvCxnSpPr>
      <xdr:spPr>
        <a:xfrm flipV="1">
          <a:off x="6464300" y="28879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17</xdr:row>
      <xdr:rowOff>0</xdr:rowOff>
    </xdr:from>
    <xdr:to>
      <xdr:col>7</xdr:col>
      <xdr:colOff>800100</xdr:colOff>
      <xdr:row>17</xdr:row>
      <xdr:rowOff>12700</xdr:rowOff>
    </xdr:to>
    <xdr:cxnSp macro="">
      <xdr:nvCxnSpPr>
        <xdr:cNvPr id="20" name="直线箭头连接符 19">
          <a:extLst>
            <a:ext uri="{FF2B5EF4-FFF2-40B4-BE49-F238E27FC236}">
              <a16:creationId xmlns:a16="http://schemas.microsoft.com/office/drawing/2014/main" id="{00000000-0008-0000-0100-000014000000}"/>
            </a:ext>
          </a:extLst>
        </xdr:cNvPr>
        <xdr:cNvCxnSpPr/>
      </xdr:nvCxnSpPr>
      <xdr:spPr>
        <a:xfrm>
          <a:off x="8102600" y="28498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22</xdr:row>
      <xdr:rowOff>38100</xdr:rowOff>
    </xdr:from>
    <xdr:to>
      <xdr:col>9</xdr:col>
      <xdr:colOff>800100</xdr:colOff>
      <xdr:row>23</xdr:row>
      <xdr:rowOff>165100</xdr:rowOff>
    </xdr:to>
    <xdr:cxnSp macro="">
      <xdr:nvCxnSpPr>
        <xdr:cNvPr id="21" name="直线箭头连接符 20">
          <a:extLst>
            <a:ext uri="{FF2B5EF4-FFF2-40B4-BE49-F238E27FC236}">
              <a16:creationId xmlns:a16="http://schemas.microsoft.com/office/drawing/2014/main" id="{00000000-0008-0000-0100-000015000000}"/>
            </a:ext>
          </a:extLst>
        </xdr:cNvPr>
        <xdr:cNvCxnSpPr/>
      </xdr:nvCxnSpPr>
      <xdr:spPr>
        <a:xfrm flipV="1">
          <a:off x="9766300" y="37261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16</xdr:row>
      <xdr:rowOff>167640</xdr:rowOff>
    </xdr:from>
    <xdr:to>
      <xdr:col>9</xdr:col>
      <xdr:colOff>787400</xdr:colOff>
      <xdr:row>21</xdr:row>
      <xdr:rowOff>167640</xdr:rowOff>
    </xdr:to>
    <xdr:cxnSp macro="">
      <xdr:nvCxnSpPr>
        <xdr:cNvPr id="22" name="直线箭头连接符 21">
          <a:extLst>
            <a:ext uri="{FF2B5EF4-FFF2-40B4-BE49-F238E27FC236}">
              <a16:creationId xmlns:a16="http://schemas.microsoft.com/office/drawing/2014/main" id="{00000000-0008-0000-0100-000016000000}"/>
            </a:ext>
          </a:extLst>
        </xdr:cNvPr>
        <xdr:cNvCxnSpPr/>
      </xdr:nvCxnSpPr>
      <xdr:spPr>
        <a:xfrm>
          <a:off x="9753600" y="28498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22</xdr:row>
      <xdr:rowOff>0</xdr:rowOff>
    </xdr:from>
    <xdr:to>
      <xdr:col>12</xdr:col>
      <xdr:colOff>0</xdr:colOff>
      <xdr:row>22</xdr:row>
      <xdr:rowOff>12700</xdr:rowOff>
    </xdr:to>
    <xdr:cxnSp macro="">
      <xdr:nvCxnSpPr>
        <xdr:cNvPr id="36" name="直线箭头连接符 35">
          <a:extLst>
            <a:ext uri="{FF2B5EF4-FFF2-40B4-BE49-F238E27FC236}">
              <a16:creationId xmlns:a16="http://schemas.microsoft.com/office/drawing/2014/main" id="{00000000-0008-0000-0100-000024000000}"/>
            </a:ext>
          </a:extLst>
        </xdr:cNvPr>
        <xdr:cNvCxnSpPr/>
      </xdr:nvCxnSpPr>
      <xdr:spPr>
        <a:xfrm>
          <a:off x="12471400" y="36880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34</xdr:row>
      <xdr:rowOff>38100</xdr:rowOff>
    </xdr:from>
    <xdr:to>
      <xdr:col>3</xdr:col>
      <xdr:colOff>1143000</xdr:colOff>
      <xdr:row>36</xdr:row>
      <xdr:rowOff>167640</xdr:rowOff>
    </xdr:to>
    <xdr:cxnSp macro="">
      <xdr:nvCxnSpPr>
        <xdr:cNvPr id="39" name="直线箭头连接符 38">
          <a:extLst>
            <a:ext uri="{FF2B5EF4-FFF2-40B4-BE49-F238E27FC236}">
              <a16:creationId xmlns:a16="http://schemas.microsoft.com/office/drawing/2014/main" id="{00000000-0008-0000-0100-000027000000}"/>
            </a:ext>
          </a:extLst>
        </xdr:cNvPr>
        <xdr:cNvCxnSpPr/>
      </xdr:nvCxnSpPr>
      <xdr:spPr>
        <a:xfrm flipV="1">
          <a:off x="3314700" y="5737860"/>
          <a:ext cx="110490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37</xdr:row>
      <xdr:rowOff>0</xdr:rowOff>
    </xdr:from>
    <xdr:to>
      <xdr:col>3</xdr:col>
      <xdr:colOff>1104900</xdr:colOff>
      <xdr:row>38</xdr:row>
      <xdr:rowOff>167640</xdr:rowOff>
    </xdr:to>
    <xdr:cxnSp macro="">
      <xdr:nvCxnSpPr>
        <xdr:cNvPr id="40" name="直线箭头连接符 39">
          <a:extLst>
            <a:ext uri="{FF2B5EF4-FFF2-40B4-BE49-F238E27FC236}">
              <a16:creationId xmlns:a16="http://schemas.microsoft.com/office/drawing/2014/main" id="{00000000-0008-0000-0100-000028000000}"/>
            </a:ext>
          </a:extLst>
        </xdr:cNvPr>
        <xdr:cNvCxnSpPr/>
      </xdr:nvCxnSpPr>
      <xdr:spPr>
        <a:xfrm>
          <a:off x="3289300" y="62026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37</xdr:row>
      <xdr:rowOff>152400</xdr:rowOff>
    </xdr:from>
    <xdr:to>
      <xdr:col>6</xdr:col>
      <xdr:colOff>0</xdr:colOff>
      <xdr:row>39</xdr:row>
      <xdr:rowOff>0</xdr:rowOff>
    </xdr:to>
    <xdr:cxnSp macro="">
      <xdr:nvCxnSpPr>
        <xdr:cNvPr id="41" name="直线箭头连接符 40">
          <a:extLst>
            <a:ext uri="{FF2B5EF4-FFF2-40B4-BE49-F238E27FC236}">
              <a16:creationId xmlns:a16="http://schemas.microsoft.com/office/drawing/2014/main" id="{00000000-0008-0000-0100-000029000000}"/>
            </a:ext>
          </a:extLst>
        </xdr:cNvPr>
        <xdr:cNvCxnSpPr/>
      </xdr:nvCxnSpPr>
      <xdr:spPr>
        <a:xfrm flipV="1">
          <a:off x="6477000" y="63550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39</xdr:row>
      <xdr:rowOff>0</xdr:rowOff>
    </xdr:from>
    <xdr:to>
      <xdr:col>5</xdr:col>
      <xdr:colOff>800100</xdr:colOff>
      <xdr:row>41</xdr:row>
      <xdr:rowOff>0</xdr:rowOff>
    </xdr:to>
    <xdr:cxnSp macro="">
      <xdr:nvCxnSpPr>
        <xdr:cNvPr id="42" name="直线箭头连接符 41">
          <a:extLst>
            <a:ext uri="{FF2B5EF4-FFF2-40B4-BE49-F238E27FC236}">
              <a16:creationId xmlns:a16="http://schemas.microsoft.com/office/drawing/2014/main" id="{00000000-0008-0000-0100-00002A000000}"/>
            </a:ext>
          </a:extLst>
        </xdr:cNvPr>
        <xdr:cNvCxnSpPr/>
      </xdr:nvCxnSpPr>
      <xdr:spPr>
        <a:xfrm>
          <a:off x="6489700" y="65379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37</xdr:row>
      <xdr:rowOff>127000</xdr:rowOff>
    </xdr:from>
    <xdr:to>
      <xdr:col>7</xdr:col>
      <xdr:colOff>787400</xdr:colOff>
      <xdr:row>38</xdr:row>
      <xdr:rowOff>152400</xdr:rowOff>
    </xdr:to>
    <xdr:cxnSp macro="">
      <xdr:nvCxnSpPr>
        <xdr:cNvPr id="43" name="直线箭头连接符 42">
          <a:extLst>
            <a:ext uri="{FF2B5EF4-FFF2-40B4-BE49-F238E27FC236}">
              <a16:creationId xmlns:a16="http://schemas.microsoft.com/office/drawing/2014/main" id="{00000000-0008-0000-0100-00002B000000}"/>
            </a:ext>
          </a:extLst>
        </xdr:cNvPr>
        <xdr:cNvCxnSpPr/>
      </xdr:nvCxnSpPr>
      <xdr:spPr>
        <a:xfrm>
          <a:off x="8153400" y="63296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39</xdr:row>
      <xdr:rowOff>38100</xdr:rowOff>
    </xdr:from>
    <xdr:to>
      <xdr:col>7</xdr:col>
      <xdr:colOff>800100</xdr:colOff>
      <xdr:row>41</xdr:row>
      <xdr:rowOff>12700</xdr:rowOff>
    </xdr:to>
    <xdr:cxnSp macro="">
      <xdr:nvCxnSpPr>
        <xdr:cNvPr id="44" name="直线箭头连接符 43">
          <a:extLst>
            <a:ext uri="{FF2B5EF4-FFF2-40B4-BE49-F238E27FC236}">
              <a16:creationId xmlns:a16="http://schemas.microsoft.com/office/drawing/2014/main" id="{00000000-0008-0000-0100-00002C000000}"/>
            </a:ext>
          </a:extLst>
        </xdr:cNvPr>
        <xdr:cNvCxnSpPr/>
      </xdr:nvCxnSpPr>
      <xdr:spPr>
        <a:xfrm flipV="1">
          <a:off x="8128000" y="65760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32</xdr:row>
      <xdr:rowOff>38100</xdr:rowOff>
    </xdr:from>
    <xdr:to>
      <xdr:col>5</xdr:col>
      <xdr:colOff>774700</xdr:colOff>
      <xdr:row>34</xdr:row>
      <xdr:rowOff>0</xdr:rowOff>
    </xdr:to>
    <xdr:cxnSp macro="">
      <xdr:nvCxnSpPr>
        <xdr:cNvPr id="45" name="直线箭头连接符 44">
          <a:extLst>
            <a:ext uri="{FF2B5EF4-FFF2-40B4-BE49-F238E27FC236}">
              <a16:creationId xmlns:a16="http://schemas.microsoft.com/office/drawing/2014/main" id="{00000000-0008-0000-0100-00002D000000}"/>
            </a:ext>
          </a:extLst>
        </xdr:cNvPr>
        <xdr:cNvCxnSpPr/>
      </xdr:nvCxnSpPr>
      <xdr:spPr>
        <a:xfrm flipV="1">
          <a:off x="6464300" y="54025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32</xdr:row>
      <xdr:rowOff>0</xdr:rowOff>
    </xdr:from>
    <xdr:to>
      <xdr:col>7</xdr:col>
      <xdr:colOff>800100</xdr:colOff>
      <xdr:row>32</xdr:row>
      <xdr:rowOff>12700</xdr:rowOff>
    </xdr:to>
    <xdr:cxnSp macro="">
      <xdr:nvCxnSpPr>
        <xdr:cNvPr id="46" name="直线箭头连接符 45">
          <a:extLst>
            <a:ext uri="{FF2B5EF4-FFF2-40B4-BE49-F238E27FC236}">
              <a16:creationId xmlns:a16="http://schemas.microsoft.com/office/drawing/2014/main" id="{00000000-0008-0000-0100-00002E000000}"/>
            </a:ext>
          </a:extLst>
        </xdr:cNvPr>
        <xdr:cNvCxnSpPr/>
      </xdr:nvCxnSpPr>
      <xdr:spPr>
        <a:xfrm>
          <a:off x="8102600" y="53644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37</xdr:row>
      <xdr:rowOff>38100</xdr:rowOff>
    </xdr:from>
    <xdr:to>
      <xdr:col>9</xdr:col>
      <xdr:colOff>800100</xdr:colOff>
      <xdr:row>38</xdr:row>
      <xdr:rowOff>165100</xdr:rowOff>
    </xdr:to>
    <xdr:cxnSp macro="">
      <xdr:nvCxnSpPr>
        <xdr:cNvPr id="47" name="直线箭头连接符 46">
          <a:extLst>
            <a:ext uri="{FF2B5EF4-FFF2-40B4-BE49-F238E27FC236}">
              <a16:creationId xmlns:a16="http://schemas.microsoft.com/office/drawing/2014/main" id="{00000000-0008-0000-0100-00002F000000}"/>
            </a:ext>
          </a:extLst>
        </xdr:cNvPr>
        <xdr:cNvCxnSpPr/>
      </xdr:nvCxnSpPr>
      <xdr:spPr>
        <a:xfrm flipV="1">
          <a:off x="9766300" y="62407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31</xdr:row>
      <xdr:rowOff>167640</xdr:rowOff>
    </xdr:from>
    <xdr:to>
      <xdr:col>9</xdr:col>
      <xdr:colOff>787400</xdr:colOff>
      <xdr:row>36</xdr:row>
      <xdr:rowOff>167640</xdr:rowOff>
    </xdr:to>
    <xdr:cxnSp macro="">
      <xdr:nvCxnSpPr>
        <xdr:cNvPr id="48" name="直线箭头连接符 47">
          <a:extLst>
            <a:ext uri="{FF2B5EF4-FFF2-40B4-BE49-F238E27FC236}">
              <a16:creationId xmlns:a16="http://schemas.microsoft.com/office/drawing/2014/main" id="{00000000-0008-0000-0100-000030000000}"/>
            </a:ext>
          </a:extLst>
        </xdr:cNvPr>
        <xdr:cNvCxnSpPr/>
      </xdr:nvCxnSpPr>
      <xdr:spPr>
        <a:xfrm>
          <a:off x="9753600" y="53644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37</xdr:row>
      <xdr:rowOff>0</xdr:rowOff>
    </xdr:from>
    <xdr:to>
      <xdr:col>12</xdr:col>
      <xdr:colOff>0</xdr:colOff>
      <xdr:row>37</xdr:row>
      <xdr:rowOff>12700</xdr:rowOff>
    </xdr:to>
    <xdr:cxnSp macro="">
      <xdr:nvCxnSpPr>
        <xdr:cNvPr id="49" name="直线箭头连接符 48">
          <a:extLst>
            <a:ext uri="{FF2B5EF4-FFF2-40B4-BE49-F238E27FC236}">
              <a16:creationId xmlns:a16="http://schemas.microsoft.com/office/drawing/2014/main" id="{00000000-0008-0000-0100-000031000000}"/>
            </a:ext>
          </a:extLst>
        </xdr:cNvPr>
        <xdr:cNvCxnSpPr/>
      </xdr:nvCxnSpPr>
      <xdr:spPr>
        <a:xfrm>
          <a:off x="12471400" y="62026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49</xdr:row>
      <xdr:rowOff>101600</xdr:rowOff>
    </xdr:from>
    <xdr:to>
      <xdr:col>3</xdr:col>
      <xdr:colOff>1155700</xdr:colOff>
      <xdr:row>52</xdr:row>
      <xdr:rowOff>38100</xdr:rowOff>
    </xdr:to>
    <xdr:cxnSp macro="">
      <xdr:nvCxnSpPr>
        <xdr:cNvPr id="50" name="直线箭头连接符 49">
          <a:extLst>
            <a:ext uri="{FF2B5EF4-FFF2-40B4-BE49-F238E27FC236}">
              <a16:creationId xmlns:a16="http://schemas.microsoft.com/office/drawing/2014/main" id="{00000000-0008-0000-0100-000032000000}"/>
            </a:ext>
          </a:extLst>
        </xdr:cNvPr>
        <xdr:cNvCxnSpPr/>
      </xdr:nvCxnSpPr>
      <xdr:spPr>
        <a:xfrm flipV="1">
          <a:off x="3327400" y="831596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52</xdr:row>
      <xdr:rowOff>0</xdr:rowOff>
    </xdr:from>
    <xdr:to>
      <xdr:col>3</xdr:col>
      <xdr:colOff>1104900</xdr:colOff>
      <xdr:row>53</xdr:row>
      <xdr:rowOff>167640</xdr:rowOff>
    </xdr:to>
    <xdr:cxnSp macro="">
      <xdr:nvCxnSpPr>
        <xdr:cNvPr id="51" name="直线箭头连接符 50">
          <a:extLst>
            <a:ext uri="{FF2B5EF4-FFF2-40B4-BE49-F238E27FC236}">
              <a16:creationId xmlns:a16="http://schemas.microsoft.com/office/drawing/2014/main" id="{00000000-0008-0000-0100-000033000000}"/>
            </a:ext>
          </a:extLst>
        </xdr:cNvPr>
        <xdr:cNvCxnSpPr/>
      </xdr:nvCxnSpPr>
      <xdr:spPr>
        <a:xfrm>
          <a:off x="3289300" y="87172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52</xdr:row>
      <xdr:rowOff>152400</xdr:rowOff>
    </xdr:from>
    <xdr:to>
      <xdr:col>6</xdr:col>
      <xdr:colOff>0</xdr:colOff>
      <xdr:row>54</xdr:row>
      <xdr:rowOff>0</xdr:rowOff>
    </xdr:to>
    <xdr:cxnSp macro="">
      <xdr:nvCxnSpPr>
        <xdr:cNvPr id="52" name="直线箭头连接符 51">
          <a:extLst>
            <a:ext uri="{FF2B5EF4-FFF2-40B4-BE49-F238E27FC236}">
              <a16:creationId xmlns:a16="http://schemas.microsoft.com/office/drawing/2014/main" id="{00000000-0008-0000-0100-000034000000}"/>
            </a:ext>
          </a:extLst>
        </xdr:cNvPr>
        <xdr:cNvCxnSpPr/>
      </xdr:nvCxnSpPr>
      <xdr:spPr>
        <a:xfrm flipV="1">
          <a:off x="6477000" y="88696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54</xdr:row>
      <xdr:rowOff>0</xdr:rowOff>
    </xdr:from>
    <xdr:to>
      <xdr:col>5</xdr:col>
      <xdr:colOff>800100</xdr:colOff>
      <xdr:row>56</xdr:row>
      <xdr:rowOff>0</xdr:rowOff>
    </xdr:to>
    <xdr:cxnSp macro="">
      <xdr:nvCxnSpPr>
        <xdr:cNvPr id="53" name="直线箭头连接符 52">
          <a:extLst>
            <a:ext uri="{FF2B5EF4-FFF2-40B4-BE49-F238E27FC236}">
              <a16:creationId xmlns:a16="http://schemas.microsoft.com/office/drawing/2014/main" id="{00000000-0008-0000-0100-000035000000}"/>
            </a:ext>
          </a:extLst>
        </xdr:cNvPr>
        <xdr:cNvCxnSpPr/>
      </xdr:nvCxnSpPr>
      <xdr:spPr>
        <a:xfrm>
          <a:off x="6489700" y="90525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52</xdr:row>
      <xdr:rowOff>127000</xdr:rowOff>
    </xdr:from>
    <xdr:to>
      <xdr:col>7</xdr:col>
      <xdr:colOff>787400</xdr:colOff>
      <xdr:row>53</xdr:row>
      <xdr:rowOff>152400</xdr:rowOff>
    </xdr:to>
    <xdr:cxnSp macro="">
      <xdr:nvCxnSpPr>
        <xdr:cNvPr id="54" name="直线箭头连接符 53">
          <a:extLst>
            <a:ext uri="{FF2B5EF4-FFF2-40B4-BE49-F238E27FC236}">
              <a16:creationId xmlns:a16="http://schemas.microsoft.com/office/drawing/2014/main" id="{00000000-0008-0000-0100-000036000000}"/>
            </a:ext>
          </a:extLst>
        </xdr:cNvPr>
        <xdr:cNvCxnSpPr/>
      </xdr:nvCxnSpPr>
      <xdr:spPr>
        <a:xfrm>
          <a:off x="8153400" y="88442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47</xdr:row>
      <xdr:rowOff>38100</xdr:rowOff>
    </xdr:from>
    <xdr:to>
      <xdr:col>5</xdr:col>
      <xdr:colOff>774700</xdr:colOff>
      <xdr:row>49</xdr:row>
      <xdr:rowOff>0</xdr:rowOff>
    </xdr:to>
    <xdr:cxnSp macro="">
      <xdr:nvCxnSpPr>
        <xdr:cNvPr id="55" name="直线箭头连接符 54">
          <a:extLst>
            <a:ext uri="{FF2B5EF4-FFF2-40B4-BE49-F238E27FC236}">
              <a16:creationId xmlns:a16="http://schemas.microsoft.com/office/drawing/2014/main" id="{00000000-0008-0000-0100-000037000000}"/>
            </a:ext>
          </a:extLst>
        </xdr:cNvPr>
        <xdr:cNvCxnSpPr/>
      </xdr:nvCxnSpPr>
      <xdr:spPr>
        <a:xfrm flipV="1">
          <a:off x="6464300" y="79171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47</xdr:row>
      <xdr:rowOff>0</xdr:rowOff>
    </xdr:from>
    <xdr:to>
      <xdr:col>7</xdr:col>
      <xdr:colOff>800100</xdr:colOff>
      <xdr:row>47</xdr:row>
      <xdr:rowOff>12700</xdr:rowOff>
    </xdr:to>
    <xdr:cxnSp macro="">
      <xdr:nvCxnSpPr>
        <xdr:cNvPr id="56" name="直线箭头连接符 55">
          <a:extLst>
            <a:ext uri="{FF2B5EF4-FFF2-40B4-BE49-F238E27FC236}">
              <a16:creationId xmlns:a16="http://schemas.microsoft.com/office/drawing/2014/main" id="{00000000-0008-0000-0100-000038000000}"/>
            </a:ext>
          </a:extLst>
        </xdr:cNvPr>
        <xdr:cNvCxnSpPr/>
      </xdr:nvCxnSpPr>
      <xdr:spPr>
        <a:xfrm>
          <a:off x="8102600" y="78790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52</xdr:row>
      <xdr:rowOff>38100</xdr:rowOff>
    </xdr:from>
    <xdr:to>
      <xdr:col>9</xdr:col>
      <xdr:colOff>800100</xdr:colOff>
      <xdr:row>53</xdr:row>
      <xdr:rowOff>165100</xdr:rowOff>
    </xdr:to>
    <xdr:cxnSp macro="">
      <xdr:nvCxnSpPr>
        <xdr:cNvPr id="57" name="直线箭头连接符 56">
          <a:extLst>
            <a:ext uri="{FF2B5EF4-FFF2-40B4-BE49-F238E27FC236}">
              <a16:creationId xmlns:a16="http://schemas.microsoft.com/office/drawing/2014/main" id="{00000000-0008-0000-0100-000039000000}"/>
            </a:ext>
          </a:extLst>
        </xdr:cNvPr>
        <xdr:cNvCxnSpPr/>
      </xdr:nvCxnSpPr>
      <xdr:spPr>
        <a:xfrm flipV="1">
          <a:off x="9766300" y="87553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46</xdr:row>
      <xdr:rowOff>167640</xdr:rowOff>
    </xdr:from>
    <xdr:to>
      <xdr:col>9</xdr:col>
      <xdr:colOff>787400</xdr:colOff>
      <xdr:row>51</xdr:row>
      <xdr:rowOff>167640</xdr:rowOff>
    </xdr:to>
    <xdr:cxnSp macro="">
      <xdr:nvCxnSpPr>
        <xdr:cNvPr id="58" name="直线箭头连接符 57">
          <a:extLst>
            <a:ext uri="{FF2B5EF4-FFF2-40B4-BE49-F238E27FC236}">
              <a16:creationId xmlns:a16="http://schemas.microsoft.com/office/drawing/2014/main" id="{00000000-0008-0000-0100-00003A000000}"/>
            </a:ext>
          </a:extLst>
        </xdr:cNvPr>
        <xdr:cNvCxnSpPr/>
      </xdr:nvCxnSpPr>
      <xdr:spPr>
        <a:xfrm>
          <a:off x="9753600" y="78790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52</xdr:row>
      <xdr:rowOff>0</xdr:rowOff>
    </xdr:from>
    <xdr:to>
      <xdr:col>12</xdr:col>
      <xdr:colOff>0</xdr:colOff>
      <xdr:row>52</xdr:row>
      <xdr:rowOff>12700</xdr:rowOff>
    </xdr:to>
    <xdr:cxnSp macro="">
      <xdr:nvCxnSpPr>
        <xdr:cNvPr id="59" name="直线箭头连接符 58">
          <a:extLst>
            <a:ext uri="{FF2B5EF4-FFF2-40B4-BE49-F238E27FC236}">
              <a16:creationId xmlns:a16="http://schemas.microsoft.com/office/drawing/2014/main" id="{00000000-0008-0000-0100-00003B000000}"/>
            </a:ext>
          </a:extLst>
        </xdr:cNvPr>
        <xdr:cNvCxnSpPr/>
      </xdr:nvCxnSpPr>
      <xdr:spPr>
        <a:xfrm>
          <a:off x="12471400" y="87172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25400</xdr:colOff>
      <xdr:row>54</xdr:row>
      <xdr:rowOff>88900</xdr:rowOff>
    </xdr:from>
    <xdr:to>
      <xdr:col>7</xdr:col>
      <xdr:colOff>812800</xdr:colOff>
      <xdr:row>56</xdr:row>
      <xdr:rowOff>63500</xdr:rowOff>
    </xdr:to>
    <xdr:cxnSp macro="">
      <xdr:nvCxnSpPr>
        <xdr:cNvPr id="61" name="直线箭头连接符 60">
          <a:extLst>
            <a:ext uri="{FF2B5EF4-FFF2-40B4-BE49-F238E27FC236}">
              <a16:creationId xmlns:a16="http://schemas.microsoft.com/office/drawing/2014/main" id="{00000000-0008-0000-0100-00003D000000}"/>
            </a:ext>
          </a:extLst>
        </xdr:cNvPr>
        <xdr:cNvCxnSpPr/>
      </xdr:nvCxnSpPr>
      <xdr:spPr>
        <a:xfrm flipV="1">
          <a:off x="8140700" y="91414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66</xdr:row>
      <xdr:rowOff>101600</xdr:rowOff>
    </xdr:from>
    <xdr:to>
      <xdr:col>3</xdr:col>
      <xdr:colOff>1155700</xdr:colOff>
      <xdr:row>69</xdr:row>
      <xdr:rowOff>38100</xdr:rowOff>
    </xdr:to>
    <xdr:cxnSp macro="">
      <xdr:nvCxnSpPr>
        <xdr:cNvPr id="62" name="直线箭头连接符 61">
          <a:extLst>
            <a:ext uri="{FF2B5EF4-FFF2-40B4-BE49-F238E27FC236}">
              <a16:creationId xmlns:a16="http://schemas.microsoft.com/office/drawing/2014/main" id="{00000000-0008-0000-0100-00003E000000}"/>
            </a:ext>
          </a:extLst>
        </xdr:cNvPr>
        <xdr:cNvCxnSpPr/>
      </xdr:nvCxnSpPr>
      <xdr:spPr>
        <a:xfrm flipV="1">
          <a:off x="3327400" y="1116584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69</xdr:row>
      <xdr:rowOff>0</xdr:rowOff>
    </xdr:from>
    <xdr:to>
      <xdr:col>3</xdr:col>
      <xdr:colOff>1104900</xdr:colOff>
      <xdr:row>70</xdr:row>
      <xdr:rowOff>167640</xdr:rowOff>
    </xdr:to>
    <xdr:cxnSp macro="">
      <xdr:nvCxnSpPr>
        <xdr:cNvPr id="63" name="直线箭头连接符 62">
          <a:extLst>
            <a:ext uri="{FF2B5EF4-FFF2-40B4-BE49-F238E27FC236}">
              <a16:creationId xmlns:a16="http://schemas.microsoft.com/office/drawing/2014/main" id="{00000000-0008-0000-0100-00003F000000}"/>
            </a:ext>
          </a:extLst>
        </xdr:cNvPr>
        <xdr:cNvCxnSpPr/>
      </xdr:nvCxnSpPr>
      <xdr:spPr>
        <a:xfrm>
          <a:off x="3289300" y="1156716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69</xdr:row>
      <xdr:rowOff>152400</xdr:rowOff>
    </xdr:from>
    <xdr:to>
      <xdr:col>6</xdr:col>
      <xdr:colOff>0</xdr:colOff>
      <xdr:row>71</xdr:row>
      <xdr:rowOff>0</xdr:rowOff>
    </xdr:to>
    <xdr:cxnSp macro="">
      <xdr:nvCxnSpPr>
        <xdr:cNvPr id="64" name="直线箭头连接符 63">
          <a:extLst>
            <a:ext uri="{FF2B5EF4-FFF2-40B4-BE49-F238E27FC236}">
              <a16:creationId xmlns:a16="http://schemas.microsoft.com/office/drawing/2014/main" id="{00000000-0008-0000-0100-000040000000}"/>
            </a:ext>
          </a:extLst>
        </xdr:cNvPr>
        <xdr:cNvCxnSpPr/>
      </xdr:nvCxnSpPr>
      <xdr:spPr>
        <a:xfrm flipV="1">
          <a:off x="6477000" y="1171956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71</xdr:row>
      <xdr:rowOff>0</xdr:rowOff>
    </xdr:from>
    <xdr:to>
      <xdr:col>5</xdr:col>
      <xdr:colOff>800100</xdr:colOff>
      <xdr:row>73</xdr:row>
      <xdr:rowOff>0</xdr:rowOff>
    </xdr:to>
    <xdr:cxnSp macro="">
      <xdr:nvCxnSpPr>
        <xdr:cNvPr id="65" name="直线箭头连接符 64">
          <a:extLst>
            <a:ext uri="{FF2B5EF4-FFF2-40B4-BE49-F238E27FC236}">
              <a16:creationId xmlns:a16="http://schemas.microsoft.com/office/drawing/2014/main" id="{00000000-0008-0000-0100-000041000000}"/>
            </a:ext>
          </a:extLst>
        </xdr:cNvPr>
        <xdr:cNvCxnSpPr/>
      </xdr:nvCxnSpPr>
      <xdr:spPr>
        <a:xfrm>
          <a:off x="6489700" y="1190244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69</xdr:row>
      <xdr:rowOff>127000</xdr:rowOff>
    </xdr:from>
    <xdr:to>
      <xdr:col>7</xdr:col>
      <xdr:colOff>787400</xdr:colOff>
      <xdr:row>70</xdr:row>
      <xdr:rowOff>152400</xdr:rowOff>
    </xdr:to>
    <xdr:cxnSp macro="">
      <xdr:nvCxnSpPr>
        <xdr:cNvPr id="66" name="直线箭头连接符 65">
          <a:extLst>
            <a:ext uri="{FF2B5EF4-FFF2-40B4-BE49-F238E27FC236}">
              <a16:creationId xmlns:a16="http://schemas.microsoft.com/office/drawing/2014/main" id="{00000000-0008-0000-0100-000042000000}"/>
            </a:ext>
          </a:extLst>
        </xdr:cNvPr>
        <xdr:cNvCxnSpPr/>
      </xdr:nvCxnSpPr>
      <xdr:spPr>
        <a:xfrm>
          <a:off x="8153400" y="1169416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64</xdr:row>
      <xdr:rowOff>38100</xdr:rowOff>
    </xdr:from>
    <xdr:to>
      <xdr:col>5</xdr:col>
      <xdr:colOff>774700</xdr:colOff>
      <xdr:row>66</xdr:row>
      <xdr:rowOff>0</xdr:rowOff>
    </xdr:to>
    <xdr:cxnSp macro="">
      <xdr:nvCxnSpPr>
        <xdr:cNvPr id="67" name="直线箭头连接符 66">
          <a:extLst>
            <a:ext uri="{FF2B5EF4-FFF2-40B4-BE49-F238E27FC236}">
              <a16:creationId xmlns:a16="http://schemas.microsoft.com/office/drawing/2014/main" id="{00000000-0008-0000-0100-000043000000}"/>
            </a:ext>
          </a:extLst>
        </xdr:cNvPr>
        <xdr:cNvCxnSpPr/>
      </xdr:nvCxnSpPr>
      <xdr:spPr>
        <a:xfrm flipV="1">
          <a:off x="6464300" y="1076706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64</xdr:row>
      <xdr:rowOff>0</xdr:rowOff>
    </xdr:from>
    <xdr:to>
      <xdr:col>7</xdr:col>
      <xdr:colOff>800100</xdr:colOff>
      <xdr:row>64</xdr:row>
      <xdr:rowOff>12700</xdr:rowOff>
    </xdr:to>
    <xdr:cxnSp macro="">
      <xdr:nvCxnSpPr>
        <xdr:cNvPr id="68" name="直线箭头连接符 67">
          <a:extLst>
            <a:ext uri="{FF2B5EF4-FFF2-40B4-BE49-F238E27FC236}">
              <a16:creationId xmlns:a16="http://schemas.microsoft.com/office/drawing/2014/main" id="{00000000-0008-0000-0100-000044000000}"/>
            </a:ext>
          </a:extLst>
        </xdr:cNvPr>
        <xdr:cNvCxnSpPr/>
      </xdr:nvCxnSpPr>
      <xdr:spPr>
        <a:xfrm>
          <a:off x="8102600" y="1072896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69</xdr:row>
      <xdr:rowOff>38100</xdr:rowOff>
    </xdr:from>
    <xdr:to>
      <xdr:col>9</xdr:col>
      <xdr:colOff>800100</xdr:colOff>
      <xdr:row>70</xdr:row>
      <xdr:rowOff>165100</xdr:rowOff>
    </xdr:to>
    <xdr:cxnSp macro="">
      <xdr:nvCxnSpPr>
        <xdr:cNvPr id="69" name="直线箭头连接符 68">
          <a:extLst>
            <a:ext uri="{FF2B5EF4-FFF2-40B4-BE49-F238E27FC236}">
              <a16:creationId xmlns:a16="http://schemas.microsoft.com/office/drawing/2014/main" id="{00000000-0008-0000-0100-000045000000}"/>
            </a:ext>
          </a:extLst>
        </xdr:cNvPr>
        <xdr:cNvCxnSpPr/>
      </xdr:nvCxnSpPr>
      <xdr:spPr>
        <a:xfrm flipV="1">
          <a:off x="9766300" y="1160526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63</xdr:row>
      <xdr:rowOff>167640</xdr:rowOff>
    </xdr:from>
    <xdr:to>
      <xdr:col>9</xdr:col>
      <xdr:colOff>787400</xdr:colOff>
      <xdr:row>68</xdr:row>
      <xdr:rowOff>167640</xdr:rowOff>
    </xdr:to>
    <xdr:cxnSp macro="">
      <xdr:nvCxnSpPr>
        <xdr:cNvPr id="70" name="直线箭头连接符 69">
          <a:extLst>
            <a:ext uri="{FF2B5EF4-FFF2-40B4-BE49-F238E27FC236}">
              <a16:creationId xmlns:a16="http://schemas.microsoft.com/office/drawing/2014/main" id="{00000000-0008-0000-0100-000046000000}"/>
            </a:ext>
          </a:extLst>
        </xdr:cNvPr>
        <xdr:cNvCxnSpPr/>
      </xdr:nvCxnSpPr>
      <xdr:spPr>
        <a:xfrm>
          <a:off x="9753600" y="1072896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69</xdr:row>
      <xdr:rowOff>0</xdr:rowOff>
    </xdr:from>
    <xdr:to>
      <xdr:col>12</xdr:col>
      <xdr:colOff>0</xdr:colOff>
      <xdr:row>69</xdr:row>
      <xdr:rowOff>12700</xdr:rowOff>
    </xdr:to>
    <xdr:cxnSp macro="">
      <xdr:nvCxnSpPr>
        <xdr:cNvPr id="71" name="直线箭头连接符 70">
          <a:extLst>
            <a:ext uri="{FF2B5EF4-FFF2-40B4-BE49-F238E27FC236}">
              <a16:creationId xmlns:a16="http://schemas.microsoft.com/office/drawing/2014/main" id="{00000000-0008-0000-0100-000047000000}"/>
            </a:ext>
          </a:extLst>
        </xdr:cNvPr>
        <xdr:cNvCxnSpPr/>
      </xdr:nvCxnSpPr>
      <xdr:spPr>
        <a:xfrm>
          <a:off x="12471400" y="1156716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25400</xdr:colOff>
      <xdr:row>71</xdr:row>
      <xdr:rowOff>88900</xdr:rowOff>
    </xdr:from>
    <xdr:to>
      <xdr:col>7</xdr:col>
      <xdr:colOff>812800</xdr:colOff>
      <xdr:row>73</xdr:row>
      <xdr:rowOff>63500</xdr:rowOff>
    </xdr:to>
    <xdr:cxnSp macro="">
      <xdr:nvCxnSpPr>
        <xdr:cNvPr id="72" name="直线箭头连接符 71">
          <a:extLst>
            <a:ext uri="{FF2B5EF4-FFF2-40B4-BE49-F238E27FC236}">
              <a16:creationId xmlns:a16="http://schemas.microsoft.com/office/drawing/2014/main" id="{00000000-0008-0000-0100-000048000000}"/>
            </a:ext>
          </a:extLst>
        </xdr:cNvPr>
        <xdr:cNvCxnSpPr/>
      </xdr:nvCxnSpPr>
      <xdr:spPr>
        <a:xfrm flipV="1">
          <a:off x="8140700" y="1199134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82</xdr:row>
      <xdr:rowOff>101600</xdr:rowOff>
    </xdr:from>
    <xdr:to>
      <xdr:col>3</xdr:col>
      <xdr:colOff>1155700</xdr:colOff>
      <xdr:row>85</xdr:row>
      <xdr:rowOff>38100</xdr:rowOff>
    </xdr:to>
    <xdr:cxnSp macro="">
      <xdr:nvCxnSpPr>
        <xdr:cNvPr id="73" name="直线箭头连接符 72">
          <a:extLst>
            <a:ext uri="{FF2B5EF4-FFF2-40B4-BE49-F238E27FC236}">
              <a16:creationId xmlns:a16="http://schemas.microsoft.com/office/drawing/2014/main" id="{00000000-0008-0000-0100-000049000000}"/>
            </a:ext>
          </a:extLst>
        </xdr:cNvPr>
        <xdr:cNvCxnSpPr/>
      </xdr:nvCxnSpPr>
      <xdr:spPr>
        <a:xfrm flipV="1">
          <a:off x="3327400" y="1384808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85</xdr:row>
      <xdr:rowOff>0</xdr:rowOff>
    </xdr:from>
    <xdr:to>
      <xdr:col>3</xdr:col>
      <xdr:colOff>1104900</xdr:colOff>
      <xdr:row>86</xdr:row>
      <xdr:rowOff>167640</xdr:rowOff>
    </xdr:to>
    <xdr:cxnSp macro="">
      <xdr:nvCxnSpPr>
        <xdr:cNvPr id="74" name="直线箭头连接符 73">
          <a:extLst>
            <a:ext uri="{FF2B5EF4-FFF2-40B4-BE49-F238E27FC236}">
              <a16:creationId xmlns:a16="http://schemas.microsoft.com/office/drawing/2014/main" id="{00000000-0008-0000-0100-00004A000000}"/>
            </a:ext>
          </a:extLst>
        </xdr:cNvPr>
        <xdr:cNvCxnSpPr/>
      </xdr:nvCxnSpPr>
      <xdr:spPr>
        <a:xfrm>
          <a:off x="3289300" y="1424940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85</xdr:row>
      <xdr:rowOff>152400</xdr:rowOff>
    </xdr:from>
    <xdr:to>
      <xdr:col>6</xdr:col>
      <xdr:colOff>0</xdr:colOff>
      <xdr:row>87</xdr:row>
      <xdr:rowOff>0</xdr:rowOff>
    </xdr:to>
    <xdr:cxnSp macro="">
      <xdr:nvCxnSpPr>
        <xdr:cNvPr id="75" name="直线箭头连接符 74">
          <a:extLst>
            <a:ext uri="{FF2B5EF4-FFF2-40B4-BE49-F238E27FC236}">
              <a16:creationId xmlns:a16="http://schemas.microsoft.com/office/drawing/2014/main" id="{00000000-0008-0000-0100-00004B000000}"/>
            </a:ext>
          </a:extLst>
        </xdr:cNvPr>
        <xdr:cNvCxnSpPr/>
      </xdr:nvCxnSpPr>
      <xdr:spPr>
        <a:xfrm flipV="1">
          <a:off x="6477000" y="1440180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87</xdr:row>
      <xdr:rowOff>0</xdr:rowOff>
    </xdr:from>
    <xdr:to>
      <xdr:col>5</xdr:col>
      <xdr:colOff>800100</xdr:colOff>
      <xdr:row>89</xdr:row>
      <xdr:rowOff>0</xdr:rowOff>
    </xdr:to>
    <xdr:cxnSp macro="">
      <xdr:nvCxnSpPr>
        <xdr:cNvPr id="76" name="直线箭头连接符 75">
          <a:extLst>
            <a:ext uri="{FF2B5EF4-FFF2-40B4-BE49-F238E27FC236}">
              <a16:creationId xmlns:a16="http://schemas.microsoft.com/office/drawing/2014/main" id="{00000000-0008-0000-0100-00004C000000}"/>
            </a:ext>
          </a:extLst>
        </xdr:cNvPr>
        <xdr:cNvCxnSpPr/>
      </xdr:nvCxnSpPr>
      <xdr:spPr>
        <a:xfrm>
          <a:off x="6489700" y="1458468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85</xdr:row>
      <xdr:rowOff>127000</xdr:rowOff>
    </xdr:from>
    <xdr:to>
      <xdr:col>7</xdr:col>
      <xdr:colOff>787400</xdr:colOff>
      <xdr:row>86</xdr:row>
      <xdr:rowOff>152400</xdr:rowOff>
    </xdr:to>
    <xdr:cxnSp macro="">
      <xdr:nvCxnSpPr>
        <xdr:cNvPr id="77" name="直线箭头连接符 76">
          <a:extLst>
            <a:ext uri="{FF2B5EF4-FFF2-40B4-BE49-F238E27FC236}">
              <a16:creationId xmlns:a16="http://schemas.microsoft.com/office/drawing/2014/main" id="{00000000-0008-0000-0100-00004D000000}"/>
            </a:ext>
          </a:extLst>
        </xdr:cNvPr>
        <xdr:cNvCxnSpPr/>
      </xdr:nvCxnSpPr>
      <xdr:spPr>
        <a:xfrm>
          <a:off x="8153400" y="1437640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80</xdr:row>
      <xdr:rowOff>38100</xdr:rowOff>
    </xdr:from>
    <xdr:to>
      <xdr:col>5</xdr:col>
      <xdr:colOff>774700</xdr:colOff>
      <xdr:row>82</xdr:row>
      <xdr:rowOff>0</xdr:rowOff>
    </xdr:to>
    <xdr:cxnSp macro="">
      <xdr:nvCxnSpPr>
        <xdr:cNvPr id="78" name="直线箭头连接符 77">
          <a:extLst>
            <a:ext uri="{FF2B5EF4-FFF2-40B4-BE49-F238E27FC236}">
              <a16:creationId xmlns:a16="http://schemas.microsoft.com/office/drawing/2014/main" id="{00000000-0008-0000-0100-00004E000000}"/>
            </a:ext>
          </a:extLst>
        </xdr:cNvPr>
        <xdr:cNvCxnSpPr/>
      </xdr:nvCxnSpPr>
      <xdr:spPr>
        <a:xfrm flipV="1">
          <a:off x="6464300" y="1344930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80</xdr:row>
      <xdr:rowOff>0</xdr:rowOff>
    </xdr:from>
    <xdr:to>
      <xdr:col>7</xdr:col>
      <xdr:colOff>800100</xdr:colOff>
      <xdr:row>80</xdr:row>
      <xdr:rowOff>12700</xdr:rowOff>
    </xdr:to>
    <xdr:cxnSp macro="">
      <xdr:nvCxnSpPr>
        <xdr:cNvPr id="79" name="直线箭头连接符 78">
          <a:extLst>
            <a:ext uri="{FF2B5EF4-FFF2-40B4-BE49-F238E27FC236}">
              <a16:creationId xmlns:a16="http://schemas.microsoft.com/office/drawing/2014/main" id="{00000000-0008-0000-0100-00004F000000}"/>
            </a:ext>
          </a:extLst>
        </xdr:cNvPr>
        <xdr:cNvCxnSpPr/>
      </xdr:nvCxnSpPr>
      <xdr:spPr>
        <a:xfrm>
          <a:off x="8102600" y="1341120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85</xdr:row>
      <xdr:rowOff>38100</xdr:rowOff>
    </xdr:from>
    <xdr:to>
      <xdr:col>9</xdr:col>
      <xdr:colOff>800100</xdr:colOff>
      <xdr:row>86</xdr:row>
      <xdr:rowOff>165100</xdr:rowOff>
    </xdr:to>
    <xdr:cxnSp macro="">
      <xdr:nvCxnSpPr>
        <xdr:cNvPr id="80" name="直线箭头连接符 79">
          <a:extLst>
            <a:ext uri="{FF2B5EF4-FFF2-40B4-BE49-F238E27FC236}">
              <a16:creationId xmlns:a16="http://schemas.microsoft.com/office/drawing/2014/main" id="{00000000-0008-0000-0100-000050000000}"/>
            </a:ext>
          </a:extLst>
        </xdr:cNvPr>
        <xdr:cNvCxnSpPr/>
      </xdr:nvCxnSpPr>
      <xdr:spPr>
        <a:xfrm flipV="1">
          <a:off x="9766300" y="1428750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79</xdr:row>
      <xdr:rowOff>167640</xdr:rowOff>
    </xdr:from>
    <xdr:to>
      <xdr:col>9</xdr:col>
      <xdr:colOff>787400</xdr:colOff>
      <xdr:row>84</xdr:row>
      <xdr:rowOff>167640</xdr:rowOff>
    </xdr:to>
    <xdr:cxnSp macro="">
      <xdr:nvCxnSpPr>
        <xdr:cNvPr id="81" name="直线箭头连接符 80">
          <a:extLst>
            <a:ext uri="{FF2B5EF4-FFF2-40B4-BE49-F238E27FC236}">
              <a16:creationId xmlns:a16="http://schemas.microsoft.com/office/drawing/2014/main" id="{00000000-0008-0000-0100-000051000000}"/>
            </a:ext>
          </a:extLst>
        </xdr:cNvPr>
        <xdr:cNvCxnSpPr/>
      </xdr:nvCxnSpPr>
      <xdr:spPr>
        <a:xfrm>
          <a:off x="9753600" y="1341120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85</xdr:row>
      <xdr:rowOff>0</xdr:rowOff>
    </xdr:from>
    <xdr:to>
      <xdr:col>12</xdr:col>
      <xdr:colOff>0</xdr:colOff>
      <xdr:row>85</xdr:row>
      <xdr:rowOff>12700</xdr:rowOff>
    </xdr:to>
    <xdr:cxnSp macro="">
      <xdr:nvCxnSpPr>
        <xdr:cNvPr id="82" name="直线箭头连接符 81">
          <a:extLst>
            <a:ext uri="{FF2B5EF4-FFF2-40B4-BE49-F238E27FC236}">
              <a16:creationId xmlns:a16="http://schemas.microsoft.com/office/drawing/2014/main" id="{00000000-0008-0000-0100-000052000000}"/>
            </a:ext>
          </a:extLst>
        </xdr:cNvPr>
        <xdr:cNvCxnSpPr/>
      </xdr:nvCxnSpPr>
      <xdr:spPr>
        <a:xfrm>
          <a:off x="12471400" y="1424940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87</xdr:row>
      <xdr:rowOff>50800</xdr:rowOff>
    </xdr:from>
    <xdr:to>
      <xdr:col>7</xdr:col>
      <xdr:colOff>787400</xdr:colOff>
      <xdr:row>89</xdr:row>
      <xdr:rowOff>25400</xdr:rowOff>
    </xdr:to>
    <xdr:cxnSp macro="">
      <xdr:nvCxnSpPr>
        <xdr:cNvPr id="83" name="直线箭头连接符 82">
          <a:extLst>
            <a:ext uri="{FF2B5EF4-FFF2-40B4-BE49-F238E27FC236}">
              <a16:creationId xmlns:a16="http://schemas.microsoft.com/office/drawing/2014/main" id="{00000000-0008-0000-0100-000053000000}"/>
            </a:ext>
          </a:extLst>
        </xdr:cNvPr>
        <xdr:cNvCxnSpPr/>
      </xdr:nvCxnSpPr>
      <xdr:spPr>
        <a:xfrm flipV="1">
          <a:off x="8115300" y="1463548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107</xdr:row>
      <xdr:rowOff>12700</xdr:rowOff>
    </xdr:from>
    <xdr:to>
      <xdr:col>12</xdr:col>
      <xdr:colOff>203200</xdr:colOff>
      <xdr:row>116</xdr:row>
      <xdr:rowOff>101600</xdr:rowOff>
    </xdr:to>
    <xdr:sp macro="" textlink="">
      <xdr:nvSpPr>
        <xdr:cNvPr id="84" name="文本框 83">
          <a:extLst>
            <a:ext uri="{FF2B5EF4-FFF2-40B4-BE49-F238E27FC236}">
              <a16:creationId xmlns:a16="http://schemas.microsoft.com/office/drawing/2014/main" id="{00000000-0008-0000-0100-000054000000}"/>
            </a:ext>
          </a:extLst>
        </xdr:cNvPr>
        <xdr:cNvSpPr txBox="1"/>
      </xdr:nvSpPr>
      <xdr:spPr>
        <a:xfrm>
          <a:off x="8115300" y="21755100"/>
          <a:ext cx="5372100" cy="191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Q1b) </a:t>
          </a:r>
        </a:p>
        <a:p>
          <a:pPr marL="0" marR="0" lvl="0" indent="0" defTabSz="914400" eaLnBrk="1" fontAlgn="auto" latinLnBrk="0" hangingPunct="1">
            <a:lnSpc>
              <a:spcPct val="100000"/>
            </a:lnSpc>
            <a:spcBef>
              <a:spcPts val="0"/>
            </a:spcBef>
            <a:spcAft>
              <a:spcPts val="0"/>
            </a:spcAft>
            <a:buClrTx/>
            <a:buSzTx/>
            <a:buFontTx/>
            <a:buNone/>
            <a:defRPr/>
          </a:pPr>
          <a:r>
            <a:rPr lang="en-GB" altLang="zh-CN" sz="1200">
              <a:solidFill>
                <a:srgbClr val="FF0000"/>
              </a:solidFill>
              <a:effectLst/>
              <a:latin typeface="+mn-lt"/>
              <a:ea typeface="+mn-ea"/>
              <a:cs typeface="+mn-cs"/>
            </a:rPr>
            <a:t>Which tasks do you recommend for crashing?</a:t>
          </a:r>
          <a:endParaRPr lang="en-GB" altLang="zh-CN" sz="1200">
            <a:solidFill>
              <a:srgbClr val="FF0000"/>
            </a:solidFill>
          </a:endParaRPr>
        </a:p>
        <a:p>
          <a:r>
            <a:rPr lang="en-US" altLang="zh-CN" sz="1200"/>
            <a:t>The optimal crashing plan is to crash task</a:t>
          </a:r>
          <a:r>
            <a:rPr lang="en-US" altLang="zh-CN" sz="1200" baseline="0"/>
            <a:t> F for one week. The duration of the project will be reduced to 28 weeks and  the toal cost is $188,000. </a:t>
          </a:r>
        </a:p>
        <a:p>
          <a:endParaRPr lang="en-US" altLang="zh-CN" sz="1200" baseline="0"/>
        </a:p>
        <a:p>
          <a:r>
            <a:rPr lang="en-GB" altLang="zh-CN" sz="1200">
              <a:solidFill>
                <a:srgbClr val="FF0000"/>
              </a:solidFill>
              <a:effectLst/>
              <a:latin typeface="+mn-lt"/>
              <a:ea typeface="+mn-ea"/>
              <a:cs typeface="+mn-cs"/>
            </a:rPr>
            <a:t>What is the probability of completing the project in 28 weeks? </a:t>
          </a:r>
        </a:p>
        <a:p>
          <a:pPr marL="0" marR="0" lvl="0" indent="0" defTabSz="914400" eaLnBrk="1" fontAlgn="auto" latinLnBrk="0" hangingPunct="1">
            <a:lnSpc>
              <a:spcPct val="100000"/>
            </a:lnSpc>
            <a:spcBef>
              <a:spcPts val="0"/>
            </a:spcBef>
            <a:spcAft>
              <a:spcPts val="0"/>
            </a:spcAft>
            <a:buClrTx/>
            <a:buSzTx/>
            <a:buFontTx/>
            <a:buNone/>
            <a:defRPr/>
          </a:pPr>
          <a:r>
            <a:rPr lang="en-US" altLang="zh-CN" sz="1200" baseline="0">
              <a:solidFill>
                <a:schemeClr val="tx1"/>
              </a:solidFill>
            </a:rPr>
            <a:t>The critical path is ACEFIJ with an expected duration of 28 weeks and a variance of 1 week. The probability that the project can be completed in 28 weeks is 50%, which is the probability of test statistic being smaller than 0 in a normal distribution.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38</xdr:row>
      <xdr:rowOff>12700</xdr:rowOff>
    </xdr:from>
    <xdr:to>
      <xdr:col>5</xdr:col>
      <xdr:colOff>12700</xdr:colOff>
      <xdr:row>48</xdr:row>
      <xdr:rowOff>12700</xdr:rowOff>
    </xdr:to>
    <xdr:sp macro="" textlink="">
      <xdr:nvSpPr>
        <xdr:cNvPr id="2" name="文本框 1">
          <a:extLst>
            <a:ext uri="{FF2B5EF4-FFF2-40B4-BE49-F238E27FC236}">
              <a16:creationId xmlns:a16="http://schemas.microsoft.com/office/drawing/2014/main" id="{00000000-0008-0000-0200-000002000000}"/>
            </a:ext>
          </a:extLst>
        </xdr:cNvPr>
        <xdr:cNvSpPr txBox="1"/>
      </xdr:nvSpPr>
      <xdr:spPr>
        <a:xfrm>
          <a:off x="838200" y="7734300"/>
          <a:ext cx="6642100" cy="203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Q2a)</a:t>
          </a:r>
          <a:r>
            <a:rPr lang="en-US" altLang="zh-CN" sz="1200" baseline="0"/>
            <a:t> The IRR for project A is 27.2% while the IRR for project B is 25.8%.</a:t>
          </a:r>
        </a:p>
        <a:p>
          <a:endParaRPr lang="en-US" altLang="zh-CN" sz="1200" baseline="0"/>
        </a:p>
        <a:p>
          <a:r>
            <a:rPr lang="en-US" altLang="zh-CN" sz="1200" baseline="0"/>
            <a:t>Q2b) Without considering unequal project duration, the NPV for project A is 127.6 while the NPV project B is 141.4. With a greater NPV, project B will be selected.</a:t>
          </a:r>
        </a:p>
        <a:p>
          <a:endParaRPr lang="en-US" altLang="zh-CN" sz="1200" baseline="0"/>
        </a:p>
        <a:p>
          <a:r>
            <a:rPr lang="en-US" altLang="zh-CN" sz="1200" baseline="0"/>
            <a:t>Q2c) Project A lasts for 2 years whereas project B lasts for 3 years. The minimum common multiplier of the different duration is 6 years. Therefore the adjusted NPV with a duration of 6 years, which the project A is repeated by 3 times and project B is repeated by 2 times, is calculated. The adjusted NPVs for project A and project B are 330.7 and 253.6 respectively. With a greater adjusted NPV, project A will be selected.</a:t>
          </a:r>
          <a:endParaRPr lang="zh-CN" altLang="en-US" sz="1200"/>
        </a:p>
      </xdr:txBody>
    </xdr:sp>
    <xdr:clientData/>
  </xdr:twoCellAnchor>
  <xdr:twoCellAnchor>
    <xdr:from>
      <xdr:col>1</xdr:col>
      <xdr:colOff>10795</xdr:colOff>
      <xdr:row>50</xdr:row>
      <xdr:rowOff>25399</xdr:rowOff>
    </xdr:from>
    <xdr:to>
      <xdr:col>2</xdr:col>
      <xdr:colOff>1085850</xdr:colOff>
      <xdr:row>56</xdr:row>
      <xdr:rowOff>76200</xdr:rowOff>
    </xdr:to>
    <mc:AlternateContent xmlns:mc="http://schemas.openxmlformats.org/markup-compatibility/2006">
      <mc:Choice xmlns:a14="http://schemas.microsoft.com/office/drawing/2010/main" Requires="a14">
        <xdr:sp macro="" textlink="">
          <xdr:nvSpPr>
            <xdr:cNvPr id="4" name="文本框 3">
              <a:extLst>
                <a:ext uri="{FF2B5EF4-FFF2-40B4-BE49-F238E27FC236}">
                  <a16:creationId xmlns:a16="http://schemas.microsoft.com/office/drawing/2014/main" id="{00000000-0008-0000-0200-000004000000}"/>
                </a:ext>
              </a:extLst>
            </xdr:cNvPr>
            <xdr:cNvSpPr txBox="1"/>
          </xdr:nvSpPr>
          <xdr:spPr>
            <a:xfrm>
              <a:off x="836295" y="10185399"/>
              <a:ext cx="2814955" cy="1270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14:m>
                <m:oMathPara xmlns:m="http://schemas.openxmlformats.org/officeDocument/2006/math">
                  <m:oMathParaPr>
                    <m:jc m:val="centerGroup"/>
                  </m:oMathParaPr>
                  <m:oMath xmlns:m="http://schemas.openxmlformats.org/officeDocument/2006/math">
                    <m:r>
                      <a:rPr lang="en-US" altLang="zh-CN" sz="1100" i="1">
                        <a:latin typeface="Cambria Math" panose="02040503050406030204" charset="0"/>
                        <a:cs typeface="Cambria Math" panose="02040503050406030204" charset="0"/>
                      </a:rPr>
                      <m:t>0 =−</m:t>
                    </m:r>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𝐼</m:t>
                        </m:r>
                      </m:e>
                      <m:sub>
                        <m:r>
                          <a:rPr lang="en-US" altLang="zh-CN" sz="1100" i="1">
                            <a:latin typeface="Cambria Math" panose="02040503050406030204" charset="0"/>
                            <a:cs typeface="Cambria Math" panose="02040503050406030204" charset="0"/>
                          </a:rPr>
                          <m:t>0</m:t>
                        </m:r>
                      </m:sub>
                    </m:sSub>
                    <m:r>
                      <a:rPr lang="en-US" altLang="zh-CN" sz="1100" i="1">
                        <a:latin typeface="Cambria Math" panose="02040503050406030204" charset="0"/>
                        <a:cs typeface="Cambria Math" panose="02040503050406030204" charset="0"/>
                      </a:rPr>
                      <m:t>+</m:t>
                    </m:r>
                    <m:nary>
                      <m:naryPr>
                        <m:chr m:val="∑"/>
                        <m:limLoc m:val="undOvr"/>
                        <m:ctrlPr>
                          <a:rPr lang="en-US" altLang="zh-CN" sz="1100" i="1">
                            <a:latin typeface="Cambria Math" panose="02040503050406030204" pitchFamily="18" charset="0"/>
                            <a:cs typeface="Cambria Math" panose="02040503050406030204" charset="0"/>
                          </a:rPr>
                        </m:ctrlPr>
                      </m:naryPr>
                      <m:sub>
                        <m:r>
                          <a:rPr lang="en-US" altLang="zh-CN" sz="1100" i="1">
                            <a:latin typeface="Cambria Math" panose="02040503050406030204" charset="0"/>
                            <a:cs typeface="Cambria Math" panose="02040503050406030204" charset="0"/>
                          </a:rPr>
                          <m:t>𝑡</m:t>
                        </m:r>
                        <m:r>
                          <a:rPr lang="en-US" altLang="zh-CN" sz="1100" i="1">
                            <a:latin typeface="Cambria Math" panose="02040503050406030204" charset="0"/>
                            <a:cs typeface="Cambria Math" panose="02040503050406030204" charset="0"/>
                          </a:rPr>
                          <m:t>=1</m:t>
                        </m:r>
                      </m:sub>
                      <m:sup>
                        <m:r>
                          <a:rPr lang="en-US" altLang="zh-CN" sz="1100" i="1">
                            <a:latin typeface="Cambria Math" panose="02040503050406030204" charset="0"/>
                            <a:cs typeface="Cambria Math" panose="02040503050406030204" charset="0"/>
                          </a:rPr>
                          <m:t>𝑇</m:t>
                        </m:r>
                      </m:sup>
                      <m:e>
                        <m:f>
                          <m:fPr>
                            <m:ctrlPr>
                              <a:rPr lang="en-US" altLang="zh-CN" sz="1100" i="1">
                                <a:latin typeface="Cambria Math" panose="02040503050406030204" pitchFamily="18" charset="0"/>
                                <a:cs typeface="Cambria Math" panose="02040503050406030204" charset="0"/>
                              </a:rPr>
                            </m:ctrlPr>
                          </m:fPr>
                          <m:num>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𝐴𝐶𝐹</m:t>
                                </m:r>
                              </m:e>
                              <m:sub>
                                <m:r>
                                  <a:rPr lang="en-US" altLang="zh-CN" sz="1100" i="1">
                                    <a:latin typeface="Cambria Math" panose="02040503050406030204" charset="0"/>
                                    <a:cs typeface="Cambria Math" panose="02040503050406030204" charset="0"/>
                                  </a:rPr>
                                  <m:t>𝑡</m:t>
                                </m:r>
                              </m:sub>
                            </m:sSub>
                          </m:num>
                          <m:den>
                            <m:sSup>
                              <m:sSupPr>
                                <m:ctrlPr>
                                  <a:rPr lang="en-US" altLang="zh-CN" sz="1100" i="1">
                                    <a:latin typeface="Cambria Math" panose="02040503050406030204" pitchFamily="18" charset="0"/>
                                    <a:cs typeface="Cambria Math" panose="02040503050406030204" charset="0"/>
                                  </a:rPr>
                                </m:ctrlPr>
                              </m:sSupPr>
                              <m:e>
                                <m:r>
                                  <a:rPr lang="en-US" altLang="zh-CN" sz="1100" i="1">
                                    <a:latin typeface="Cambria Math" panose="02040503050406030204" charset="0"/>
                                    <a:cs typeface="Cambria Math" panose="02040503050406030204" charset="0"/>
                                  </a:rPr>
                                  <m:t>(1+</m:t>
                                </m:r>
                                <m:r>
                                  <a:rPr lang="en-US" altLang="zh-CN" sz="1100" i="1">
                                    <a:latin typeface="Cambria Math" panose="02040503050406030204" charset="0"/>
                                    <a:cs typeface="Cambria Math" panose="02040503050406030204" charset="0"/>
                                  </a:rPr>
                                  <m:t>𝐼𝑅𝑅</m:t>
                                </m:r>
                                <m:r>
                                  <a:rPr lang="en-US" altLang="zh-CN" sz="1100" i="1">
                                    <a:latin typeface="Cambria Math" panose="02040503050406030204" charset="0"/>
                                    <a:cs typeface="Cambria Math" panose="02040503050406030204" charset="0"/>
                                  </a:rPr>
                                  <m:t>)</m:t>
                                </m:r>
                              </m:e>
                              <m:sup>
                                <m:r>
                                  <a:rPr lang="en-US" altLang="zh-CN" sz="1100" i="1">
                                    <a:latin typeface="Cambria Math" panose="02040503050406030204" charset="0"/>
                                    <a:cs typeface="Cambria Math" panose="02040503050406030204" charset="0"/>
                                  </a:rPr>
                                  <m:t>𝑡</m:t>
                                </m:r>
                              </m:sup>
                            </m:sSup>
                          </m:den>
                        </m:f>
                      </m:e>
                    </m:nary>
                  </m:oMath>
                </m:oMathPara>
              </a14:m>
              <a:endParaRPr lang="zh-CN" altLang="en-US" sz="1100"/>
            </a:p>
            <a:p>
              <a:pPr algn="l"/>
              <a:endParaRPr lang="zh-CN" altLang="en-US" sz="1100"/>
            </a:p>
            <a:p>
              <a:pPr algn="l"/>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𝐼</m:t>
                        </m:r>
                      </m:e>
                      <m:sub>
                        <m:r>
                          <a:rPr lang="en-US" altLang="zh-CN" sz="1100" i="1">
                            <a:latin typeface="Cambria Math" panose="02040503050406030204" charset="0"/>
                            <a:cs typeface="Cambria Math" panose="02040503050406030204" charset="0"/>
                          </a:rPr>
                          <m:t>0</m:t>
                        </m:r>
                      </m:sub>
                    </m:sSub>
                    <m:r>
                      <a:rPr lang="en-US" altLang="zh-CN" sz="1100" i="1">
                        <a:latin typeface="Cambria Math" panose="02040503050406030204" charset="0"/>
                        <a:cs typeface="Cambria Math" panose="02040503050406030204" charset="0"/>
                      </a:rPr>
                      <m:t>=</m:t>
                    </m:r>
                    <m:nary>
                      <m:naryPr>
                        <m:chr m:val="∑"/>
                        <m:limLoc m:val="undOvr"/>
                        <m:ctrlPr>
                          <a:rPr lang="en-US" altLang="zh-CN" sz="1100" i="1">
                            <a:latin typeface="Cambria Math" panose="02040503050406030204" pitchFamily="18" charset="0"/>
                            <a:cs typeface="Cambria Math" panose="02040503050406030204" charset="0"/>
                          </a:rPr>
                        </m:ctrlPr>
                      </m:naryPr>
                      <m:sub>
                        <m:r>
                          <a:rPr lang="en-US" altLang="zh-CN" sz="1100" i="1">
                            <a:latin typeface="Cambria Math" panose="02040503050406030204" charset="0"/>
                            <a:cs typeface="Cambria Math" panose="02040503050406030204" charset="0"/>
                          </a:rPr>
                          <m:t>𝑡</m:t>
                        </m:r>
                        <m:r>
                          <a:rPr lang="en-US" altLang="zh-CN" sz="1100" i="1">
                            <a:latin typeface="Cambria Math" panose="02040503050406030204" charset="0"/>
                            <a:cs typeface="Cambria Math" panose="02040503050406030204" charset="0"/>
                          </a:rPr>
                          <m:t>=1</m:t>
                        </m:r>
                      </m:sub>
                      <m:sup>
                        <m:r>
                          <a:rPr lang="en-US" altLang="zh-CN" sz="1100" i="1">
                            <a:latin typeface="Cambria Math" panose="02040503050406030204" charset="0"/>
                            <a:cs typeface="Cambria Math" panose="02040503050406030204" charset="0"/>
                          </a:rPr>
                          <m:t>𝑇</m:t>
                        </m:r>
                      </m:sup>
                      <m:e>
                        <m:f>
                          <m:fPr>
                            <m:ctrlPr>
                              <a:rPr lang="en-US" altLang="zh-CN" sz="1100" i="1">
                                <a:latin typeface="Cambria Math" panose="02040503050406030204" pitchFamily="18" charset="0"/>
                                <a:cs typeface="Cambria Math" panose="02040503050406030204" charset="0"/>
                              </a:rPr>
                            </m:ctrlPr>
                          </m:fPr>
                          <m:num>
                            <m:sSub>
                              <m:sSubPr>
                                <m:ctrlPr>
                                  <a:rPr lang="en-US" altLang="zh-CN" sz="1100" i="1">
                                    <a:latin typeface="Cambria Math" panose="02040503050406030204" pitchFamily="18" charset="0"/>
                                    <a:cs typeface="Cambria Math" panose="02040503050406030204" charset="0"/>
                                  </a:rPr>
                                </m:ctrlPr>
                              </m:sSubPr>
                              <m:e>
                                <m:r>
                                  <a:rPr lang="en-US" altLang="zh-CN" sz="1100" i="1">
                                    <a:latin typeface="Cambria Math" panose="02040503050406030204" charset="0"/>
                                    <a:cs typeface="Cambria Math" panose="02040503050406030204" charset="0"/>
                                  </a:rPr>
                                  <m:t>𝐴𝐶𝐹</m:t>
                                </m:r>
                              </m:e>
                              <m:sub>
                                <m:r>
                                  <a:rPr lang="en-US" altLang="zh-CN" sz="1100" i="1">
                                    <a:latin typeface="Cambria Math" panose="02040503050406030204" charset="0"/>
                                    <a:cs typeface="Cambria Math" panose="02040503050406030204" charset="0"/>
                                  </a:rPr>
                                  <m:t>𝑡</m:t>
                                </m:r>
                              </m:sub>
                            </m:sSub>
                          </m:num>
                          <m:den>
                            <m:sSup>
                              <m:sSupPr>
                                <m:ctrlPr>
                                  <a:rPr lang="en-US" altLang="zh-CN" sz="1100" i="1">
                                    <a:latin typeface="Cambria Math" panose="02040503050406030204" pitchFamily="18" charset="0"/>
                                    <a:cs typeface="Cambria Math" panose="02040503050406030204" charset="0"/>
                                  </a:rPr>
                                </m:ctrlPr>
                              </m:sSupPr>
                              <m:e>
                                <m:r>
                                  <a:rPr lang="en-US" altLang="zh-CN" sz="1100" i="1">
                                    <a:latin typeface="Cambria Math" panose="02040503050406030204" charset="0"/>
                                    <a:cs typeface="Cambria Math" panose="02040503050406030204" charset="0"/>
                                  </a:rPr>
                                  <m:t>(1+</m:t>
                                </m:r>
                                <m:r>
                                  <a:rPr lang="en-US" altLang="zh-CN" sz="1100" i="1">
                                    <a:latin typeface="Cambria Math" panose="02040503050406030204" charset="0"/>
                                    <a:cs typeface="Cambria Math" panose="02040503050406030204" charset="0"/>
                                  </a:rPr>
                                  <m:t>𝐼𝑅𝑅</m:t>
                                </m:r>
                                <m:r>
                                  <a:rPr lang="en-US" altLang="zh-CN" sz="1100" i="1">
                                    <a:latin typeface="Cambria Math" panose="02040503050406030204" charset="0"/>
                                    <a:cs typeface="Cambria Math" panose="02040503050406030204" charset="0"/>
                                  </a:rPr>
                                  <m:t>)</m:t>
                                </m:r>
                              </m:e>
                              <m:sup>
                                <m:r>
                                  <a:rPr lang="en-US" altLang="zh-CN" sz="1100" i="1">
                                    <a:latin typeface="Cambria Math" panose="02040503050406030204" charset="0"/>
                                    <a:cs typeface="Cambria Math" panose="02040503050406030204" charset="0"/>
                                  </a:rPr>
                                  <m:t>𝑡</m:t>
                                </m:r>
                              </m:sup>
                            </m:sSup>
                          </m:den>
                        </m:f>
                      </m:e>
                    </m:nary>
                  </m:oMath>
                </m:oMathPara>
              </a14:m>
              <a:endParaRPr lang="en-US" altLang="zh-CN" sz="1100"/>
            </a:p>
          </xdr:txBody>
        </xdr:sp>
      </mc:Choice>
      <mc:Fallback>
        <xdr:sp macro="" textlink="">
          <xdr:nvSpPr>
            <xdr:cNvPr id="4" name="文本框 3">
              <a:extLst>
                <a:ext uri="{FF2B5EF4-FFF2-40B4-BE49-F238E27FC236}">
                  <a16:creationId xmlns:a16="http://schemas.microsoft.com/office/drawing/2014/main" id="{00000000-0008-0000-0200-000004000000}"/>
                </a:ext>
              </a:extLst>
            </xdr:cNvPr>
            <xdr:cNvSpPr txBox="1"/>
          </xdr:nvSpPr>
          <xdr:spPr>
            <a:xfrm>
              <a:off x="836295" y="10185399"/>
              <a:ext cx="2814955" cy="1270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i="0">
                  <a:latin typeface="Cambria Math" panose="02040503050406030204" charset="0"/>
                  <a:cs typeface="Cambria Math" panose="02040503050406030204" charset="0"/>
                </a:rPr>
                <a:t>0 =−𝐼</a:t>
              </a:r>
              <a:r>
                <a:rPr lang="en-US" altLang="zh-CN" sz="1100" i="0">
                  <a:latin typeface="Cambria Math" panose="02040503050406030204" pitchFamily="18" charset="0"/>
                  <a:cs typeface="Cambria Math" panose="02040503050406030204" charset="0"/>
                </a:rPr>
                <a:t>_</a:t>
              </a:r>
              <a:r>
                <a:rPr lang="en-US" altLang="zh-CN" sz="1100" i="0">
                  <a:latin typeface="Cambria Math" panose="02040503050406030204" charset="0"/>
                  <a:cs typeface="Cambria Math" panose="02040503050406030204" charset="0"/>
                </a:rPr>
                <a:t>0+</a:t>
              </a:r>
              <a:r>
                <a:rPr lang="en-US" altLang="zh-CN" sz="1100" i="0">
                  <a:latin typeface="Cambria Math" panose="02040503050406030204" pitchFamily="18" charset="0"/>
                </a:rPr>
                <a:t>∑1_(</a:t>
              </a:r>
              <a:r>
                <a:rPr lang="en-US" altLang="zh-CN" sz="1100" i="0">
                  <a:latin typeface="Cambria Math" panose="02040503050406030204" charset="0"/>
                  <a:cs typeface="Cambria Math" panose="02040503050406030204" charset="0"/>
                </a:rPr>
                <a:t>𝑡=1</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𝑇</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𝐴𝐶𝐹</a:t>
              </a:r>
              <a:r>
                <a:rPr lang="en-US" altLang="zh-CN" sz="1100" i="0">
                  <a:latin typeface="Cambria Math" panose="02040503050406030204" pitchFamily="18" charset="0"/>
                  <a:cs typeface="Cambria Math" panose="02040503050406030204" charset="0"/>
                </a:rPr>
                <a:t>〗_</a:t>
              </a:r>
              <a:r>
                <a:rPr lang="en-US" altLang="zh-CN" sz="1100" i="0">
                  <a:latin typeface="Cambria Math" panose="02040503050406030204" charset="0"/>
                  <a:cs typeface="Cambria Math" panose="02040503050406030204" charset="0"/>
                </a:rPr>
                <a:t>𝑡</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(1+𝐼𝑅𝑅)</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𝑡</a:t>
              </a:r>
              <a:r>
                <a:rPr lang="en-US" altLang="zh-CN" sz="1100" i="0">
                  <a:latin typeface="Cambria Math" panose="02040503050406030204" pitchFamily="18" charset="0"/>
                  <a:cs typeface="Cambria Math" panose="02040503050406030204" charset="0"/>
                </a:rPr>
                <a:t> </a:t>
              </a:r>
              <a:endParaRPr lang="zh-CN" altLang="en-US" sz="1100"/>
            </a:p>
            <a:p>
              <a:pPr algn="l"/>
              <a:endParaRPr lang="zh-CN" altLang="en-US" sz="1100"/>
            </a:p>
            <a:p>
              <a:pPr algn="l"/>
              <a:r>
                <a:rPr lang="en-US" altLang="zh-CN" sz="1100" i="0">
                  <a:latin typeface="Cambria Math" panose="02040503050406030204" charset="0"/>
                  <a:cs typeface="Cambria Math" panose="02040503050406030204" charset="0"/>
                </a:rPr>
                <a:t>𝐼</a:t>
              </a:r>
              <a:r>
                <a:rPr lang="en-US" altLang="zh-CN" sz="1100" i="0">
                  <a:latin typeface="Cambria Math" panose="02040503050406030204" pitchFamily="18" charset="0"/>
                  <a:cs typeface="Cambria Math" panose="02040503050406030204" charset="0"/>
                </a:rPr>
                <a:t>_</a:t>
              </a:r>
              <a:r>
                <a:rPr lang="en-US" altLang="zh-CN" sz="1100" i="0">
                  <a:latin typeface="Cambria Math" panose="02040503050406030204" charset="0"/>
                  <a:cs typeface="Cambria Math" panose="02040503050406030204" charset="0"/>
                </a:rPr>
                <a:t>0=</a:t>
              </a:r>
              <a:r>
                <a:rPr lang="en-US" altLang="zh-CN" sz="1100" i="0">
                  <a:latin typeface="Cambria Math" panose="02040503050406030204" pitchFamily="18" charset="0"/>
                </a:rPr>
                <a:t>∑1_(</a:t>
              </a:r>
              <a:r>
                <a:rPr lang="en-US" altLang="zh-CN" sz="1100" i="0">
                  <a:latin typeface="Cambria Math" panose="02040503050406030204" charset="0"/>
                  <a:cs typeface="Cambria Math" panose="02040503050406030204" charset="0"/>
                </a:rPr>
                <a:t>𝑡=1</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𝑇</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𝐴𝐶𝐹</a:t>
              </a:r>
              <a:r>
                <a:rPr lang="en-US" altLang="zh-CN" sz="1100" i="0">
                  <a:latin typeface="Cambria Math" panose="02040503050406030204" pitchFamily="18" charset="0"/>
                  <a:cs typeface="Cambria Math" panose="02040503050406030204" charset="0"/>
                </a:rPr>
                <a:t>〗_</a:t>
              </a:r>
              <a:r>
                <a:rPr lang="en-US" altLang="zh-CN" sz="1100" i="0">
                  <a:latin typeface="Cambria Math" panose="02040503050406030204" charset="0"/>
                  <a:cs typeface="Cambria Math" panose="02040503050406030204" charset="0"/>
                </a:rPr>
                <a:t>𝑡</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(1+𝐼𝑅𝑅)</a:t>
              </a:r>
              <a:r>
                <a:rPr lang="en-US" altLang="zh-CN" sz="1100" i="0">
                  <a:latin typeface="Cambria Math" panose="02040503050406030204" pitchFamily="18" charset="0"/>
                  <a:cs typeface="Cambria Math" panose="02040503050406030204" charset="0"/>
                </a:rPr>
                <a:t>〗^</a:t>
              </a:r>
              <a:r>
                <a:rPr lang="en-US" altLang="zh-CN" sz="1100" i="0">
                  <a:latin typeface="Cambria Math" panose="02040503050406030204" charset="0"/>
                  <a:cs typeface="Cambria Math" panose="02040503050406030204" charset="0"/>
                </a:rPr>
                <a:t>𝑡</a:t>
              </a:r>
              <a:r>
                <a:rPr lang="en-US" altLang="zh-CN" sz="1100" i="0">
                  <a:latin typeface="Cambria Math" panose="02040503050406030204" pitchFamily="18" charset="0"/>
                  <a:cs typeface="Cambria Math" panose="02040503050406030204" charset="0"/>
                </a:rPr>
                <a:t> </a:t>
              </a:r>
              <a:endParaRPr lang="en-US" altLang="zh-CN" sz="1100"/>
            </a:p>
          </xdr:txBody>
        </xdr:sp>
      </mc:Fallback>
    </mc:AlternateContent>
    <xdr:clientData/>
  </xdr:twoCellAnchor>
  <xdr:twoCellAnchor>
    <xdr:from>
      <xdr:col>0</xdr:col>
      <xdr:colOff>821690</xdr:colOff>
      <xdr:row>71</xdr:row>
      <xdr:rowOff>6985</xdr:rowOff>
    </xdr:from>
    <xdr:to>
      <xdr:col>3</xdr:col>
      <xdr:colOff>0</xdr:colOff>
      <xdr:row>75</xdr:row>
      <xdr:rowOff>12700</xdr:rowOff>
    </xdr:to>
    <xdr:sp macro="" textlink="">
      <xdr:nvSpPr>
        <xdr:cNvPr id="5" name="文本框 4">
          <a:extLst>
            <a:ext uri="{FF2B5EF4-FFF2-40B4-BE49-F238E27FC236}">
              <a16:creationId xmlns:a16="http://schemas.microsoft.com/office/drawing/2014/main" id="{00000000-0008-0000-0200-000005000000}"/>
            </a:ext>
          </a:extLst>
        </xdr:cNvPr>
        <xdr:cNvSpPr txBox="1"/>
      </xdr:nvSpPr>
      <xdr:spPr>
        <a:xfrm>
          <a:off x="821690" y="14434185"/>
          <a:ext cx="3089910" cy="81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a:t>The initial cash outflow should be reduced by 8.8 to 491.2 to assure that both projects have the same IRR.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50800</xdr:colOff>
      <xdr:row>3</xdr:row>
      <xdr:rowOff>88900</xdr:rowOff>
    </xdr:from>
    <xdr:to>
      <xdr:col>4</xdr:col>
      <xdr:colOff>800100</xdr:colOff>
      <xdr:row>3</xdr:row>
      <xdr:rowOff>88900</xdr:rowOff>
    </xdr:to>
    <xdr:cxnSp macro="">
      <xdr:nvCxnSpPr>
        <xdr:cNvPr id="3" name="直线箭头连接符 2">
          <a:extLst>
            <a:ext uri="{FF2B5EF4-FFF2-40B4-BE49-F238E27FC236}">
              <a16:creationId xmlns:a16="http://schemas.microsoft.com/office/drawing/2014/main" id="{00000000-0008-0000-0300-000003000000}"/>
            </a:ext>
          </a:extLst>
        </xdr:cNvPr>
        <xdr:cNvCxnSpPr/>
      </xdr:nvCxnSpPr>
      <xdr:spPr>
        <a:xfrm>
          <a:off x="3352800" y="59182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3</xdr:row>
      <xdr:rowOff>101600</xdr:rowOff>
    </xdr:from>
    <xdr:to>
      <xdr:col>8</xdr:col>
      <xdr:colOff>800100</xdr:colOff>
      <xdr:row>3</xdr:row>
      <xdr:rowOff>101600</xdr:rowOff>
    </xdr:to>
    <xdr:cxnSp macro="">
      <xdr:nvCxnSpPr>
        <xdr:cNvPr id="4" name="直线箭头连接符 3">
          <a:extLst>
            <a:ext uri="{FF2B5EF4-FFF2-40B4-BE49-F238E27FC236}">
              <a16:creationId xmlns:a16="http://schemas.microsoft.com/office/drawing/2014/main" id="{00000000-0008-0000-0300-000004000000}"/>
            </a:ext>
          </a:extLst>
        </xdr:cNvPr>
        <xdr:cNvCxnSpPr/>
      </xdr:nvCxnSpPr>
      <xdr:spPr>
        <a:xfrm>
          <a:off x="6654800" y="60452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50800</xdr:colOff>
      <xdr:row>9</xdr:row>
      <xdr:rowOff>88900</xdr:rowOff>
    </xdr:from>
    <xdr:to>
      <xdr:col>4</xdr:col>
      <xdr:colOff>800100</xdr:colOff>
      <xdr:row>9</xdr:row>
      <xdr:rowOff>88900</xdr:rowOff>
    </xdr:to>
    <xdr:cxnSp macro="">
      <xdr:nvCxnSpPr>
        <xdr:cNvPr id="5" name="直线箭头连接符 4">
          <a:extLst>
            <a:ext uri="{FF2B5EF4-FFF2-40B4-BE49-F238E27FC236}">
              <a16:creationId xmlns:a16="http://schemas.microsoft.com/office/drawing/2014/main" id="{00000000-0008-0000-0300-000005000000}"/>
            </a:ext>
          </a:extLst>
        </xdr:cNvPr>
        <xdr:cNvCxnSpPr/>
      </xdr:nvCxnSpPr>
      <xdr:spPr>
        <a:xfrm>
          <a:off x="3352800" y="159766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9</xdr:row>
      <xdr:rowOff>101600</xdr:rowOff>
    </xdr:from>
    <xdr:to>
      <xdr:col>8</xdr:col>
      <xdr:colOff>800100</xdr:colOff>
      <xdr:row>9</xdr:row>
      <xdr:rowOff>101600</xdr:rowOff>
    </xdr:to>
    <xdr:cxnSp macro="">
      <xdr:nvCxnSpPr>
        <xdr:cNvPr id="6" name="直线箭头连接符 5">
          <a:extLst>
            <a:ext uri="{FF2B5EF4-FFF2-40B4-BE49-F238E27FC236}">
              <a16:creationId xmlns:a16="http://schemas.microsoft.com/office/drawing/2014/main" id="{00000000-0008-0000-0300-000006000000}"/>
            </a:ext>
          </a:extLst>
        </xdr:cNvPr>
        <xdr:cNvCxnSpPr/>
      </xdr:nvCxnSpPr>
      <xdr:spPr>
        <a:xfrm>
          <a:off x="6654800" y="161036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215900</xdr:colOff>
      <xdr:row>13</xdr:row>
      <xdr:rowOff>50800</xdr:rowOff>
    </xdr:from>
    <xdr:to>
      <xdr:col>8</xdr:col>
      <xdr:colOff>279400</xdr:colOff>
      <xdr:row>17</xdr:row>
      <xdr:rowOff>193040</xdr:rowOff>
    </xdr:to>
    <xdr:sp macro="" textlink="">
      <xdr:nvSpPr>
        <xdr:cNvPr id="2" name="文本框 1">
          <a:extLst>
            <a:ext uri="{FF2B5EF4-FFF2-40B4-BE49-F238E27FC236}">
              <a16:creationId xmlns:a16="http://schemas.microsoft.com/office/drawing/2014/main" id="{00000000-0008-0000-0300-000002000000}"/>
            </a:ext>
          </a:extLst>
        </xdr:cNvPr>
        <xdr:cNvSpPr txBox="1"/>
      </xdr:nvSpPr>
      <xdr:spPr>
        <a:xfrm>
          <a:off x="215900" y="2692400"/>
          <a:ext cx="6667500" cy="955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200" b="1" baseline="0">
              <a:solidFill>
                <a:schemeClr val="tx1"/>
              </a:solidFill>
            </a:rPr>
            <a:t>Q3c) </a:t>
          </a:r>
          <a:r>
            <a:rPr lang="en-US" altLang="zh-CN" sz="1200" b="0" baseline="0">
              <a:solidFill>
                <a:schemeClr val="tx1"/>
              </a:solidFill>
            </a:rPr>
            <a:t>The completion time for tasks with FS lag and the overall completion time of the project remain the same for both approaches. However, adding the FS lag to the duration of subsequent activity can lead to inconsistency of resourse (time) assignment on subsequent activity.  This can  cause problem when performing resource leveling, especially when time is limited.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660400</xdr:colOff>
      <xdr:row>17</xdr:row>
      <xdr:rowOff>63500</xdr:rowOff>
    </xdr:from>
    <xdr:to>
      <xdr:col>5</xdr:col>
      <xdr:colOff>127000</xdr:colOff>
      <xdr:row>25</xdr:row>
      <xdr:rowOff>12700</xdr:rowOff>
    </xdr:to>
    <xdr:sp macro="" textlink="">
      <xdr:nvSpPr>
        <xdr:cNvPr id="2" name="文本框 1">
          <a:extLst>
            <a:ext uri="{FF2B5EF4-FFF2-40B4-BE49-F238E27FC236}">
              <a16:creationId xmlns:a16="http://schemas.microsoft.com/office/drawing/2014/main" id="{00000000-0008-0000-0400-000002000000}"/>
            </a:ext>
          </a:extLst>
        </xdr:cNvPr>
        <xdr:cNvSpPr txBox="1"/>
      </xdr:nvSpPr>
      <xdr:spPr>
        <a:xfrm>
          <a:off x="660400" y="3517900"/>
          <a:ext cx="6946900" cy="157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Q4a) The estimated costs are</a:t>
          </a:r>
          <a:r>
            <a:rPr lang="en-US" altLang="zh-CN" sz="1100" baseline="0"/>
            <a:t> $240,000 for Design, $120,000 for Programming  and $240,000 for In-house testing.</a:t>
          </a:r>
        </a:p>
        <a:p>
          <a:endParaRPr lang="en-US" altLang="zh-CN" sz="1100" baseline="0"/>
        </a:p>
        <a:p>
          <a:pPr marL="0" marR="0" lvl="0" indent="0" defTabSz="914400" eaLnBrk="1" fontAlgn="auto" latinLnBrk="0" hangingPunct="1">
            <a:lnSpc>
              <a:spcPct val="100000"/>
            </a:lnSpc>
            <a:spcBef>
              <a:spcPts val="0"/>
            </a:spcBef>
            <a:spcAft>
              <a:spcPts val="0"/>
            </a:spcAft>
            <a:buClrTx/>
            <a:buSzTx/>
            <a:buFontTx/>
            <a:buNone/>
            <a:defRPr/>
          </a:pPr>
          <a:r>
            <a:rPr lang="en-US" altLang="zh-CN" sz="1100" baseline="0"/>
            <a:t>Q4b)</a:t>
          </a:r>
          <a:r>
            <a:rPr lang="zh-CN" altLang="en-US" sz="1100" baseline="0"/>
            <a:t> </a:t>
          </a:r>
          <a:r>
            <a:rPr lang="en-GB" altLang="zh-CN" sz="1100">
              <a:solidFill>
                <a:srgbClr val="FF0000"/>
              </a:solidFill>
              <a:effectLst/>
              <a:latin typeface="+mn-lt"/>
              <a:ea typeface="+mn-ea"/>
              <a:cs typeface="+mn-cs"/>
            </a:rPr>
            <a:t>What weaknesses are inherent in this estimating approach?</a:t>
          </a:r>
          <a:endParaRPr lang="en-GB" altLang="zh-CN" sz="1100">
            <a:solidFill>
              <a:schemeClr val="tx1"/>
            </a:solidFill>
          </a:endParaRPr>
        </a:p>
        <a:p>
          <a:r>
            <a:rPr lang="en-US" altLang="zh-CN" sz="1100" baseline="0">
              <a:solidFill>
                <a:schemeClr val="tx1"/>
              </a:solidFill>
            </a:rPr>
            <a:t>This apportion method is a top-bottom budgetting procedure. With this approach, estimates are usually made by top managers who may not be familiar with the processes used to compete the project. This leads to relatively low accuracies and high uncertainties of estimates compared to a bottom-top approach.  Moreover, it has also been a challenge to come up with the total cost and the weights of subsequent tasks. When the total cost and weights of tasks being estimated by experience and historical data, project can fail due to uniqueness of different projects.</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
  <sheetViews>
    <sheetView tabSelected="1" workbookViewId="0">
      <selection activeCell="L33" sqref="L33"/>
    </sheetView>
  </sheetViews>
  <sheetFormatPr baseColWidth="10" defaultColWidth="10.83203125" defaultRowHeight="16"/>
  <cols>
    <col min="1" max="2" width="10.83203125" style="1"/>
    <col min="3" max="3" width="18.83203125" style="1" customWidth="1"/>
    <col min="4" max="4" width="10.83203125" style="1" customWidth="1"/>
    <col min="5" max="5" width="18.5" style="1" customWidth="1"/>
    <col min="6" max="6" width="9.83203125" style="1" customWidth="1"/>
    <col min="7" max="7" width="10.6640625" style="1" customWidth="1"/>
    <col min="8" max="8" width="10.83203125" style="1"/>
    <col min="9" max="9" width="22.83203125" style="1" customWidth="1"/>
    <col min="10" max="16384" width="10.83203125" style="1"/>
  </cols>
  <sheetData>
    <row r="1" spans="1:24">
      <c r="A1" s="2" t="s">
        <v>0</v>
      </c>
    </row>
    <row r="3" spans="1:24" ht="17">
      <c r="B3" s="59" t="s">
        <v>1</v>
      </c>
      <c r="C3" s="59" t="s">
        <v>2</v>
      </c>
      <c r="D3" s="59" t="s">
        <v>3</v>
      </c>
    </row>
    <row r="4" spans="1:24" ht="17">
      <c r="B4" s="59" t="s">
        <v>4</v>
      </c>
      <c r="C4" s="64" t="s">
        <v>5</v>
      </c>
      <c r="D4" s="65"/>
    </row>
    <row r="5" spans="1:24" ht="17">
      <c r="B5" s="59" t="s">
        <v>6</v>
      </c>
      <c r="C5" s="59" t="s">
        <v>7</v>
      </c>
      <c r="D5" s="59" t="s">
        <v>8</v>
      </c>
      <c r="J5" s="48">
        <f>H7</f>
        <v>10</v>
      </c>
      <c r="K5" s="61" t="s">
        <v>9</v>
      </c>
      <c r="L5" s="61">
        <f>J5+K7</f>
        <v>16</v>
      </c>
    </row>
    <row r="6" spans="1:24">
      <c r="J6" s="62">
        <f>J7-J5</f>
        <v>4</v>
      </c>
      <c r="K6" s="66" t="s">
        <v>10</v>
      </c>
      <c r="L6" s="67"/>
    </row>
    <row r="7" spans="1:24">
      <c r="F7" s="3">
        <f>D11</f>
        <v>3</v>
      </c>
      <c r="G7" s="3" t="s">
        <v>11</v>
      </c>
      <c r="H7" s="3">
        <f>F7+G9</f>
        <v>10</v>
      </c>
      <c r="J7" s="62">
        <f>L7-K7</f>
        <v>14</v>
      </c>
      <c r="K7" s="63">
        <v>6</v>
      </c>
      <c r="L7" s="63">
        <f>N9</f>
        <v>20</v>
      </c>
      <c r="N7" s="48">
        <f>L5</f>
        <v>16</v>
      </c>
      <c r="O7" s="61" t="s">
        <v>12</v>
      </c>
      <c r="P7" s="61">
        <f>O9+N7</f>
        <v>18</v>
      </c>
    </row>
    <row r="8" spans="1:24">
      <c r="A8" s="60"/>
      <c r="F8" s="3">
        <f>F9-F7</f>
        <v>4</v>
      </c>
      <c r="G8" s="68" t="s">
        <v>13</v>
      </c>
      <c r="H8" s="69"/>
      <c r="N8" s="62">
        <f>N9-N7</f>
        <v>4</v>
      </c>
      <c r="O8" s="66" t="s">
        <v>14</v>
      </c>
      <c r="P8" s="67"/>
    </row>
    <row r="9" spans="1:24">
      <c r="A9" s="60"/>
      <c r="F9" s="3">
        <f>H9-G9</f>
        <v>7</v>
      </c>
      <c r="G9" s="3">
        <v>7</v>
      </c>
      <c r="H9" s="3">
        <f>J7</f>
        <v>14</v>
      </c>
      <c r="N9" s="62">
        <f>P9-O9</f>
        <v>20</v>
      </c>
      <c r="O9" s="63">
        <v>2</v>
      </c>
      <c r="P9" s="63">
        <f>R14</f>
        <v>22</v>
      </c>
    </row>
    <row r="10" spans="1:24">
      <c r="A10" s="60"/>
    </row>
    <row r="11" spans="1:24">
      <c r="A11" s="60"/>
      <c r="B11" s="3">
        <v>0</v>
      </c>
      <c r="C11" s="3" t="s">
        <v>15</v>
      </c>
      <c r="D11" s="3">
        <f>C13+B11</f>
        <v>3</v>
      </c>
    </row>
    <row r="12" spans="1:24">
      <c r="A12" s="60"/>
      <c r="B12" s="3">
        <f>B13-B11</f>
        <v>0</v>
      </c>
      <c r="C12" s="68" t="s">
        <v>16</v>
      </c>
      <c r="D12" s="69"/>
      <c r="J12" s="3">
        <f>H15</f>
        <v>9</v>
      </c>
      <c r="K12" s="3" t="s">
        <v>17</v>
      </c>
      <c r="L12" s="3">
        <f>J12+K14</f>
        <v>16</v>
      </c>
      <c r="R12" s="48">
        <f>MAX(P7,P15)</f>
        <v>22</v>
      </c>
      <c r="S12" s="61" t="s">
        <v>18</v>
      </c>
      <c r="T12" s="61">
        <f>R12+S14</f>
        <v>26</v>
      </c>
      <c r="V12" s="48">
        <f>T12</f>
        <v>26</v>
      </c>
      <c r="W12" s="61" t="s">
        <v>19</v>
      </c>
      <c r="X12" s="61">
        <f>W14+V12</f>
        <v>29</v>
      </c>
    </row>
    <row r="13" spans="1:24">
      <c r="A13" s="60"/>
      <c r="B13" s="3">
        <f>D13-C13</f>
        <v>0</v>
      </c>
      <c r="C13" s="3">
        <v>3</v>
      </c>
      <c r="D13" s="3">
        <f>MIN(F9,F17)</f>
        <v>3</v>
      </c>
      <c r="J13" s="3">
        <f>J14-J12</f>
        <v>1</v>
      </c>
      <c r="K13" s="68" t="s">
        <v>20</v>
      </c>
      <c r="L13" s="69"/>
      <c r="R13" s="62">
        <f>R14-R12</f>
        <v>0</v>
      </c>
      <c r="S13" s="66" t="s">
        <v>21</v>
      </c>
      <c r="T13" s="67"/>
      <c r="V13" s="62">
        <f>V14-V12</f>
        <v>0</v>
      </c>
      <c r="W13" s="66" t="s">
        <v>22</v>
      </c>
      <c r="X13" s="67"/>
    </row>
    <row r="14" spans="1:24">
      <c r="A14" s="60"/>
      <c r="J14" s="3">
        <f>L14-K14</f>
        <v>10</v>
      </c>
      <c r="K14" s="3">
        <v>7</v>
      </c>
      <c r="L14" s="3">
        <f>N17</f>
        <v>17</v>
      </c>
      <c r="R14" s="62">
        <f>T14-S14</f>
        <v>22</v>
      </c>
      <c r="S14" s="63">
        <v>4</v>
      </c>
      <c r="T14" s="63">
        <f>V14</f>
        <v>26</v>
      </c>
      <c r="V14" s="62">
        <f>X14-W14</f>
        <v>26</v>
      </c>
      <c r="W14" s="63">
        <v>3</v>
      </c>
      <c r="X14" s="63">
        <f>X12</f>
        <v>29</v>
      </c>
    </row>
    <row r="15" spans="1:24">
      <c r="A15" s="60"/>
      <c r="F15" s="3">
        <f>D11</f>
        <v>3</v>
      </c>
      <c r="G15" s="3" t="s">
        <v>23</v>
      </c>
      <c r="H15" s="3">
        <f>F15+G17</f>
        <v>9</v>
      </c>
      <c r="N15" s="48">
        <f>MAX(L12,L18)</f>
        <v>17</v>
      </c>
      <c r="O15" s="61" t="s">
        <v>24</v>
      </c>
      <c r="P15" s="61">
        <f>N15+O17</f>
        <v>22</v>
      </c>
    </row>
    <row r="16" spans="1:24">
      <c r="A16" s="60"/>
      <c r="F16" s="3">
        <f>F17-F15</f>
        <v>0</v>
      </c>
      <c r="G16" s="68" t="s">
        <v>25</v>
      </c>
      <c r="H16" s="69"/>
      <c r="N16" s="62">
        <f>N17-N15</f>
        <v>0</v>
      </c>
      <c r="O16" s="66" t="s">
        <v>26</v>
      </c>
      <c r="P16" s="67"/>
    </row>
    <row r="17" spans="1:16">
      <c r="A17" s="60"/>
      <c r="F17" s="3">
        <f>H17-G17</f>
        <v>3</v>
      </c>
      <c r="G17" s="3">
        <v>6</v>
      </c>
      <c r="H17" s="3">
        <f>J20</f>
        <v>9</v>
      </c>
      <c r="N17" s="62">
        <f>P17-O17</f>
        <v>17</v>
      </c>
      <c r="O17" s="63">
        <v>5</v>
      </c>
      <c r="P17" s="63">
        <f>R14</f>
        <v>22</v>
      </c>
    </row>
    <row r="18" spans="1:16">
      <c r="A18" s="60"/>
      <c r="J18" s="48">
        <f>H15</f>
        <v>9</v>
      </c>
      <c r="K18" s="61" t="s">
        <v>27</v>
      </c>
      <c r="L18" s="61">
        <f>J18+K20</f>
        <v>17</v>
      </c>
    </row>
    <row r="19" spans="1:16">
      <c r="J19" s="62">
        <f>J20-J18</f>
        <v>0</v>
      </c>
      <c r="K19" s="66" t="s">
        <v>28</v>
      </c>
      <c r="L19" s="67"/>
    </row>
    <row r="20" spans="1:16">
      <c r="J20" s="62">
        <f>L20-K20</f>
        <v>9</v>
      </c>
      <c r="K20" s="63">
        <v>8</v>
      </c>
      <c r="L20" s="63">
        <f>N17</f>
        <v>17</v>
      </c>
    </row>
    <row r="22" spans="1:16">
      <c r="B22" s="2" t="s">
        <v>29</v>
      </c>
      <c r="E22" s="15" t="s">
        <v>30</v>
      </c>
    </row>
    <row r="23" spans="1:16">
      <c r="B23" s="3" t="s">
        <v>31</v>
      </c>
      <c r="C23" s="3" t="s">
        <v>32</v>
      </c>
      <c r="E23" s="54" t="s">
        <v>31</v>
      </c>
      <c r="F23" s="54" t="s">
        <v>33</v>
      </c>
      <c r="G23" s="54" t="s">
        <v>34</v>
      </c>
      <c r="H23" s="54" t="s">
        <v>35</v>
      </c>
      <c r="I23" s="50" t="s">
        <v>36</v>
      </c>
      <c r="J23" s="3" t="s">
        <v>37</v>
      </c>
    </row>
    <row r="24" spans="1:16">
      <c r="B24" s="3" t="s">
        <v>15</v>
      </c>
      <c r="C24" s="3">
        <v>10</v>
      </c>
      <c r="E24" s="54" t="s">
        <v>15</v>
      </c>
      <c r="F24" s="54">
        <v>2</v>
      </c>
      <c r="G24" s="54">
        <v>3</v>
      </c>
      <c r="H24" s="54">
        <v>4</v>
      </c>
      <c r="I24" s="57">
        <f t="shared" ref="I24:I33" si="0">(F24+4*G24+H24)/6</f>
        <v>3</v>
      </c>
      <c r="J24" s="57">
        <f>((H24-F24)/6)^2</f>
        <v>0.1111111111111111</v>
      </c>
    </row>
    <row r="25" spans="1:16">
      <c r="B25" s="3" t="s">
        <v>11</v>
      </c>
      <c r="C25" s="3">
        <v>20</v>
      </c>
      <c r="E25" s="54" t="s">
        <v>11</v>
      </c>
      <c r="F25" s="54">
        <v>4</v>
      </c>
      <c r="G25" s="54">
        <v>7</v>
      </c>
      <c r="H25" s="54">
        <v>10</v>
      </c>
      <c r="I25" s="57">
        <f t="shared" si="0"/>
        <v>7</v>
      </c>
      <c r="J25" s="57">
        <f t="shared" ref="J25:J33" si="1">((H25-F25)/6)^2</f>
        <v>1</v>
      </c>
    </row>
    <row r="26" spans="1:16">
      <c r="B26" s="3" t="s">
        <v>23</v>
      </c>
      <c r="C26" s="3">
        <v>15</v>
      </c>
      <c r="E26" s="54" t="s">
        <v>23</v>
      </c>
      <c r="F26" s="54">
        <v>5</v>
      </c>
      <c r="G26" s="54">
        <v>6</v>
      </c>
      <c r="H26" s="54">
        <v>7</v>
      </c>
      <c r="I26" s="57">
        <f t="shared" si="0"/>
        <v>6</v>
      </c>
      <c r="J26" s="57">
        <f t="shared" si="1"/>
        <v>0.1111111111111111</v>
      </c>
    </row>
    <row r="27" spans="1:16">
      <c r="B27" s="3" t="s">
        <v>17</v>
      </c>
      <c r="C27" s="3">
        <v>45</v>
      </c>
      <c r="E27" s="54" t="s">
        <v>17</v>
      </c>
      <c r="F27" s="54">
        <v>6</v>
      </c>
      <c r="G27" s="54">
        <v>7</v>
      </c>
      <c r="H27" s="54">
        <v>8</v>
      </c>
      <c r="I27" s="57">
        <f t="shared" si="0"/>
        <v>7</v>
      </c>
      <c r="J27" s="57">
        <f t="shared" si="1"/>
        <v>0.1111111111111111</v>
      </c>
    </row>
    <row r="28" spans="1:16">
      <c r="B28" s="3" t="s">
        <v>27</v>
      </c>
      <c r="C28" s="3">
        <v>10</v>
      </c>
      <c r="E28" s="54" t="s">
        <v>27</v>
      </c>
      <c r="F28" s="54">
        <v>6</v>
      </c>
      <c r="G28" s="54">
        <v>8</v>
      </c>
      <c r="H28" s="54">
        <v>10</v>
      </c>
      <c r="I28" s="57">
        <f t="shared" si="0"/>
        <v>8</v>
      </c>
      <c r="J28" s="57">
        <f t="shared" si="1"/>
        <v>0.44444444444444442</v>
      </c>
    </row>
    <row r="29" spans="1:16">
      <c r="B29" s="3" t="s">
        <v>24</v>
      </c>
      <c r="C29" s="3">
        <v>15</v>
      </c>
      <c r="E29" s="54" t="s">
        <v>24</v>
      </c>
      <c r="F29" s="54">
        <v>4</v>
      </c>
      <c r="G29" s="54">
        <v>5</v>
      </c>
      <c r="H29" s="54">
        <v>6</v>
      </c>
      <c r="I29" s="57">
        <f t="shared" si="0"/>
        <v>5</v>
      </c>
      <c r="J29" s="57">
        <f t="shared" si="1"/>
        <v>0.1111111111111111</v>
      </c>
    </row>
    <row r="30" spans="1:16">
      <c r="B30" s="3" t="s">
        <v>9</v>
      </c>
      <c r="C30" s="3">
        <v>20</v>
      </c>
      <c r="E30" s="54" t="s">
        <v>9</v>
      </c>
      <c r="F30" s="54">
        <v>3</v>
      </c>
      <c r="G30" s="54">
        <v>6</v>
      </c>
      <c r="H30" s="54">
        <v>9</v>
      </c>
      <c r="I30" s="57">
        <f t="shared" si="0"/>
        <v>6</v>
      </c>
      <c r="J30" s="57">
        <f t="shared" si="1"/>
        <v>1</v>
      </c>
    </row>
    <row r="31" spans="1:16">
      <c r="B31" s="3" t="s">
        <v>12</v>
      </c>
      <c r="C31" s="3">
        <v>10</v>
      </c>
      <c r="E31" s="54" t="s">
        <v>12</v>
      </c>
      <c r="F31" s="54">
        <v>2</v>
      </c>
      <c r="G31" s="54">
        <v>2</v>
      </c>
      <c r="H31" s="54">
        <v>2</v>
      </c>
      <c r="I31" s="57">
        <f t="shared" si="0"/>
        <v>2</v>
      </c>
      <c r="J31" s="57">
        <f t="shared" si="1"/>
        <v>0</v>
      </c>
    </row>
    <row r="32" spans="1:16">
      <c r="B32" s="3" t="s">
        <v>18</v>
      </c>
      <c r="C32" s="3">
        <v>5</v>
      </c>
      <c r="E32" s="54" t="s">
        <v>18</v>
      </c>
      <c r="F32" s="54">
        <v>3</v>
      </c>
      <c r="G32" s="54">
        <v>4</v>
      </c>
      <c r="H32" s="54">
        <v>5</v>
      </c>
      <c r="I32" s="57">
        <f t="shared" si="0"/>
        <v>4</v>
      </c>
      <c r="J32" s="57">
        <f t="shared" si="1"/>
        <v>0.1111111111111111</v>
      </c>
    </row>
    <row r="33" spans="2:10">
      <c r="B33" s="3" t="s">
        <v>19</v>
      </c>
      <c r="C33" s="3">
        <v>35</v>
      </c>
      <c r="E33" s="54" t="s">
        <v>19</v>
      </c>
      <c r="F33" s="54">
        <v>2</v>
      </c>
      <c r="G33" s="54">
        <v>3</v>
      </c>
      <c r="H33" s="54">
        <v>4</v>
      </c>
      <c r="I33" s="57">
        <f t="shared" si="0"/>
        <v>3</v>
      </c>
      <c r="J33" s="57">
        <f t="shared" si="1"/>
        <v>0.1111111111111111</v>
      </c>
    </row>
    <row r="34" spans="2:10">
      <c r="B34" s="1" t="s">
        <v>38</v>
      </c>
      <c r="C34" s="1">
        <f>SUM(C24:C33)</f>
        <v>185</v>
      </c>
    </row>
    <row r="36" spans="2:10">
      <c r="B36" s="17" t="s">
        <v>39</v>
      </c>
    </row>
    <row r="37" spans="2:10">
      <c r="B37" s="17" t="s">
        <v>40</v>
      </c>
    </row>
    <row r="38" spans="2:10">
      <c r="B38" s="17" t="s">
        <v>41</v>
      </c>
    </row>
    <row r="39" spans="2:10">
      <c r="B39" s="17" t="s">
        <v>42</v>
      </c>
    </row>
    <row r="41" spans="2:10">
      <c r="B41" s="3" t="s">
        <v>43</v>
      </c>
      <c r="C41" s="50" t="s">
        <v>36</v>
      </c>
      <c r="D41" s="3" t="s">
        <v>37</v>
      </c>
      <c r="E41" s="3" t="s">
        <v>44</v>
      </c>
    </row>
    <row r="42" spans="2:10">
      <c r="B42" s="3" t="s">
        <v>45</v>
      </c>
      <c r="C42" s="28">
        <f>I24+I25+I30+I31+I32+I33</f>
        <v>25</v>
      </c>
      <c r="D42" s="28">
        <f>J24+J25+J30+J31+J32+J33</f>
        <v>2.3333333333333335</v>
      </c>
      <c r="E42" s="57">
        <f>SQRT(D42)</f>
        <v>1.5275252316519468</v>
      </c>
    </row>
    <row r="43" spans="2:10">
      <c r="B43" s="3" t="s">
        <v>46</v>
      </c>
      <c r="C43" s="28">
        <f>I24+I26+I27+I29+I32+I33</f>
        <v>28</v>
      </c>
      <c r="D43" s="28">
        <f>J24+J26+J27+J29+J32+J33</f>
        <v>0.66666666666666674</v>
      </c>
      <c r="E43" s="57">
        <f t="shared" ref="E43:E44" si="2">SQRT(D43)</f>
        <v>0.81649658092772603</v>
      </c>
    </row>
    <row r="44" spans="2:10">
      <c r="B44" s="47" t="s">
        <v>47</v>
      </c>
      <c r="C44" s="51">
        <f>I24+I26+I28+I29+I32+I33</f>
        <v>29</v>
      </c>
      <c r="D44" s="51">
        <f>J24+J26+J28+J29+J32+J33</f>
        <v>1</v>
      </c>
      <c r="E44" s="58">
        <f t="shared" si="2"/>
        <v>1</v>
      </c>
      <c r="F44" s="55" t="s">
        <v>48</v>
      </c>
    </row>
    <row r="46" spans="2:10">
      <c r="B46" s="2" t="s">
        <v>49</v>
      </c>
      <c r="C46" s="1">
        <f>(28-C44)/E44</f>
        <v>-1</v>
      </c>
    </row>
    <row r="47" spans="2:10">
      <c r="B47" s="27" t="s">
        <v>50</v>
      </c>
      <c r="C47" s="52">
        <f>_xlfn.NORM.S.DIST(C46,TRUE)</f>
        <v>0.15865525393145699</v>
      </c>
    </row>
  </sheetData>
  <mergeCells count="11">
    <mergeCell ref="K19:L19"/>
    <mergeCell ref="K13:L13"/>
    <mergeCell ref="S13:T13"/>
    <mergeCell ref="W13:X13"/>
    <mergeCell ref="G16:H16"/>
    <mergeCell ref="O16:P16"/>
    <mergeCell ref="C4:D4"/>
    <mergeCell ref="K6:L6"/>
    <mergeCell ref="G8:H8"/>
    <mergeCell ref="O8:P8"/>
    <mergeCell ref="C12:D12"/>
  </mergeCells>
  <phoneticPr fontId="9"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118"/>
  <sheetViews>
    <sheetView topLeftCell="A95" workbookViewId="0">
      <selection activeCell="J107" sqref="J107"/>
    </sheetView>
  </sheetViews>
  <sheetFormatPr baseColWidth="10" defaultColWidth="9" defaultRowHeight="16"/>
  <cols>
    <col min="1" max="1" width="10.83203125" style="1"/>
    <col min="2" max="2" width="12" style="1" customWidth="1"/>
    <col min="3" max="3" width="20.1640625" style="1" customWidth="1"/>
    <col min="4" max="4" width="16" style="1" customWidth="1"/>
    <col min="5" max="5" width="25.83203125" style="1" customWidth="1"/>
    <col min="6" max="10" width="10.83203125" style="1"/>
    <col min="11" max="11" width="24.5" style="1" customWidth="1"/>
    <col min="12" max="15" width="10.83203125" style="1"/>
    <col min="16" max="16" width="19" style="1" customWidth="1"/>
    <col min="17" max="17" width="19.1640625" style="1" customWidth="1"/>
    <col min="18" max="18" width="16" style="1" customWidth="1"/>
    <col min="19" max="16383" width="10.83203125" style="1"/>
    <col min="16384" max="16384" width="10.83203125"/>
  </cols>
  <sheetData>
    <row r="1" spans="1:12">
      <c r="A1" s="2" t="s">
        <v>51</v>
      </c>
    </row>
    <row r="2" spans="1:12">
      <c r="B2" s="3" t="s">
        <v>31</v>
      </c>
      <c r="C2" s="3" t="s">
        <v>32</v>
      </c>
      <c r="D2" s="3" t="s">
        <v>52</v>
      </c>
      <c r="E2" s="3" t="s">
        <v>53</v>
      </c>
      <c r="F2" s="3" t="s">
        <v>54</v>
      </c>
    </row>
    <row r="3" spans="1:12">
      <c r="B3" s="3" t="s">
        <v>15</v>
      </c>
      <c r="C3" s="3">
        <v>10</v>
      </c>
      <c r="D3" s="3">
        <v>10</v>
      </c>
      <c r="E3" s="3">
        <v>0</v>
      </c>
      <c r="F3" s="42" t="s">
        <v>55</v>
      </c>
    </row>
    <row r="4" spans="1:12">
      <c r="B4" s="3" t="s">
        <v>11</v>
      </c>
      <c r="C4" s="3">
        <v>20</v>
      </c>
      <c r="D4" s="3">
        <v>25</v>
      </c>
      <c r="E4" s="3">
        <v>1</v>
      </c>
      <c r="F4" s="43">
        <f>(D4-C4)/E4</f>
        <v>5</v>
      </c>
    </row>
    <row r="5" spans="1:12">
      <c r="B5" s="6" t="s">
        <v>23</v>
      </c>
      <c r="C5" s="3">
        <v>15</v>
      </c>
      <c r="D5" s="3">
        <v>30</v>
      </c>
      <c r="E5" s="3">
        <v>1</v>
      </c>
      <c r="F5" s="43">
        <f>(D5-C5)/E5</f>
        <v>15</v>
      </c>
    </row>
    <row r="6" spans="1:12">
      <c r="B6" s="3" t="s">
        <v>17</v>
      </c>
      <c r="C6" s="3">
        <v>45</v>
      </c>
      <c r="D6" s="3">
        <v>50</v>
      </c>
      <c r="E6" s="3">
        <v>1</v>
      </c>
      <c r="F6" s="43">
        <f>(D6-C6)/E6</f>
        <v>5</v>
      </c>
    </row>
    <row r="7" spans="1:12">
      <c r="B7" s="6" t="s">
        <v>27</v>
      </c>
      <c r="C7" s="3">
        <v>10</v>
      </c>
      <c r="D7" s="3">
        <v>16</v>
      </c>
      <c r="E7" s="3">
        <v>1</v>
      </c>
      <c r="F7" s="43">
        <f t="shared" ref="F7:F10" si="0">(D7-C7)/E7</f>
        <v>6</v>
      </c>
    </row>
    <row r="8" spans="1:12">
      <c r="B8" s="6" t="s">
        <v>24</v>
      </c>
      <c r="C8" s="3">
        <v>15</v>
      </c>
      <c r="D8" s="3">
        <v>18</v>
      </c>
      <c r="E8" s="3">
        <v>1</v>
      </c>
      <c r="F8" s="43">
        <f t="shared" si="0"/>
        <v>3</v>
      </c>
    </row>
    <row r="9" spans="1:12">
      <c r="B9" s="3" t="s">
        <v>9</v>
      </c>
      <c r="C9" s="3">
        <v>20</v>
      </c>
      <c r="D9" s="3">
        <v>30</v>
      </c>
      <c r="E9" s="3">
        <v>2</v>
      </c>
      <c r="F9" s="43">
        <f t="shared" si="0"/>
        <v>5</v>
      </c>
    </row>
    <row r="10" spans="1:12">
      <c r="B10" s="3" t="s">
        <v>12</v>
      </c>
      <c r="C10" s="3">
        <v>10</v>
      </c>
      <c r="D10" s="3">
        <v>15</v>
      </c>
      <c r="E10" s="3">
        <v>1</v>
      </c>
      <c r="F10" s="43">
        <f t="shared" si="0"/>
        <v>5</v>
      </c>
    </row>
    <row r="11" spans="1:12">
      <c r="B11" s="3" t="s">
        <v>18</v>
      </c>
      <c r="C11" s="3">
        <v>5</v>
      </c>
      <c r="D11" s="3">
        <v>5</v>
      </c>
      <c r="E11" s="3">
        <v>0</v>
      </c>
      <c r="F11" s="43" t="s">
        <v>55</v>
      </c>
    </row>
    <row r="12" spans="1:12">
      <c r="B12" s="6" t="s">
        <v>19</v>
      </c>
      <c r="C12" s="3">
        <v>35</v>
      </c>
      <c r="D12" s="3">
        <v>55</v>
      </c>
      <c r="E12" s="3">
        <v>1</v>
      </c>
      <c r="F12" s="43">
        <f>(D12-C12)/E12</f>
        <v>20</v>
      </c>
    </row>
    <row r="14" spans="1:12">
      <c r="B14" s="70" t="s">
        <v>56</v>
      </c>
      <c r="C14" s="70"/>
      <c r="D14" s="70"/>
      <c r="E14" s="70"/>
    </row>
    <row r="15" spans="1:12">
      <c r="B15" s="35"/>
      <c r="C15" s="71"/>
      <c r="D15" s="71"/>
    </row>
    <row r="16" spans="1:12">
      <c r="B16" s="35"/>
      <c r="C16" s="35"/>
      <c r="D16" s="35"/>
      <c r="J16" s="45"/>
      <c r="K16" s="45"/>
      <c r="L16" s="45"/>
    </row>
    <row r="17" spans="2:24">
      <c r="G17" s="3" t="s">
        <v>9</v>
      </c>
      <c r="I17" s="3" t="s">
        <v>12</v>
      </c>
      <c r="J17" s="45"/>
      <c r="K17" s="45"/>
      <c r="L17" s="45"/>
      <c r="O17" s="3" t="s">
        <v>43</v>
      </c>
      <c r="P17" s="3" t="s">
        <v>7</v>
      </c>
    </row>
    <row r="18" spans="2:24">
      <c r="F18" s="18"/>
      <c r="G18" s="3">
        <v>6</v>
      </c>
      <c r="H18" s="18"/>
      <c r="I18" s="3">
        <v>2</v>
      </c>
      <c r="J18" s="45"/>
      <c r="K18" s="45"/>
      <c r="L18" s="45"/>
      <c r="N18" s="46"/>
      <c r="O18" s="3" t="s">
        <v>45</v>
      </c>
      <c r="P18" s="3">
        <f>C23+E20+G18+I18+K23+M23</f>
        <v>25</v>
      </c>
    </row>
    <row r="19" spans="2:24">
      <c r="E19" s="3" t="s">
        <v>11</v>
      </c>
      <c r="F19" s="18"/>
      <c r="G19" s="36"/>
      <c r="H19" s="36"/>
      <c r="N19" s="46"/>
      <c r="O19" s="3" t="s">
        <v>46</v>
      </c>
      <c r="P19" s="3">
        <f>C23+E25+G24+I25+K23+M23</f>
        <v>28</v>
      </c>
    </row>
    <row r="20" spans="2:24">
      <c r="E20" s="3">
        <v>7</v>
      </c>
      <c r="F20" s="18"/>
      <c r="G20" s="18"/>
      <c r="H20" s="18"/>
      <c r="N20" s="46"/>
      <c r="O20" s="47" t="s">
        <v>47</v>
      </c>
      <c r="P20" s="47">
        <f>C23+E25+G27+I25+K23+M23</f>
        <v>29</v>
      </c>
      <c r="Q20" s="1" t="s">
        <v>57</v>
      </c>
    </row>
    <row r="22" spans="2:24">
      <c r="B22" s="18"/>
      <c r="C22" s="3" t="s">
        <v>15</v>
      </c>
      <c r="D22" s="18"/>
      <c r="K22" s="3" t="s">
        <v>18</v>
      </c>
      <c r="M22" s="3" t="s">
        <v>19</v>
      </c>
      <c r="O22" s="3" t="s">
        <v>7</v>
      </c>
      <c r="P22" s="3" t="s">
        <v>58</v>
      </c>
      <c r="Q22" s="3" t="s">
        <v>59</v>
      </c>
      <c r="R22" s="3" t="s">
        <v>60</v>
      </c>
    </row>
    <row r="23" spans="2:24">
      <c r="B23" s="18"/>
      <c r="C23" s="3">
        <v>3</v>
      </c>
      <c r="D23" s="36"/>
      <c r="G23" s="3" t="s">
        <v>17</v>
      </c>
      <c r="J23" s="18"/>
      <c r="K23" s="3">
        <v>4</v>
      </c>
      <c r="M23" s="3">
        <v>3</v>
      </c>
      <c r="O23" s="3">
        <f>$P$20</f>
        <v>29</v>
      </c>
      <c r="P23" s="3">
        <f>SUM($C$3:$C$12)</f>
        <v>185</v>
      </c>
      <c r="Q23" s="3">
        <v>30</v>
      </c>
      <c r="R23" s="48">
        <f>$P$23+$Q$23</f>
        <v>215</v>
      </c>
      <c r="S23" s="46"/>
      <c r="T23" s="46"/>
      <c r="V23" s="46"/>
      <c r="W23" s="46"/>
      <c r="X23" s="46"/>
    </row>
    <row r="24" spans="2:24">
      <c r="B24" s="18"/>
      <c r="C24" s="18"/>
      <c r="D24" s="18"/>
      <c r="E24" s="3" t="s">
        <v>23</v>
      </c>
      <c r="G24" s="3">
        <v>7</v>
      </c>
      <c r="I24" s="3" t="s">
        <v>24</v>
      </c>
      <c r="K24" s="36"/>
      <c r="L24" s="36"/>
      <c r="R24" s="46"/>
      <c r="S24" s="45"/>
      <c r="T24" s="45"/>
      <c r="V24" s="46"/>
      <c r="W24" s="45"/>
      <c r="X24" s="45"/>
    </row>
    <row r="25" spans="2:24">
      <c r="E25" s="3">
        <v>6</v>
      </c>
      <c r="I25" s="3">
        <v>5</v>
      </c>
      <c r="K25" s="18"/>
      <c r="L25" s="18"/>
      <c r="R25" s="46"/>
      <c r="S25" s="46"/>
      <c r="T25" s="46"/>
      <c r="V25" s="46"/>
      <c r="W25" s="46"/>
      <c r="X25" s="46"/>
    </row>
    <row r="26" spans="2:24">
      <c r="F26" s="18"/>
      <c r="G26" s="3" t="s">
        <v>27</v>
      </c>
      <c r="H26" s="18"/>
      <c r="J26" s="18"/>
      <c r="K26" s="18"/>
      <c r="L26" s="18"/>
      <c r="N26" s="46"/>
      <c r="O26" s="46"/>
      <c r="P26" s="46"/>
    </row>
    <row r="27" spans="2:24">
      <c r="F27" s="18"/>
      <c r="G27" s="3">
        <v>8</v>
      </c>
      <c r="H27" s="36"/>
      <c r="J27" s="18"/>
      <c r="K27" s="18"/>
      <c r="L27" s="18"/>
      <c r="N27" s="46"/>
      <c r="O27" s="45"/>
      <c r="P27" s="45"/>
    </row>
    <row r="28" spans="2:24">
      <c r="F28" s="18"/>
      <c r="G28" s="18"/>
      <c r="H28" s="18"/>
      <c r="J28" s="18"/>
      <c r="K28" s="18"/>
      <c r="L28" s="18"/>
      <c r="N28" s="46"/>
      <c r="O28" s="46"/>
      <c r="P28" s="46"/>
    </row>
    <row r="29" spans="2:24">
      <c r="B29" s="37" t="s">
        <v>61</v>
      </c>
      <c r="C29" s="38"/>
      <c r="D29" s="38"/>
      <c r="E29" s="38"/>
      <c r="J29" s="46"/>
      <c r="K29" s="46"/>
      <c r="L29" s="46"/>
    </row>
    <row r="30" spans="2:24">
      <c r="C30" s="1" t="s">
        <v>62</v>
      </c>
      <c r="J30" s="46"/>
      <c r="K30" s="45"/>
      <c r="L30" s="45"/>
    </row>
    <row r="31" spans="2:24">
      <c r="B31" s="39" t="s">
        <v>63</v>
      </c>
      <c r="C31" s="40">
        <f>F8</f>
        <v>3</v>
      </c>
      <c r="D31" s="35"/>
      <c r="J31" s="45"/>
      <c r="K31" s="45"/>
      <c r="L31" s="45"/>
    </row>
    <row r="32" spans="2:24">
      <c r="G32" s="3" t="s">
        <v>9</v>
      </c>
      <c r="I32" s="3" t="s">
        <v>12</v>
      </c>
      <c r="J32" s="45"/>
      <c r="K32" s="45"/>
      <c r="L32" s="45"/>
      <c r="O32" s="3" t="s">
        <v>43</v>
      </c>
      <c r="P32" s="3" t="s">
        <v>7</v>
      </c>
    </row>
    <row r="33" spans="2:18">
      <c r="F33" s="18"/>
      <c r="G33" s="3">
        <v>6</v>
      </c>
      <c r="H33" s="18"/>
      <c r="I33" s="3">
        <v>2</v>
      </c>
      <c r="J33" s="45"/>
      <c r="K33" s="45"/>
      <c r="L33" s="45"/>
      <c r="O33" s="3" t="s">
        <v>45</v>
      </c>
      <c r="P33" s="3">
        <f>C38+E35+G33+I33+K38+M38</f>
        <v>25</v>
      </c>
    </row>
    <row r="34" spans="2:18">
      <c r="E34" s="3" t="s">
        <v>11</v>
      </c>
      <c r="F34" s="18"/>
      <c r="G34" s="36"/>
      <c r="H34" s="36"/>
      <c r="O34" s="3" t="s">
        <v>46</v>
      </c>
      <c r="P34" s="3">
        <f>C38+E40+G39+I40+K38+M38</f>
        <v>27</v>
      </c>
    </row>
    <row r="35" spans="2:18">
      <c r="E35" s="3">
        <v>7</v>
      </c>
      <c r="F35" s="18"/>
      <c r="G35" s="18"/>
      <c r="H35" s="18"/>
      <c r="O35" s="47" t="s">
        <v>47</v>
      </c>
      <c r="P35" s="47">
        <f>C38+E40+G42+I40+K38+M38</f>
        <v>28</v>
      </c>
      <c r="Q35" s="1" t="s">
        <v>57</v>
      </c>
    </row>
    <row r="37" spans="2:18">
      <c r="C37" s="3" t="s">
        <v>15</v>
      </c>
      <c r="D37" s="18"/>
      <c r="K37" s="3" t="s">
        <v>18</v>
      </c>
      <c r="M37" s="3" t="s">
        <v>19</v>
      </c>
      <c r="O37" s="3" t="s">
        <v>7</v>
      </c>
      <c r="P37" s="3" t="s">
        <v>62</v>
      </c>
      <c r="Q37" s="3" t="s">
        <v>59</v>
      </c>
      <c r="R37" s="3" t="s">
        <v>60</v>
      </c>
    </row>
    <row r="38" spans="2:18">
      <c r="C38" s="3">
        <v>3</v>
      </c>
      <c r="D38" s="36"/>
      <c r="G38" s="3" t="s">
        <v>17</v>
      </c>
      <c r="J38" s="18"/>
      <c r="K38" s="3">
        <v>4</v>
      </c>
      <c r="M38" s="3">
        <v>3</v>
      </c>
      <c r="O38" s="3">
        <f>$P$35</f>
        <v>28</v>
      </c>
      <c r="P38" s="3">
        <f>$P$23+$C$31</f>
        <v>188</v>
      </c>
      <c r="Q38" s="3">
        <f>R3</f>
        <v>0</v>
      </c>
      <c r="R38" s="3">
        <f>$P$38+$Q$38</f>
        <v>188</v>
      </c>
    </row>
    <row r="39" spans="2:18">
      <c r="C39" s="18"/>
      <c r="D39" s="18"/>
      <c r="E39" s="3" t="s">
        <v>23</v>
      </c>
      <c r="G39" s="3">
        <v>7</v>
      </c>
      <c r="I39" s="44" t="s">
        <v>24</v>
      </c>
      <c r="K39" s="36"/>
      <c r="L39" s="36"/>
    </row>
    <row r="40" spans="2:18">
      <c r="E40" s="3">
        <v>6</v>
      </c>
      <c r="I40" s="44">
        <v>4</v>
      </c>
      <c r="K40" s="18"/>
      <c r="L40" s="18"/>
    </row>
    <row r="41" spans="2:18">
      <c r="F41" s="18"/>
      <c r="G41" s="3" t="s">
        <v>27</v>
      </c>
      <c r="H41" s="18"/>
      <c r="I41" s="1" t="s">
        <v>64</v>
      </c>
      <c r="J41" s="18"/>
      <c r="K41" s="18"/>
      <c r="L41" s="18"/>
    </row>
    <row r="42" spans="2:18">
      <c r="F42" s="18"/>
      <c r="G42" s="3">
        <v>8</v>
      </c>
      <c r="H42" s="36"/>
      <c r="J42" s="18"/>
      <c r="K42" s="18"/>
      <c r="L42" s="18"/>
    </row>
    <row r="43" spans="2:18">
      <c r="F43" s="18"/>
      <c r="G43" s="18"/>
      <c r="H43" s="18"/>
      <c r="J43" s="18"/>
      <c r="K43" s="18"/>
      <c r="L43" s="18"/>
    </row>
    <row r="44" spans="2:18">
      <c r="B44" s="37" t="s">
        <v>65</v>
      </c>
      <c r="C44" s="38"/>
    </row>
    <row r="45" spans="2:18">
      <c r="B45" s="2" t="s">
        <v>66</v>
      </c>
      <c r="C45" s="1" t="s">
        <v>62</v>
      </c>
    </row>
    <row r="46" spans="2:18">
      <c r="B46" s="1" t="s">
        <v>67</v>
      </c>
      <c r="C46" s="35">
        <f>F5</f>
        <v>15</v>
      </c>
      <c r="D46" s="35"/>
      <c r="J46" s="45"/>
      <c r="K46" s="45"/>
      <c r="L46" s="45"/>
    </row>
    <row r="47" spans="2:18">
      <c r="B47" s="39" t="s">
        <v>68</v>
      </c>
      <c r="C47" s="41">
        <f>F7</f>
        <v>6</v>
      </c>
      <c r="G47" s="3" t="s">
        <v>9</v>
      </c>
      <c r="I47" s="3" t="s">
        <v>12</v>
      </c>
      <c r="J47" s="45"/>
      <c r="K47" s="45"/>
      <c r="L47" s="45"/>
      <c r="O47" s="3" t="s">
        <v>43</v>
      </c>
      <c r="P47" s="3" t="s">
        <v>7</v>
      </c>
    </row>
    <row r="48" spans="2:18">
      <c r="B48" s="1" t="s">
        <v>69</v>
      </c>
      <c r="C48" s="18">
        <f>F12</f>
        <v>20</v>
      </c>
      <c r="F48" s="18"/>
      <c r="G48" s="3">
        <v>6</v>
      </c>
      <c r="H48" s="18"/>
      <c r="I48" s="3">
        <v>2</v>
      </c>
      <c r="J48" s="45"/>
      <c r="K48" s="45"/>
      <c r="L48" s="45"/>
      <c r="O48" s="3" t="s">
        <v>45</v>
      </c>
      <c r="P48" s="3">
        <f>C53+E50+G48+I48+K53+M53</f>
        <v>25</v>
      </c>
    </row>
    <row r="49" spans="2:18">
      <c r="E49" s="3" t="s">
        <v>11</v>
      </c>
      <c r="F49" s="18"/>
      <c r="G49" s="36"/>
      <c r="H49" s="36"/>
      <c r="O49" s="6" t="s">
        <v>46</v>
      </c>
      <c r="P49" s="6">
        <f>C53+E55+G54+I55+K53+M53</f>
        <v>27</v>
      </c>
      <c r="Q49" s="1" t="s">
        <v>57</v>
      </c>
    </row>
    <row r="50" spans="2:18">
      <c r="E50" s="3">
        <v>7</v>
      </c>
      <c r="F50" s="18"/>
      <c r="G50" s="18"/>
      <c r="H50" s="18"/>
      <c r="O50" s="47" t="s">
        <v>47</v>
      </c>
      <c r="P50" s="47">
        <f>C53+E55+G57+I55+K53+M53</f>
        <v>27</v>
      </c>
      <c r="Q50" s="1" t="s">
        <v>57</v>
      </c>
    </row>
    <row r="52" spans="2:18">
      <c r="C52" s="3" t="s">
        <v>15</v>
      </c>
      <c r="D52" s="18"/>
      <c r="K52" s="3" t="s">
        <v>18</v>
      </c>
      <c r="M52" s="3" t="s">
        <v>19</v>
      </c>
      <c r="O52" s="3" t="s">
        <v>7</v>
      </c>
      <c r="P52" s="3" t="s">
        <v>62</v>
      </c>
      <c r="Q52" s="3" t="s">
        <v>59</v>
      </c>
      <c r="R52" s="3" t="s">
        <v>60</v>
      </c>
    </row>
    <row r="53" spans="2:18">
      <c r="C53" s="3">
        <v>3</v>
      </c>
      <c r="D53" s="36"/>
      <c r="G53" s="3" t="s">
        <v>17</v>
      </c>
      <c r="J53" s="18"/>
      <c r="K53" s="3">
        <v>4</v>
      </c>
      <c r="M53" s="3">
        <v>3</v>
      </c>
      <c r="O53" s="3">
        <f>$P$50</f>
        <v>27</v>
      </c>
      <c r="P53" s="3">
        <f>$P$38+$C$47</f>
        <v>194</v>
      </c>
      <c r="Q53" s="3">
        <v>0</v>
      </c>
      <c r="R53" s="3">
        <f>$P$53+$Q$53</f>
        <v>194</v>
      </c>
    </row>
    <row r="54" spans="2:18">
      <c r="C54" s="18"/>
      <c r="D54" s="18"/>
      <c r="E54" s="3" t="s">
        <v>23</v>
      </c>
      <c r="G54" s="3">
        <v>7</v>
      </c>
      <c r="I54" s="6" t="s">
        <v>24</v>
      </c>
      <c r="K54" s="36"/>
      <c r="L54" s="36"/>
    </row>
    <row r="55" spans="2:18">
      <c r="E55" s="3">
        <v>6</v>
      </c>
      <c r="I55" s="6">
        <v>4</v>
      </c>
      <c r="K55" s="18"/>
      <c r="L55" s="18"/>
    </row>
    <row r="56" spans="2:18">
      <c r="G56" s="44" t="s">
        <v>27</v>
      </c>
    </row>
    <row r="57" spans="2:18">
      <c r="G57" s="44">
        <v>7</v>
      </c>
    </row>
    <row r="58" spans="2:18">
      <c r="G58" s="1" t="s">
        <v>64</v>
      </c>
    </row>
    <row r="61" spans="2:18">
      <c r="B61" s="37" t="s">
        <v>70</v>
      </c>
      <c r="C61" s="38"/>
    </row>
    <row r="62" spans="2:18">
      <c r="B62" s="2" t="s">
        <v>71</v>
      </c>
      <c r="C62" s="1" t="s">
        <v>62</v>
      </c>
    </row>
    <row r="63" spans="2:18">
      <c r="B63" s="39" t="s">
        <v>67</v>
      </c>
      <c r="C63" s="40">
        <f>F5</f>
        <v>15</v>
      </c>
      <c r="D63" s="35"/>
      <c r="J63" s="45"/>
      <c r="K63" s="45"/>
      <c r="L63" s="45"/>
    </row>
    <row r="64" spans="2:18">
      <c r="B64" s="21" t="s">
        <v>72</v>
      </c>
      <c r="C64" s="21">
        <f>F12</f>
        <v>20</v>
      </c>
      <c r="G64" s="3" t="s">
        <v>9</v>
      </c>
      <c r="I64" s="3" t="s">
        <v>12</v>
      </c>
      <c r="J64" s="45"/>
      <c r="K64" s="45"/>
      <c r="L64" s="45"/>
      <c r="O64" s="3" t="s">
        <v>43</v>
      </c>
      <c r="P64" s="3" t="s">
        <v>7</v>
      </c>
    </row>
    <row r="65" spans="2:18">
      <c r="F65" s="18"/>
      <c r="G65" s="3">
        <v>6</v>
      </c>
      <c r="H65" s="18"/>
      <c r="I65" s="3">
        <v>2</v>
      </c>
      <c r="J65" s="45"/>
      <c r="K65" s="45"/>
      <c r="L65" s="45"/>
      <c r="O65" s="3" t="s">
        <v>45</v>
      </c>
      <c r="P65" s="3">
        <f>C70+E67+G65+I65+K70+M70</f>
        <v>25</v>
      </c>
    </row>
    <row r="66" spans="2:18">
      <c r="E66" s="3" t="s">
        <v>11</v>
      </c>
      <c r="F66" s="18"/>
      <c r="G66" s="36"/>
      <c r="H66" s="36"/>
      <c r="O66" s="6" t="s">
        <v>46</v>
      </c>
      <c r="P66" s="6">
        <f>C70+E72+G71+I72+K70+M70</f>
        <v>26</v>
      </c>
      <c r="Q66" s="1" t="s">
        <v>57</v>
      </c>
    </row>
    <row r="67" spans="2:18">
      <c r="E67" s="3">
        <v>7</v>
      </c>
      <c r="F67" s="18"/>
      <c r="G67" s="18"/>
      <c r="H67" s="18"/>
      <c r="O67" s="47" t="s">
        <v>47</v>
      </c>
      <c r="P67" s="47">
        <f>C70+E72+G74+I72+K70+M70</f>
        <v>26</v>
      </c>
      <c r="Q67" s="1" t="s">
        <v>57</v>
      </c>
    </row>
    <row r="69" spans="2:18">
      <c r="C69" s="3" t="s">
        <v>15</v>
      </c>
      <c r="D69" s="18"/>
      <c r="K69" s="3" t="s">
        <v>18</v>
      </c>
      <c r="M69" s="3" t="s">
        <v>19</v>
      </c>
      <c r="O69" s="3" t="s">
        <v>7</v>
      </c>
      <c r="P69" s="3" t="s">
        <v>62</v>
      </c>
      <c r="Q69" s="3" t="s">
        <v>59</v>
      </c>
      <c r="R69" s="3" t="s">
        <v>60</v>
      </c>
    </row>
    <row r="70" spans="2:18">
      <c r="C70" s="3">
        <v>3</v>
      </c>
      <c r="D70" s="36"/>
      <c r="G70" s="3" t="s">
        <v>17</v>
      </c>
      <c r="J70" s="18"/>
      <c r="K70" s="3">
        <v>4</v>
      </c>
      <c r="M70" s="3">
        <v>3</v>
      </c>
      <c r="O70" s="3">
        <f>$P$67</f>
        <v>26</v>
      </c>
      <c r="P70" s="3">
        <f>$P$53+$C$63</f>
        <v>209</v>
      </c>
      <c r="Q70" s="3">
        <v>0</v>
      </c>
      <c r="R70" s="3">
        <f>$P$70+$Q$70</f>
        <v>209</v>
      </c>
    </row>
    <row r="71" spans="2:18">
      <c r="C71" s="18"/>
      <c r="D71" s="18"/>
      <c r="E71" s="44" t="s">
        <v>23</v>
      </c>
      <c r="G71" s="3">
        <v>7</v>
      </c>
      <c r="I71" s="6" t="s">
        <v>24</v>
      </c>
      <c r="K71" s="36"/>
      <c r="L71" s="36"/>
    </row>
    <row r="72" spans="2:18">
      <c r="E72" s="44">
        <v>5</v>
      </c>
      <c r="I72" s="6">
        <v>4</v>
      </c>
      <c r="K72" s="18"/>
      <c r="L72" s="18"/>
    </row>
    <row r="73" spans="2:18">
      <c r="E73" s="1" t="s">
        <v>64</v>
      </c>
      <c r="G73" s="6" t="s">
        <v>27</v>
      </c>
    </row>
    <row r="74" spans="2:18">
      <c r="G74" s="6">
        <v>7</v>
      </c>
    </row>
    <row r="77" spans="2:18">
      <c r="B77" s="37" t="s">
        <v>73</v>
      </c>
      <c r="C77" s="38"/>
    </row>
    <row r="78" spans="2:18">
      <c r="B78" s="2"/>
      <c r="C78" s="1" t="s">
        <v>62</v>
      </c>
    </row>
    <row r="79" spans="2:18">
      <c r="B79" s="39" t="s">
        <v>74</v>
      </c>
      <c r="C79" s="39">
        <f>F12</f>
        <v>20</v>
      </c>
      <c r="D79" s="35"/>
      <c r="J79" s="45"/>
      <c r="K79" s="45"/>
      <c r="L79" s="45"/>
    </row>
    <row r="80" spans="2:18">
      <c r="G80" s="3" t="s">
        <v>9</v>
      </c>
      <c r="I80" s="3" t="s">
        <v>12</v>
      </c>
      <c r="J80" s="45"/>
      <c r="K80" s="45"/>
      <c r="L80" s="45"/>
      <c r="O80" s="3" t="s">
        <v>43</v>
      </c>
      <c r="P80" s="3" t="s">
        <v>7</v>
      </c>
    </row>
    <row r="81" spans="2:18">
      <c r="F81" s="18"/>
      <c r="G81" s="3">
        <v>6</v>
      </c>
      <c r="H81" s="18"/>
      <c r="I81" s="3">
        <v>2</v>
      </c>
      <c r="J81" s="45"/>
      <c r="K81" s="45"/>
      <c r="L81" s="45"/>
      <c r="O81" s="3" t="s">
        <v>45</v>
      </c>
      <c r="P81" s="3">
        <f>C86+E83+G81+I81+K86+M86</f>
        <v>24</v>
      </c>
    </row>
    <row r="82" spans="2:18">
      <c r="E82" s="3" t="s">
        <v>11</v>
      </c>
      <c r="F82" s="18"/>
      <c r="G82" s="36"/>
      <c r="H82" s="36"/>
      <c r="O82" s="6" t="s">
        <v>46</v>
      </c>
      <c r="P82" s="6">
        <f>C86+E88+G87+I88+K86+M86</f>
        <v>25</v>
      </c>
      <c r="Q82" s="1" t="s">
        <v>57</v>
      </c>
    </row>
    <row r="83" spans="2:18">
      <c r="E83" s="3">
        <v>7</v>
      </c>
      <c r="F83" s="18"/>
      <c r="G83" s="18"/>
      <c r="H83" s="18"/>
      <c r="O83" s="47" t="s">
        <v>47</v>
      </c>
      <c r="P83" s="47">
        <f>C86+E88+G90+I88+K86+M86</f>
        <v>25</v>
      </c>
      <c r="Q83" s="1" t="s">
        <v>57</v>
      </c>
    </row>
    <row r="85" spans="2:18">
      <c r="C85" s="3" t="s">
        <v>15</v>
      </c>
      <c r="D85" s="18"/>
      <c r="K85" s="3" t="s">
        <v>18</v>
      </c>
      <c r="M85" s="44" t="s">
        <v>19</v>
      </c>
      <c r="O85" s="3" t="s">
        <v>7</v>
      </c>
      <c r="P85" s="3" t="s">
        <v>62</v>
      </c>
      <c r="Q85" s="3" t="s">
        <v>59</v>
      </c>
      <c r="R85" s="3" t="s">
        <v>60</v>
      </c>
    </row>
    <row r="86" spans="2:18">
      <c r="C86" s="3">
        <v>3</v>
      </c>
      <c r="D86" s="36"/>
      <c r="G86" s="3" t="s">
        <v>17</v>
      </c>
      <c r="J86" s="18"/>
      <c r="K86" s="3">
        <v>4</v>
      </c>
      <c r="M86" s="44">
        <v>2</v>
      </c>
      <c r="O86" s="3">
        <f>$P$83</f>
        <v>25</v>
      </c>
      <c r="P86" s="3">
        <f>$P$70+$C$79</f>
        <v>229</v>
      </c>
      <c r="Q86" s="3">
        <v>0</v>
      </c>
      <c r="R86" s="3">
        <f>$P$86+$Q$86</f>
        <v>229</v>
      </c>
    </row>
    <row r="87" spans="2:18">
      <c r="C87" s="18"/>
      <c r="D87" s="18"/>
      <c r="E87" s="6" t="s">
        <v>23</v>
      </c>
      <c r="G87" s="3">
        <v>7</v>
      </c>
      <c r="I87" s="6" t="s">
        <v>24</v>
      </c>
      <c r="K87" s="36"/>
      <c r="L87" s="36"/>
    </row>
    <row r="88" spans="2:18">
      <c r="E88" s="6">
        <v>5</v>
      </c>
      <c r="I88" s="6">
        <v>4</v>
      </c>
      <c r="K88" s="18"/>
      <c r="L88" s="18"/>
    </row>
    <row r="89" spans="2:18">
      <c r="G89" s="6" t="s">
        <v>27</v>
      </c>
    </row>
    <row r="90" spans="2:18">
      <c r="G90" s="6">
        <v>7</v>
      </c>
    </row>
    <row r="91" spans="2:18" s="1" customFormat="1">
      <c r="G91" s="53"/>
    </row>
    <row r="92" spans="2:18" s="1" customFormat="1">
      <c r="G92" s="53"/>
    </row>
    <row r="94" spans="2:18">
      <c r="B94" s="15" t="s">
        <v>75</v>
      </c>
      <c r="G94" s="15" t="s">
        <v>30</v>
      </c>
    </row>
    <row r="95" spans="2:18">
      <c r="B95" s="1" t="s">
        <v>76</v>
      </c>
      <c r="C95" s="3" t="s">
        <v>77</v>
      </c>
      <c r="D95" s="3" t="s">
        <v>78</v>
      </c>
      <c r="G95" s="54" t="s">
        <v>31</v>
      </c>
      <c r="H95" s="54" t="s">
        <v>33</v>
      </c>
      <c r="I95" s="54" t="s">
        <v>34</v>
      </c>
      <c r="J95" s="54" t="s">
        <v>35</v>
      </c>
      <c r="K95" s="50" t="s">
        <v>36</v>
      </c>
      <c r="L95" s="3" t="s">
        <v>37</v>
      </c>
    </row>
    <row r="96" spans="2:18">
      <c r="C96" s="3">
        <f>$P$20</f>
        <v>29</v>
      </c>
      <c r="D96" s="3">
        <f>R23</f>
        <v>215</v>
      </c>
      <c r="G96" s="54" t="s">
        <v>15</v>
      </c>
      <c r="H96" s="54">
        <v>2</v>
      </c>
      <c r="I96" s="54">
        <v>3</v>
      </c>
      <c r="J96" s="54">
        <v>4</v>
      </c>
      <c r="K96" s="57">
        <f t="shared" ref="K96:K105" si="1">(H96+4*I96+J96)/6</f>
        <v>3</v>
      </c>
      <c r="L96" s="57">
        <f t="shared" ref="L96:L105" si="2">((J96-H96)/6)^2</f>
        <v>0.1111111111111111</v>
      </c>
    </row>
    <row r="97" spans="2:13">
      <c r="B97" s="39" t="s">
        <v>24</v>
      </c>
      <c r="C97" s="6">
        <f>$P$35</f>
        <v>28</v>
      </c>
      <c r="D97" s="6">
        <f>R38</f>
        <v>188</v>
      </c>
      <c r="E97" s="55" t="s">
        <v>79</v>
      </c>
      <c r="G97" s="54" t="s">
        <v>11</v>
      </c>
      <c r="H97" s="54">
        <v>4</v>
      </c>
      <c r="I97" s="54">
        <v>7</v>
      </c>
      <c r="J97" s="54">
        <v>10</v>
      </c>
      <c r="K97" s="57">
        <f t="shared" si="1"/>
        <v>7</v>
      </c>
      <c r="L97" s="57">
        <f t="shared" si="2"/>
        <v>1</v>
      </c>
    </row>
    <row r="98" spans="2:13">
      <c r="B98" s="1" t="s">
        <v>27</v>
      </c>
      <c r="C98" s="3">
        <f>$P$50</f>
        <v>27</v>
      </c>
      <c r="D98" s="3">
        <f>R53</f>
        <v>194</v>
      </c>
      <c r="G98" s="54" t="s">
        <v>23</v>
      </c>
      <c r="H98" s="54">
        <v>5</v>
      </c>
      <c r="I98" s="54">
        <v>6</v>
      </c>
      <c r="J98" s="54">
        <v>7</v>
      </c>
      <c r="K98" s="57">
        <f t="shared" si="1"/>
        <v>6</v>
      </c>
      <c r="L98" s="57">
        <f t="shared" si="2"/>
        <v>0.1111111111111111</v>
      </c>
    </row>
    <row r="99" spans="2:13">
      <c r="B99" s="1" t="s">
        <v>23</v>
      </c>
      <c r="C99" s="3">
        <f>$P$67</f>
        <v>26</v>
      </c>
      <c r="D99" s="3">
        <f>R70</f>
        <v>209</v>
      </c>
      <c r="G99" s="54" t="s">
        <v>17</v>
      </c>
      <c r="H99" s="54">
        <v>6</v>
      </c>
      <c r="I99" s="54">
        <v>7</v>
      </c>
      <c r="J99" s="54">
        <v>8</v>
      </c>
      <c r="K99" s="57">
        <f t="shared" si="1"/>
        <v>7</v>
      </c>
      <c r="L99" s="57">
        <f t="shared" si="2"/>
        <v>0.1111111111111111</v>
      </c>
    </row>
    <row r="100" spans="2:13">
      <c r="B100" s="1" t="s">
        <v>19</v>
      </c>
      <c r="C100" s="3">
        <f>$P$83</f>
        <v>25</v>
      </c>
      <c r="D100" s="3">
        <f>R86</f>
        <v>229</v>
      </c>
      <c r="G100" s="54" t="s">
        <v>27</v>
      </c>
      <c r="H100" s="54">
        <v>6</v>
      </c>
      <c r="I100" s="54">
        <v>8</v>
      </c>
      <c r="J100" s="54">
        <v>10</v>
      </c>
      <c r="K100" s="57">
        <f t="shared" si="1"/>
        <v>8</v>
      </c>
      <c r="L100" s="57">
        <f t="shared" si="2"/>
        <v>0.44444444444444442</v>
      </c>
    </row>
    <row r="101" spans="2:13">
      <c r="G101" s="56" t="s">
        <v>24</v>
      </c>
      <c r="H101" s="56">
        <f>4-1</f>
        <v>3</v>
      </c>
      <c r="I101" s="56">
        <f>5-1</f>
        <v>4</v>
      </c>
      <c r="J101" s="56">
        <f>6-1</f>
        <v>5</v>
      </c>
      <c r="K101" s="58">
        <f t="shared" si="1"/>
        <v>4</v>
      </c>
      <c r="L101" s="58">
        <f t="shared" si="2"/>
        <v>0.1111111111111111</v>
      </c>
      <c r="M101" s="55" t="s">
        <v>80</v>
      </c>
    </row>
    <row r="102" spans="2:13">
      <c r="G102" s="54" t="s">
        <v>9</v>
      </c>
      <c r="H102" s="54">
        <v>3</v>
      </c>
      <c r="I102" s="54">
        <v>6</v>
      </c>
      <c r="J102" s="54">
        <v>9</v>
      </c>
      <c r="K102" s="57">
        <f t="shared" si="1"/>
        <v>6</v>
      </c>
      <c r="L102" s="57">
        <f t="shared" si="2"/>
        <v>1</v>
      </c>
    </row>
    <row r="103" spans="2:13">
      <c r="G103" s="54" t="s">
        <v>12</v>
      </c>
      <c r="H103" s="54">
        <v>2</v>
      </c>
      <c r="I103" s="54">
        <v>2</v>
      </c>
      <c r="J103" s="54">
        <v>2</v>
      </c>
      <c r="K103" s="57">
        <f t="shared" si="1"/>
        <v>2</v>
      </c>
      <c r="L103" s="57">
        <f t="shared" si="2"/>
        <v>0</v>
      </c>
    </row>
    <row r="104" spans="2:13">
      <c r="G104" s="54" t="s">
        <v>18</v>
      </c>
      <c r="H104" s="54">
        <v>3</v>
      </c>
      <c r="I104" s="54">
        <v>4</v>
      </c>
      <c r="J104" s="54">
        <v>5</v>
      </c>
      <c r="K104" s="57">
        <f t="shared" si="1"/>
        <v>4</v>
      </c>
      <c r="L104" s="57">
        <f t="shared" si="2"/>
        <v>0.1111111111111111</v>
      </c>
    </row>
    <row r="105" spans="2:13">
      <c r="G105" s="54" t="s">
        <v>19</v>
      </c>
      <c r="H105" s="54">
        <v>2</v>
      </c>
      <c r="I105" s="54">
        <v>3</v>
      </c>
      <c r="J105" s="54">
        <v>4</v>
      </c>
      <c r="K105" s="57">
        <f t="shared" si="1"/>
        <v>3</v>
      </c>
      <c r="L105" s="57">
        <f t="shared" si="2"/>
        <v>0.1111111111111111</v>
      </c>
    </row>
    <row r="107" spans="2:13">
      <c r="B107" s="17" t="s">
        <v>39</v>
      </c>
    </row>
    <row r="108" spans="2:13">
      <c r="B108" s="17" t="s">
        <v>40</v>
      </c>
    </row>
    <row r="109" spans="2:13">
      <c r="B109" s="49" t="s">
        <v>81</v>
      </c>
    </row>
    <row r="110" spans="2:13">
      <c r="B110" s="17" t="s">
        <v>42</v>
      </c>
    </row>
    <row r="112" spans="2:13">
      <c r="B112" s="3" t="s">
        <v>43</v>
      </c>
      <c r="C112" s="50" t="s">
        <v>36</v>
      </c>
      <c r="D112" s="3" t="s">
        <v>37</v>
      </c>
      <c r="E112" s="3" t="s">
        <v>44</v>
      </c>
    </row>
    <row r="113" spans="2:6">
      <c r="B113" s="3" t="s">
        <v>45</v>
      </c>
      <c r="C113" s="28">
        <f>K96+K97+K102+K103+K104+K105</f>
        <v>25</v>
      </c>
      <c r="D113" s="28">
        <f>L96+L97+L102+L103+L104+L105</f>
        <v>2.3333333333333335</v>
      </c>
      <c r="E113" s="57">
        <f>SQRT(D113)</f>
        <v>1.5275252316519468</v>
      </c>
    </row>
    <row r="114" spans="2:6">
      <c r="B114" s="3" t="s">
        <v>46</v>
      </c>
      <c r="C114" s="28">
        <f>K96+K98+K99+K101+K104+K105</f>
        <v>27</v>
      </c>
      <c r="D114" s="28">
        <f>L96+L98+L99+L101+L104+L105</f>
        <v>0.66666666666666674</v>
      </c>
      <c r="E114" s="57">
        <f t="shared" ref="E114:E115" si="3">SQRT(D114)</f>
        <v>0.81649658092772603</v>
      </c>
    </row>
    <row r="115" spans="2:6">
      <c r="B115" s="47" t="s">
        <v>47</v>
      </c>
      <c r="C115" s="51">
        <f>K96+K98+K100+K101+K104+K105</f>
        <v>28</v>
      </c>
      <c r="D115" s="51">
        <f>L96+L98+L100+L101+L104+L105</f>
        <v>1</v>
      </c>
      <c r="E115" s="58">
        <f t="shared" si="3"/>
        <v>1</v>
      </c>
      <c r="F115" s="55" t="s">
        <v>48</v>
      </c>
    </row>
    <row r="117" spans="2:6">
      <c r="B117" s="2" t="s">
        <v>49</v>
      </c>
      <c r="C117" s="1">
        <f>(28-C115)/E115</f>
        <v>0</v>
      </c>
    </row>
    <row r="118" spans="2:6">
      <c r="B118" s="27" t="s">
        <v>50</v>
      </c>
      <c r="C118" s="52">
        <f>_xlfn.NORM.S.DIST(C117,TRUE)</f>
        <v>0.5</v>
      </c>
    </row>
  </sheetData>
  <mergeCells count="2">
    <mergeCell ref="B14:E14"/>
    <mergeCell ref="C15:D15"/>
  </mergeCells>
  <phoneticPr fontId="9"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0"/>
  <sheetViews>
    <sheetView topLeftCell="A51" workbookViewId="0">
      <selection activeCell="E71" sqref="E71"/>
    </sheetView>
  </sheetViews>
  <sheetFormatPr baseColWidth="10" defaultColWidth="10.83203125" defaultRowHeight="16"/>
  <cols>
    <col min="1" max="1" width="10.83203125" style="1"/>
    <col min="2" max="2" width="26.1640625" style="1" customWidth="1"/>
    <col min="3" max="3" width="14.33203125" style="1" customWidth="1"/>
    <col min="4" max="4" width="24.5" style="1" customWidth="1"/>
    <col min="5" max="5" width="22.1640625" style="1" customWidth="1"/>
    <col min="6" max="6" width="11.5" style="1" customWidth="1"/>
    <col min="7" max="7" width="21.33203125" style="1" customWidth="1"/>
    <col min="8" max="8" width="23" style="1" customWidth="1"/>
    <col min="9" max="16384" width="10.83203125" style="1"/>
  </cols>
  <sheetData>
    <row r="1" spans="1:6">
      <c r="A1" s="2" t="s">
        <v>82</v>
      </c>
    </row>
    <row r="2" spans="1:6">
      <c r="A2" s="2"/>
      <c r="B2" s="4" t="s">
        <v>83</v>
      </c>
      <c r="C2" s="4" t="s">
        <v>84</v>
      </c>
      <c r="D2" s="4" t="s">
        <v>85</v>
      </c>
    </row>
    <row r="3" spans="1:6">
      <c r="A3" s="2"/>
      <c r="B3" s="3">
        <v>0</v>
      </c>
      <c r="C3" s="3">
        <v>-500</v>
      </c>
      <c r="D3" s="3">
        <v>-500</v>
      </c>
    </row>
    <row r="4" spans="1:6">
      <c r="A4" s="2"/>
      <c r="B4" s="3">
        <v>1</v>
      </c>
      <c r="C4" s="3">
        <v>400</v>
      </c>
      <c r="D4" s="3">
        <v>300</v>
      </c>
    </row>
    <row r="5" spans="1:6">
      <c r="A5" s="2"/>
      <c r="B5" s="3">
        <v>2</v>
      </c>
      <c r="C5" s="3">
        <v>300</v>
      </c>
      <c r="D5" s="3">
        <v>350</v>
      </c>
    </row>
    <row r="6" spans="1:6">
      <c r="A6" s="2"/>
      <c r="B6" s="3">
        <v>3</v>
      </c>
      <c r="C6" s="3" t="s">
        <v>55</v>
      </c>
      <c r="D6" s="3">
        <v>80</v>
      </c>
    </row>
    <row r="7" spans="1:6">
      <c r="A7" s="2"/>
    </row>
    <row r="8" spans="1:6">
      <c r="A8" s="2"/>
      <c r="B8" s="2" t="s">
        <v>86</v>
      </c>
      <c r="C8" s="13">
        <f>IRR(C3:C6)</f>
        <v>0.27177978870813457</v>
      </c>
      <c r="D8" s="13">
        <f>IRR(D3:D6)</f>
        <v>0.25771341753745669</v>
      </c>
    </row>
    <row r="9" spans="1:6">
      <c r="A9" s="2"/>
      <c r="B9" s="2"/>
      <c r="C9" s="14"/>
      <c r="D9" s="14"/>
    </row>
    <row r="10" spans="1:6">
      <c r="A10" s="2"/>
      <c r="B10" s="2"/>
      <c r="C10" s="14"/>
      <c r="D10" s="14"/>
    </row>
    <row r="11" spans="1:6">
      <c r="A11" s="2" t="s">
        <v>87</v>
      </c>
      <c r="B11" s="15" t="s">
        <v>88</v>
      </c>
      <c r="C11" s="16">
        <v>0.08</v>
      </c>
    </row>
    <row r="12" spans="1:6">
      <c r="B12" s="17" t="s">
        <v>89</v>
      </c>
      <c r="E12" s="2"/>
      <c r="F12" s="2"/>
    </row>
    <row r="13" spans="1:6">
      <c r="F13" s="29"/>
    </row>
    <row r="14" spans="1:6">
      <c r="B14" s="18"/>
      <c r="C14" s="19" t="s">
        <v>84</v>
      </c>
      <c r="D14" s="19" t="s">
        <v>85</v>
      </c>
      <c r="F14" s="29"/>
    </row>
    <row r="15" spans="1:6">
      <c r="B15" s="19" t="s">
        <v>90</v>
      </c>
      <c r="C15" s="20">
        <f>C3+NPV(C11,C4:C5)</f>
        <v>127.57201646090539</v>
      </c>
      <c r="D15" s="20">
        <f>D3+NPV(C11,D4:D6)</f>
        <v>141.35294416501551</v>
      </c>
      <c r="F15" s="29"/>
    </row>
    <row r="16" spans="1:6">
      <c r="F16" s="29"/>
    </row>
    <row r="17" spans="1:8">
      <c r="B17" s="21"/>
      <c r="C17" s="21"/>
      <c r="D17" s="21"/>
      <c r="E17" s="21"/>
      <c r="F17" s="30"/>
    </row>
    <row r="18" spans="1:8">
      <c r="A18" s="2" t="s">
        <v>91</v>
      </c>
      <c r="B18" s="21"/>
      <c r="C18" s="22" t="s">
        <v>7</v>
      </c>
      <c r="D18" s="14"/>
      <c r="E18" s="14"/>
      <c r="F18" s="14"/>
    </row>
    <row r="19" spans="1:8">
      <c r="B19" s="22" t="s">
        <v>84</v>
      </c>
      <c r="C19" s="21">
        <v>2</v>
      </c>
      <c r="D19" s="21" t="s">
        <v>92</v>
      </c>
      <c r="E19" s="21"/>
      <c r="F19" s="21"/>
    </row>
    <row r="20" spans="1:8">
      <c r="B20" s="22" t="s">
        <v>85</v>
      </c>
      <c r="C20" s="23">
        <v>3</v>
      </c>
      <c r="D20" s="23" t="s">
        <v>92</v>
      </c>
      <c r="E20" s="22"/>
      <c r="F20" s="22"/>
    </row>
    <row r="21" spans="1:8">
      <c r="B21" s="22"/>
      <c r="C21" s="22"/>
      <c r="D21" s="22"/>
      <c r="E21" s="22"/>
      <c r="F21" s="22"/>
    </row>
    <row r="22" spans="1:8">
      <c r="B22" s="24" t="s">
        <v>93</v>
      </c>
      <c r="C22" s="21"/>
      <c r="D22" s="21">
        <v>6</v>
      </c>
      <c r="E22" s="21"/>
      <c r="F22" s="31"/>
    </row>
    <row r="23" spans="1:8">
      <c r="B23" s="21"/>
      <c r="C23" s="21"/>
      <c r="D23" s="21"/>
      <c r="E23" s="21"/>
      <c r="F23" s="31"/>
    </row>
    <row r="24" spans="1:8">
      <c r="B24" s="78" t="s">
        <v>83</v>
      </c>
      <c r="C24" s="72" t="s">
        <v>84</v>
      </c>
      <c r="D24" s="73"/>
      <c r="E24" s="74"/>
      <c r="F24" s="75" t="s">
        <v>85</v>
      </c>
      <c r="G24" s="76"/>
      <c r="H24" s="77"/>
    </row>
    <row r="25" spans="1:8">
      <c r="B25" s="79"/>
      <c r="C25" s="25" t="s">
        <v>94</v>
      </c>
      <c r="D25" s="25" t="s">
        <v>95</v>
      </c>
      <c r="E25" s="25" t="s">
        <v>96</v>
      </c>
      <c r="F25" s="25" t="s">
        <v>94</v>
      </c>
      <c r="G25" s="25" t="s">
        <v>95</v>
      </c>
      <c r="H25" s="25" t="s">
        <v>96</v>
      </c>
    </row>
    <row r="26" spans="1:8">
      <c r="B26" s="3">
        <v>0</v>
      </c>
      <c r="C26" s="3"/>
      <c r="D26" s="3">
        <v>-500</v>
      </c>
      <c r="E26" s="3"/>
      <c r="F26" s="3"/>
      <c r="G26" s="3">
        <v>-500</v>
      </c>
      <c r="H26" s="3"/>
    </row>
    <row r="27" spans="1:8">
      <c r="B27" s="3">
        <v>1</v>
      </c>
      <c r="C27" s="3">
        <v>400</v>
      </c>
      <c r="D27" s="26"/>
      <c r="E27" s="3">
        <f t="shared" ref="E27:E32" si="0">D27+C27</f>
        <v>400</v>
      </c>
      <c r="F27" s="3">
        <v>300</v>
      </c>
      <c r="G27" s="26"/>
      <c r="H27" s="3">
        <f t="shared" ref="H27:H32" si="1">G27+F27</f>
        <v>300</v>
      </c>
    </row>
    <row r="28" spans="1:8">
      <c r="B28" s="3">
        <v>2</v>
      </c>
      <c r="C28" s="3">
        <v>300</v>
      </c>
      <c r="D28" s="3">
        <v>-500</v>
      </c>
      <c r="E28" s="3">
        <f t="shared" si="0"/>
        <v>-200</v>
      </c>
      <c r="F28" s="3">
        <v>350</v>
      </c>
      <c r="G28" s="3"/>
      <c r="H28" s="3">
        <f t="shared" si="1"/>
        <v>350</v>
      </c>
    </row>
    <row r="29" spans="1:8">
      <c r="B29" s="3">
        <v>3</v>
      </c>
      <c r="C29" s="3">
        <v>400</v>
      </c>
      <c r="D29" s="3"/>
      <c r="E29" s="3">
        <f t="shared" si="0"/>
        <v>400</v>
      </c>
      <c r="F29" s="3">
        <v>80</v>
      </c>
      <c r="G29" s="3">
        <v>-500</v>
      </c>
      <c r="H29" s="3">
        <f t="shared" si="1"/>
        <v>-420</v>
      </c>
    </row>
    <row r="30" spans="1:8">
      <c r="B30" s="3">
        <v>4</v>
      </c>
      <c r="C30" s="3">
        <v>300</v>
      </c>
      <c r="D30" s="3">
        <v>-500</v>
      </c>
      <c r="E30" s="3">
        <f t="shared" si="0"/>
        <v>-200</v>
      </c>
      <c r="F30" s="3">
        <v>300</v>
      </c>
      <c r="G30" s="3"/>
      <c r="H30" s="3">
        <f t="shared" si="1"/>
        <v>300</v>
      </c>
    </row>
    <row r="31" spans="1:8">
      <c r="B31" s="3">
        <v>5</v>
      </c>
      <c r="C31" s="3">
        <v>400</v>
      </c>
      <c r="D31" s="3"/>
      <c r="E31" s="3">
        <f t="shared" si="0"/>
        <v>400</v>
      </c>
      <c r="F31" s="3">
        <v>350</v>
      </c>
      <c r="G31" s="3"/>
      <c r="H31" s="3">
        <f t="shared" si="1"/>
        <v>350</v>
      </c>
    </row>
    <row r="32" spans="1:8">
      <c r="B32" s="3">
        <v>6</v>
      </c>
      <c r="C32" s="3">
        <v>300</v>
      </c>
      <c r="D32" s="3"/>
      <c r="E32" s="3">
        <f t="shared" si="0"/>
        <v>300</v>
      </c>
      <c r="F32" s="3">
        <v>80</v>
      </c>
      <c r="G32" s="3"/>
      <c r="H32" s="3">
        <f t="shared" si="1"/>
        <v>80</v>
      </c>
    </row>
    <row r="33" spans="2:8">
      <c r="B33" s="18"/>
      <c r="D33" s="27" t="s">
        <v>97</v>
      </c>
      <c r="E33" s="32">
        <f>D26+NPV(C35,E27:E32)</f>
        <v>330.71369903722348</v>
      </c>
      <c r="G33" s="27" t="s">
        <v>97</v>
      </c>
      <c r="H33" s="32">
        <f>G26+NPV(C35,H27:H32)</f>
        <v>253.56346860632868</v>
      </c>
    </row>
    <row r="34" spans="2:8">
      <c r="B34" s="15"/>
      <c r="C34" s="16"/>
    </row>
    <row r="35" spans="2:8">
      <c r="B35" s="15" t="s">
        <v>88</v>
      </c>
      <c r="C35" s="16">
        <v>0.08</v>
      </c>
    </row>
    <row r="36" spans="2:8">
      <c r="B36" s="17" t="s">
        <v>89</v>
      </c>
    </row>
    <row r="51" spans="1:5">
      <c r="A51" s="2" t="s">
        <v>98</v>
      </c>
    </row>
    <row r="53" spans="1:5">
      <c r="E53" s="18"/>
    </row>
    <row r="54" spans="1:5">
      <c r="E54" s="18"/>
    </row>
    <row r="55" spans="1:5">
      <c r="E55" s="18"/>
    </row>
    <row r="56" spans="1:5">
      <c r="E56" s="18"/>
    </row>
    <row r="60" spans="1:5">
      <c r="B60" s="4" t="s">
        <v>83</v>
      </c>
      <c r="C60" s="4" t="s">
        <v>84</v>
      </c>
      <c r="D60" s="3" t="s">
        <v>99</v>
      </c>
    </row>
    <row r="61" spans="1:5">
      <c r="B61" s="3">
        <v>0</v>
      </c>
      <c r="C61" s="3">
        <v>-500</v>
      </c>
      <c r="D61" s="3"/>
    </row>
    <row r="62" spans="1:5">
      <c r="B62" s="3">
        <v>1</v>
      </c>
      <c r="C62" s="3">
        <v>300</v>
      </c>
      <c r="D62" s="28">
        <f>C62/(1+$C$68)^B62</f>
        <v>235.88989435406739</v>
      </c>
    </row>
    <row r="63" spans="1:5">
      <c r="B63" s="3">
        <v>2</v>
      </c>
      <c r="C63" s="3">
        <v>350</v>
      </c>
      <c r="D63" s="28">
        <f>C63/(1+$C$68)^B63</f>
        <v>216.39349767145083</v>
      </c>
    </row>
    <row r="64" spans="1:5">
      <c r="B64" s="3">
        <v>3</v>
      </c>
      <c r="C64" s="3">
        <v>80</v>
      </c>
      <c r="D64" s="28">
        <f>C64/(1+$C$68)^B64</f>
        <v>38.89145851781003</v>
      </c>
    </row>
    <row r="68" spans="2:4">
      <c r="B68" s="2" t="s">
        <v>86</v>
      </c>
      <c r="C68" s="33">
        <f>C8</f>
        <v>0.27177978870813457</v>
      </c>
      <c r="D68" s="33"/>
    </row>
    <row r="69" spans="2:4">
      <c r="B69" s="2" t="s">
        <v>100</v>
      </c>
      <c r="C69" s="34">
        <f>SUM(D62:D64)</f>
        <v>491.1748505433282</v>
      </c>
    </row>
    <row r="70" spans="2:4">
      <c r="B70" s="2" t="s">
        <v>101</v>
      </c>
      <c r="C70" s="34">
        <f>500-C69</f>
        <v>8.8251494566717952</v>
      </c>
    </row>
  </sheetData>
  <mergeCells count="3">
    <mergeCell ref="C24:E24"/>
    <mergeCell ref="F24:H24"/>
    <mergeCell ref="B24:B25"/>
  </mergeCells>
  <phoneticPr fontId="9"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
  <sheetViews>
    <sheetView topLeftCell="A2" workbookViewId="0">
      <selection activeCell="H23" sqref="H23"/>
    </sheetView>
  </sheetViews>
  <sheetFormatPr baseColWidth="10" defaultColWidth="10.83203125" defaultRowHeight="16"/>
  <cols>
    <col min="1" max="16384" width="10.83203125" style="1"/>
  </cols>
  <sheetData>
    <row r="1" spans="1:12">
      <c r="A1" s="2" t="s">
        <v>102</v>
      </c>
    </row>
    <row r="3" spans="1:12">
      <c r="B3" s="3">
        <v>0</v>
      </c>
      <c r="C3" s="3" t="s">
        <v>15</v>
      </c>
      <c r="D3" s="3">
        <f>B3+C5</f>
        <v>2</v>
      </c>
      <c r="E3" s="1" t="s">
        <v>103</v>
      </c>
      <c r="F3" s="3">
        <f>D3+3</f>
        <v>5</v>
      </c>
      <c r="G3" s="3" t="s">
        <v>11</v>
      </c>
      <c r="H3" s="3">
        <f>G5+F3</f>
        <v>7</v>
      </c>
      <c r="I3" s="1" t="s">
        <v>104</v>
      </c>
      <c r="J3" s="3">
        <f>H3+1</f>
        <v>8</v>
      </c>
      <c r="K3" s="3" t="s">
        <v>23</v>
      </c>
      <c r="L3" s="3">
        <f>K5+J3</f>
        <v>10</v>
      </c>
    </row>
    <row r="4" spans="1:12">
      <c r="B4" s="3">
        <f>B5-B3</f>
        <v>0</v>
      </c>
      <c r="C4" s="68"/>
      <c r="D4" s="69"/>
      <c r="F4" s="3">
        <f>F5-F3</f>
        <v>0</v>
      </c>
      <c r="G4" s="68"/>
      <c r="H4" s="69"/>
      <c r="J4" s="3">
        <f>J5-J3</f>
        <v>0</v>
      </c>
      <c r="K4" s="68"/>
      <c r="L4" s="69"/>
    </row>
    <row r="5" spans="1:12">
      <c r="B5" s="50">
        <v>0</v>
      </c>
      <c r="C5" s="3">
        <v>2</v>
      </c>
      <c r="D5" s="3">
        <f>F5-3</f>
        <v>2</v>
      </c>
      <c r="F5" s="3">
        <f>H5-G5</f>
        <v>5</v>
      </c>
      <c r="G5" s="3">
        <v>2</v>
      </c>
      <c r="H5" s="3">
        <f>J5-1</f>
        <v>7</v>
      </c>
      <c r="J5" s="3">
        <f>L5-K5</f>
        <v>8</v>
      </c>
      <c r="K5" s="3">
        <v>2</v>
      </c>
      <c r="L5" s="3">
        <f>L3</f>
        <v>10</v>
      </c>
    </row>
    <row r="8" spans="1:12">
      <c r="A8" s="2" t="s">
        <v>105</v>
      </c>
    </row>
    <row r="9" spans="1:12">
      <c r="B9" s="3">
        <v>0</v>
      </c>
      <c r="C9" s="3" t="s">
        <v>15</v>
      </c>
      <c r="D9" s="3">
        <f>B9+C11</f>
        <v>2</v>
      </c>
      <c r="E9" s="1" t="s">
        <v>103</v>
      </c>
      <c r="F9" s="3">
        <f>D9</f>
        <v>2</v>
      </c>
      <c r="G9" s="3" t="s">
        <v>11</v>
      </c>
      <c r="H9" s="3">
        <f>G11+F9</f>
        <v>7</v>
      </c>
      <c r="I9" s="1" t="s">
        <v>104</v>
      </c>
      <c r="J9" s="3">
        <f>H9</f>
        <v>7</v>
      </c>
      <c r="K9" s="3" t="s">
        <v>23</v>
      </c>
      <c r="L9" s="3">
        <f>K11+J9</f>
        <v>10</v>
      </c>
    </row>
    <row r="10" spans="1:12">
      <c r="B10" s="3">
        <f>B11-B9</f>
        <v>0</v>
      </c>
      <c r="C10" s="68"/>
      <c r="D10" s="69"/>
      <c r="F10" s="3">
        <f>F11-F9</f>
        <v>0</v>
      </c>
      <c r="G10" s="68"/>
      <c r="H10" s="69"/>
      <c r="J10" s="3">
        <f>J11-J9</f>
        <v>0</v>
      </c>
      <c r="K10" s="68"/>
      <c r="L10" s="69"/>
    </row>
    <row r="11" spans="1:12">
      <c r="B11" s="3">
        <f>D11-C11</f>
        <v>0</v>
      </c>
      <c r="C11" s="3">
        <f>2</f>
        <v>2</v>
      </c>
      <c r="D11" s="3">
        <f>F11</f>
        <v>2</v>
      </c>
      <c r="F11" s="3">
        <f>H11-G11</f>
        <v>2</v>
      </c>
      <c r="G11" s="3">
        <f>2+3</f>
        <v>5</v>
      </c>
      <c r="H11" s="3">
        <f>J11</f>
        <v>7</v>
      </c>
      <c r="J11" s="3">
        <f>L11-K11</f>
        <v>7</v>
      </c>
      <c r="K11" s="3">
        <f>2+1</f>
        <v>3</v>
      </c>
      <c r="L11" s="3">
        <f>L9</f>
        <v>10</v>
      </c>
    </row>
    <row r="13" spans="1:12">
      <c r="C13" s="2"/>
    </row>
    <row r="14" spans="1:12">
      <c r="A14" s="2"/>
    </row>
  </sheetData>
  <mergeCells count="6">
    <mergeCell ref="C4:D4"/>
    <mergeCell ref="G4:H4"/>
    <mergeCell ref="K4:L4"/>
    <mergeCell ref="C10:D10"/>
    <mergeCell ref="G10:H10"/>
    <mergeCell ref="K10:L10"/>
  </mergeCells>
  <phoneticPr fontId="9" type="noConversion"/>
  <pageMargins left="0.69930555555555596" right="0.69930555555555596"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topLeftCell="A29" workbookViewId="0">
      <selection activeCell="D27" sqref="D27"/>
    </sheetView>
  </sheetViews>
  <sheetFormatPr baseColWidth="10" defaultColWidth="10.83203125" defaultRowHeight="16"/>
  <cols>
    <col min="1" max="1" width="27.6640625" style="1" customWidth="1"/>
    <col min="2" max="3" width="16.1640625" style="1" customWidth="1"/>
    <col min="4" max="4" width="11.6640625" style="1" customWidth="1"/>
    <col min="5" max="5" width="26.5" style="1" customWidth="1"/>
    <col min="6" max="6" width="15.5" style="1" customWidth="1"/>
    <col min="7" max="16384" width="10.83203125" style="1"/>
  </cols>
  <sheetData>
    <row r="1" spans="1:7">
      <c r="A1" s="2" t="s">
        <v>106</v>
      </c>
    </row>
    <row r="3" spans="1:7">
      <c r="A3" s="3"/>
      <c r="B3" s="4" t="s">
        <v>107</v>
      </c>
      <c r="C3" s="4" t="s">
        <v>108</v>
      </c>
      <c r="D3" s="4" t="s">
        <v>62</v>
      </c>
      <c r="E3" s="4" t="s">
        <v>107</v>
      </c>
      <c r="F3" s="4" t="s">
        <v>108</v>
      </c>
      <c r="G3" s="4" t="s">
        <v>62</v>
      </c>
    </row>
    <row r="4" spans="1:7">
      <c r="A4" s="80" t="s">
        <v>109</v>
      </c>
      <c r="B4" s="81" t="s">
        <v>110</v>
      </c>
      <c r="C4" s="83">
        <v>0.1</v>
      </c>
      <c r="D4" s="85">
        <f>B14*C4</f>
        <v>60000</v>
      </c>
      <c r="E4" s="9" t="s">
        <v>111</v>
      </c>
      <c r="F4" s="5">
        <v>0.04</v>
      </c>
      <c r="G4" s="10">
        <f>$B$14*F4</f>
        <v>24000</v>
      </c>
    </row>
    <row r="5" spans="1:7">
      <c r="A5" s="80"/>
      <c r="B5" s="81"/>
      <c r="C5" s="83"/>
      <c r="D5" s="85"/>
      <c r="E5" s="9" t="s">
        <v>112</v>
      </c>
      <c r="F5" s="5">
        <v>0.06</v>
      </c>
      <c r="G5" s="10">
        <f t="shared" ref="G5:G12" si="0">$B$14*F5</f>
        <v>36000</v>
      </c>
    </row>
    <row r="6" spans="1:7">
      <c r="A6" s="80"/>
      <c r="B6" s="82" t="s">
        <v>25</v>
      </c>
      <c r="C6" s="84">
        <v>0.4</v>
      </c>
      <c r="D6" s="86">
        <f>B14*C6</f>
        <v>240000</v>
      </c>
      <c r="E6" s="9" t="s">
        <v>113</v>
      </c>
      <c r="F6" s="5">
        <v>0.03</v>
      </c>
      <c r="G6" s="10">
        <f t="shared" si="0"/>
        <v>18000</v>
      </c>
    </row>
    <row r="7" spans="1:7">
      <c r="A7" s="80"/>
      <c r="B7" s="82"/>
      <c r="C7" s="84"/>
      <c r="D7" s="86"/>
      <c r="E7" s="9" t="s">
        <v>114</v>
      </c>
      <c r="F7" s="5">
        <v>0.03</v>
      </c>
      <c r="G7" s="10">
        <f t="shared" si="0"/>
        <v>18000</v>
      </c>
    </row>
    <row r="8" spans="1:7">
      <c r="A8" s="80"/>
      <c r="B8" s="82"/>
      <c r="C8" s="84"/>
      <c r="D8" s="86"/>
      <c r="E8" s="9" t="s">
        <v>115</v>
      </c>
      <c r="F8" s="5">
        <v>0.04</v>
      </c>
      <c r="G8" s="10">
        <f t="shared" si="0"/>
        <v>24000</v>
      </c>
    </row>
    <row r="9" spans="1:7">
      <c r="A9" s="80"/>
      <c r="B9" s="82"/>
      <c r="C9" s="84"/>
      <c r="D9" s="86"/>
      <c r="E9" s="9" t="s">
        <v>116</v>
      </c>
      <c r="F9" s="5">
        <v>0.1</v>
      </c>
      <c r="G9" s="10">
        <f t="shared" si="0"/>
        <v>60000</v>
      </c>
    </row>
    <row r="10" spans="1:7">
      <c r="A10" s="80"/>
      <c r="B10" s="82"/>
      <c r="C10" s="84"/>
      <c r="D10" s="86"/>
      <c r="E10" s="11" t="s">
        <v>117</v>
      </c>
      <c r="F10" s="7">
        <v>0.2</v>
      </c>
      <c r="G10" s="12">
        <f t="shared" si="0"/>
        <v>120000</v>
      </c>
    </row>
    <row r="11" spans="1:7">
      <c r="A11" s="80"/>
      <c r="B11" s="81" t="s">
        <v>118</v>
      </c>
      <c r="C11" s="83">
        <v>0.5</v>
      </c>
      <c r="D11" s="85">
        <f>B14*C11</f>
        <v>300000</v>
      </c>
      <c r="E11" s="11" t="s">
        <v>119</v>
      </c>
      <c r="F11" s="7">
        <v>0.4</v>
      </c>
      <c r="G11" s="12">
        <f t="shared" si="0"/>
        <v>240000</v>
      </c>
    </row>
    <row r="12" spans="1:7">
      <c r="A12" s="80"/>
      <c r="B12" s="81"/>
      <c r="C12" s="83"/>
      <c r="D12" s="85"/>
      <c r="E12" s="9" t="s">
        <v>120</v>
      </c>
      <c r="F12" s="5">
        <v>0.1</v>
      </c>
      <c r="G12" s="10">
        <f t="shared" si="0"/>
        <v>60000</v>
      </c>
    </row>
    <row r="13" spans="1:7">
      <c r="F13" s="1" t="s">
        <v>121</v>
      </c>
      <c r="G13" s="8">
        <f>SUM(G4:G12)</f>
        <v>600000</v>
      </c>
    </row>
    <row r="14" spans="1:7">
      <c r="A14" s="1" t="s">
        <v>38</v>
      </c>
      <c r="B14" s="8">
        <v>600000</v>
      </c>
    </row>
  </sheetData>
  <mergeCells count="10">
    <mergeCell ref="D4:D5"/>
    <mergeCell ref="D6:D10"/>
    <mergeCell ref="D11:D12"/>
    <mergeCell ref="A4:A12"/>
    <mergeCell ref="B4:B5"/>
    <mergeCell ref="B6:B10"/>
    <mergeCell ref="B11:B12"/>
    <mergeCell ref="C4:C5"/>
    <mergeCell ref="C6:C10"/>
    <mergeCell ref="C11:C12"/>
  </mergeCells>
  <phoneticPr fontId="9" type="noConversion"/>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Q1a</vt:lpstr>
      <vt:lpstr>Q1b</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2020-10-20T16:15:00Z</dcterms:created>
  <dcterms:modified xsi:type="dcterms:W3CDTF">2020-10-24T16:05:16Z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2052-2.2.0.3563</vt:lpwstr>
  </property>
</Properties>
</file>