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lseayeung/Documents/GitHub/S2-2020/QBUS3350/"/>
    </mc:Choice>
  </mc:AlternateContent>
  <xr:revisionPtr revIDLastSave="0" documentId="8_{541B2827-1343-E944-A307-1C9F4AB1FE31}" xr6:coauthVersionLast="45" xr6:coauthVersionMax="45" xr10:uidLastSave="{00000000-0000-0000-0000-000000000000}"/>
  <bookViews>
    <workbookView xWindow="15200" yWindow="460" windowWidth="13600" windowHeight="15780" activeTab="1" xr2:uid="{D429A0AB-BC2C-F446-916D-52D5278540EE}"/>
  </bookViews>
  <sheets>
    <sheet name="Q1" sheetId="1" r:id="rId1"/>
    <sheet name="Q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2" i="2" l="1"/>
  <c r="E52" i="2"/>
  <c r="F52" i="2"/>
  <c r="G52" i="2"/>
  <c r="H52" i="2"/>
  <c r="I52" i="2"/>
  <c r="C52" i="2"/>
  <c r="J41" i="2"/>
  <c r="I41" i="2"/>
  <c r="H41" i="2"/>
  <c r="G41" i="2"/>
  <c r="F41" i="2"/>
  <c r="E41" i="2"/>
  <c r="D41" i="2"/>
  <c r="C41" i="2"/>
  <c r="I30" i="2"/>
  <c r="C19" i="2"/>
  <c r="D19" i="2"/>
  <c r="E19" i="2"/>
  <c r="F19" i="2"/>
  <c r="G19" i="2"/>
  <c r="H19" i="2"/>
  <c r="H30" i="2"/>
  <c r="G30" i="2"/>
  <c r="F30" i="2"/>
  <c r="E30" i="2"/>
  <c r="D30" i="2"/>
  <c r="C30" i="2"/>
  <c r="O24" i="2"/>
  <c r="Q24" i="2" s="1"/>
  <c r="S24" i="2" s="1"/>
  <c r="U24" i="2" s="1"/>
  <c r="W18" i="2" s="1"/>
  <c r="Y18" i="2" s="1"/>
  <c r="Y20" i="2" s="1"/>
  <c r="W20" i="2" s="1"/>
  <c r="O12" i="2"/>
  <c r="Q12" i="2" s="1"/>
  <c r="M18" i="2"/>
  <c r="O18" i="2" s="1"/>
  <c r="Q18" i="2" s="1"/>
  <c r="D48" i="1"/>
  <c r="D37" i="1"/>
  <c r="Q14" i="2" l="1"/>
  <c r="O14" i="2" s="1"/>
  <c r="Q20" i="2"/>
  <c r="O20" i="2" s="1"/>
  <c r="O19" i="2" s="1"/>
  <c r="W19" i="2"/>
  <c r="U26" i="2"/>
  <c r="S26" i="2" s="1"/>
  <c r="D46" i="1"/>
  <c r="O13" i="2" l="1"/>
  <c r="Q26" i="2"/>
  <c r="O26" i="2" s="1"/>
  <c r="O25" i="2" s="1"/>
  <c r="S25" i="2"/>
  <c r="D38" i="1"/>
  <c r="F35" i="1"/>
  <c r="E35" i="1"/>
  <c r="D35" i="1"/>
  <c r="G22" i="1"/>
  <c r="G23" i="1"/>
  <c r="G24" i="1"/>
  <c r="G25" i="1"/>
  <c r="G26" i="1"/>
  <c r="G27" i="1"/>
  <c r="G28" i="1"/>
  <c r="G29" i="1"/>
  <c r="G30" i="1"/>
  <c r="G31" i="1"/>
  <c r="G21" i="1"/>
  <c r="F22" i="1"/>
  <c r="F23" i="1"/>
  <c r="F24" i="1"/>
  <c r="F25" i="1"/>
  <c r="F26" i="1"/>
  <c r="F27" i="1"/>
  <c r="F28" i="1"/>
  <c r="F29" i="1"/>
  <c r="F30" i="1"/>
  <c r="F31" i="1"/>
  <c r="F21" i="1"/>
  <c r="B3" i="1"/>
  <c r="B4" i="1"/>
  <c r="D4" i="1"/>
  <c r="B8" i="1"/>
  <c r="B9" i="1"/>
  <c r="D9" i="1"/>
  <c r="F5" i="1"/>
  <c r="F6" i="1"/>
  <c r="H6" i="1"/>
  <c r="J14" i="1"/>
  <c r="J15" i="1"/>
  <c r="L15" i="1"/>
  <c r="J3" i="1"/>
  <c r="J4" i="1"/>
  <c r="L4" i="1"/>
  <c r="J8" i="1"/>
  <c r="J9" i="1"/>
  <c r="L9" i="1"/>
  <c r="N8" i="1"/>
  <c r="N3" i="1"/>
  <c r="N4" i="1"/>
  <c r="P4" i="1"/>
  <c r="N9" i="1"/>
  <c r="P9" i="1"/>
  <c r="S8" i="1"/>
  <c r="S9" i="1"/>
  <c r="U9" i="1"/>
  <c r="S14" i="1"/>
  <c r="S15" i="1"/>
  <c r="U15" i="1"/>
  <c r="W11" i="1"/>
  <c r="W12" i="1"/>
  <c r="Y12" i="1"/>
  <c r="Y10" i="1"/>
  <c r="W10" i="1"/>
  <c r="U13" i="1"/>
  <c r="U7" i="1"/>
  <c r="N7" i="1"/>
  <c r="P7" i="1" s="1"/>
  <c r="S13" i="1" s="1"/>
  <c r="S7" i="1"/>
  <c r="P2" i="1"/>
  <c r="N2" i="1"/>
  <c r="L13" i="1"/>
  <c r="L7" i="1"/>
  <c r="L2" i="1"/>
  <c r="J13" i="1"/>
  <c r="J7" i="1"/>
  <c r="J2" i="1"/>
  <c r="H4" i="1"/>
  <c r="F4" i="1"/>
  <c r="D7" i="1"/>
  <c r="D2" i="1"/>
  <c r="M20" i="2" l="1"/>
  <c r="K20" i="2" s="1"/>
  <c r="K19" i="2" s="1"/>
</calcChain>
</file>

<file path=xl/sharedStrings.xml><?xml version="1.0" encoding="utf-8"?>
<sst xmlns="http://schemas.openxmlformats.org/spreadsheetml/2006/main" count="152" uniqueCount="83">
  <si>
    <t>A</t>
  </si>
  <si>
    <t>A</t>
    <phoneticPr fontId="3" type="noConversion"/>
  </si>
  <si>
    <t>Start story draft using template</t>
    <phoneticPr fontId="3" type="noConversion"/>
  </si>
  <si>
    <t>B</t>
  </si>
  <si>
    <t>B</t>
    <phoneticPr fontId="3" type="noConversion"/>
  </si>
  <si>
    <t>Research client firm</t>
    <phoneticPr fontId="3" type="noConversion"/>
  </si>
  <si>
    <t>C</t>
  </si>
  <si>
    <t>C</t>
    <phoneticPr fontId="3" type="noConversion"/>
  </si>
  <si>
    <t>Create“due diligence” rough draft</t>
    <phoneticPr fontId="3" type="noConversion"/>
  </si>
  <si>
    <t>D</t>
  </si>
  <si>
    <t>D</t>
    <phoneticPr fontId="3" type="noConversion"/>
  </si>
  <si>
    <t>E</t>
  </si>
  <si>
    <t>E</t>
    <phoneticPr fontId="3" type="noConversion"/>
  </si>
  <si>
    <t>Coordinate needs proposal with client</t>
    <phoneticPr fontId="3" type="noConversion"/>
  </si>
  <si>
    <t>Estimate future demand and cash flows</t>
    <phoneticPr fontId="3" type="noConversion"/>
  </si>
  <si>
    <t>F</t>
  </si>
  <si>
    <t>F</t>
    <phoneticPr fontId="3" type="noConversion"/>
  </si>
  <si>
    <t>Draft future plans for client company</t>
    <phoneticPr fontId="3" type="noConversion"/>
  </si>
  <si>
    <t>G</t>
  </si>
  <si>
    <t>G</t>
    <phoneticPr fontId="3" type="noConversion"/>
  </si>
  <si>
    <t>Create and approve legal documents</t>
    <phoneticPr fontId="3" type="noConversion"/>
  </si>
  <si>
    <t>H</t>
  </si>
  <si>
    <t>H</t>
    <phoneticPr fontId="3" type="noConversion"/>
  </si>
  <si>
    <t>Integrate all drafts into first-draft proposal</t>
    <phoneticPr fontId="3" type="noConversion"/>
  </si>
  <si>
    <t>I</t>
  </si>
  <si>
    <t>I</t>
    <phoneticPr fontId="3" type="noConversion"/>
  </si>
  <si>
    <t>Line up potential sources of capital</t>
    <phoneticPr fontId="3" type="noConversion"/>
  </si>
  <si>
    <t>J</t>
  </si>
  <si>
    <t>J</t>
    <phoneticPr fontId="3" type="noConversion"/>
  </si>
  <si>
    <t>Check, approve, and print final legal proposal</t>
    <phoneticPr fontId="3" type="noConversion"/>
  </si>
  <si>
    <t>K</t>
  </si>
  <si>
    <t>K</t>
    <phoneticPr fontId="3" type="noConversion"/>
  </si>
  <si>
    <t>Sign contracts and transfer funds</t>
    <phoneticPr fontId="3" type="noConversion"/>
  </si>
  <si>
    <t>Time in Workdays</t>
  </si>
  <si>
    <t>Activity</t>
  </si>
  <si>
    <t>Optimistic</t>
  </si>
  <si>
    <t>Most likely</t>
  </si>
  <si>
    <t>Pessimistic</t>
  </si>
  <si>
    <r>
      <t>t</t>
    </r>
    <r>
      <rPr>
        <sz val="6.5"/>
        <color theme="1"/>
        <rFont val="Times New Roman"/>
        <family val="1"/>
      </rPr>
      <t>e</t>
    </r>
  </si>
  <si>
    <t>Variance</t>
  </si>
  <si>
    <t>b)</t>
    <phoneticPr fontId="3" type="noConversion"/>
  </si>
  <si>
    <t>ACDHJK</t>
    <phoneticPr fontId="3" type="noConversion"/>
  </si>
  <si>
    <t>Path</t>
    <phoneticPr fontId="3" type="noConversion"/>
  </si>
  <si>
    <t>variance</t>
    <phoneticPr fontId="3" type="noConversion"/>
  </si>
  <si>
    <t>sd</t>
    <phoneticPr fontId="3" type="noConversion"/>
  </si>
  <si>
    <t xml:space="preserve">z = </t>
    <phoneticPr fontId="3" type="noConversion"/>
  </si>
  <si>
    <t xml:space="preserve">prob = </t>
    <phoneticPr fontId="3" type="noConversion"/>
  </si>
  <si>
    <t xml:space="preserve">c) </t>
    <phoneticPr fontId="3" type="noConversion"/>
  </si>
  <si>
    <t>If the project must meet the 70-day requirement with 95 percent chance, what would the expected project duration have to be?</t>
    <phoneticPr fontId="3" type="noConversion"/>
  </si>
  <si>
    <t>prob =</t>
    <phoneticPr fontId="3" type="noConversion"/>
  </si>
  <si>
    <r>
      <t>t</t>
    </r>
    <r>
      <rPr>
        <b/>
        <sz val="6.5"/>
        <color theme="1"/>
        <rFont val="Times New Roman"/>
        <family val="1"/>
      </rPr>
      <t>e</t>
    </r>
    <phoneticPr fontId="3" type="noConversion"/>
  </si>
  <si>
    <t xml:space="preserve">t_s = </t>
    <phoneticPr fontId="3" type="noConversion"/>
  </si>
  <si>
    <t>We need to calculate the expected duration of the project (t_e)</t>
    <phoneticPr fontId="3" type="noConversion"/>
  </si>
  <si>
    <t xml:space="preserve">t_e = </t>
    <phoneticPr fontId="3" type="noConversion"/>
  </si>
  <si>
    <t>=(t_s-t_e)/sd</t>
    <phoneticPr fontId="3" type="noConversion"/>
  </si>
  <si>
    <t>We need the project duration to be 62.5 days.</t>
    <phoneticPr fontId="3" type="noConversion"/>
  </si>
  <si>
    <t>Duration</t>
  </si>
  <si>
    <t>Predecessor(s)</t>
  </si>
  <si>
    <t>None</t>
  </si>
  <si>
    <t>B, C, E</t>
  </si>
  <si>
    <t>Required machines</t>
    <phoneticPr fontId="3" type="noConversion"/>
  </si>
  <si>
    <t>Initial resource allocation</t>
    <phoneticPr fontId="3" type="noConversion"/>
  </si>
  <si>
    <t>Activity</t>
    <phoneticPr fontId="3" type="noConversion"/>
  </si>
  <si>
    <t>Total requirment</t>
    <phoneticPr fontId="3" type="noConversion"/>
  </si>
  <si>
    <t>Week 1</t>
    <phoneticPr fontId="3" type="noConversion"/>
  </si>
  <si>
    <t>Week 2</t>
  </si>
  <si>
    <t>Week 3</t>
  </si>
  <si>
    <t>Week 4</t>
  </si>
  <si>
    <t>Week 5</t>
  </si>
  <si>
    <t>Week 6</t>
  </si>
  <si>
    <t>Week 7</t>
  </si>
  <si>
    <t>When the required resources exceed the available resources, the heuristic procedure that is based on a priority below</t>
    <phoneticPr fontId="3" type="noConversion"/>
  </si>
  <si>
    <t>- Minimum slack</t>
    <phoneticPr fontId="3" type="noConversion"/>
  </si>
  <si>
    <t>- Smallest duration</t>
    <phoneticPr fontId="3" type="noConversion"/>
  </si>
  <si>
    <t>- Lowest activity identification number</t>
    <phoneticPr fontId="3" type="noConversion"/>
  </si>
  <si>
    <t>1. Minimum slack -&gt; move B,D,E</t>
    <phoneticPr fontId="3" type="noConversion"/>
  </si>
  <si>
    <t>2. Smallest duration -&gt; move B</t>
    <phoneticPr fontId="3" type="noConversion"/>
  </si>
  <si>
    <t>Exceed</t>
    <phoneticPr fontId="3" type="noConversion"/>
  </si>
  <si>
    <t>Week 7</t>
    <phoneticPr fontId="3" type="noConversion"/>
  </si>
  <si>
    <t>Move B to week 5, then F has to be moved to week 7</t>
    <phoneticPr fontId="3" type="noConversion"/>
  </si>
  <si>
    <t>Move D week 6, then E  has to move to week 7 and F has to move to week 8</t>
    <phoneticPr fontId="3" type="noConversion"/>
  </si>
  <si>
    <t>Week 8</t>
  </si>
  <si>
    <t>b) Optimal solution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</si>
</sst>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84" formatCode="0.0000"/>
    <numFmt numFmtId="186" formatCode="0.0"/>
  </numFmts>
  <fonts count="10">
    <font>
      <sz val="12"/>
      <color theme="1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b/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Times New Roman"/>
      <family val="1"/>
    </font>
    <font>
      <sz val="6.5"/>
      <color theme="1"/>
      <name val="Times New Roman"/>
      <family val="1"/>
    </font>
    <font>
      <b/>
      <sz val="12"/>
      <color theme="1"/>
      <name val="Times New Roman"/>
      <family val="1"/>
    </font>
    <font>
      <b/>
      <sz val="6.5"/>
      <color theme="1"/>
      <name val="Times New Roman"/>
      <family val="1"/>
    </font>
    <font>
      <b/>
      <sz val="12"/>
      <color theme="1"/>
      <name val="等线"/>
      <family val="4"/>
      <charset val="134"/>
      <scheme val="minor"/>
    </font>
    <font>
      <sz val="12"/>
      <color rgb="FF000000"/>
      <name val="等线"/>
      <family val="4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38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right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184" fontId="0" fillId="0" borderId="1" xfId="0" applyNumberFormat="1" applyBorder="1" applyAlignment="1">
      <alignment horizontal="center" vertical="center" wrapText="1"/>
    </xf>
    <xf numFmtId="9" fontId="0" fillId="0" borderId="0" xfId="1" applyFont="1" applyAlignment="1">
      <alignment horizontal="center" vertical="center" wrapText="1"/>
    </xf>
    <xf numFmtId="9" fontId="0" fillId="3" borderId="0" xfId="1" applyFont="1" applyFill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quotePrefix="1" applyAlignment="1">
      <alignment horizontal="left" vertical="center"/>
    </xf>
    <xf numFmtId="186" fontId="0" fillId="0" borderId="0" xfId="0" applyNumberFormat="1" applyAlignment="1">
      <alignment horizontal="center" vertical="center" wrapText="1"/>
    </xf>
    <xf numFmtId="0" fontId="8" fillId="0" borderId="0" xfId="0" applyFont="1" applyAlignment="1">
      <alignment vertical="center"/>
    </xf>
    <xf numFmtId="0" fontId="0" fillId="0" borderId="0" xfId="0" applyBorder="1" applyAlignment="1">
      <alignment horizontal="center" vertical="center" wrapText="1"/>
    </xf>
    <xf numFmtId="0" fontId="8" fillId="0" borderId="0" xfId="0" applyFont="1" applyAlignment="1">
      <alignment horizontal="left" vertical="center"/>
    </xf>
    <xf numFmtId="0" fontId="8" fillId="0" borderId="0" xfId="0" quotePrefix="1" applyFont="1" applyAlignment="1">
      <alignment vertical="center"/>
    </xf>
    <xf numFmtId="0" fontId="0" fillId="2" borderId="1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  <xf numFmtId="0" fontId="9" fillId="2" borderId="6" xfId="0" applyFont="1" applyFill="1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0" fontId="0" fillId="0" borderId="1" xfId="0" applyFill="1" applyBorder="1" applyAlignment="1">
      <alignment horizontal="center" vertical="center" wrapText="1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2</xdr:row>
      <xdr:rowOff>88900</xdr:rowOff>
    </xdr:from>
    <xdr:to>
      <xdr:col>4</xdr:col>
      <xdr:colOff>774700</xdr:colOff>
      <xdr:row>4</xdr:row>
      <xdr:rowOff>177800</xdr:rowOff>
    </xdr:to>
    <xdr:cxnSp macro="">
      <xdr:nvCxnSpPr>
        <xdr:cNvPr id="3" name="直线箭头连接符 2">
          <a:extLst>
            <a:ext uri="{FF2B5EF4-FFF2-40B4-BE49-F238E27FC236}">
              <a16:creationId xmlns:a16="http://schemas.microsoft.com/office/drawing/2014/main" id="{B82EED6C-7FA0-CB4A-A5B0-1D25E3AF5F34}"/>
            </a:ext>
          </a:extLst>
        </xdr:cNvPr>
        <xdr:cNvCxnSpPr/>
      </xdr:nvCxnSpPr>
      <xdr:spPr>
        <a:xfrm>
          <a:off x="3238500" y="508000"/>
          <a:ext cx="762000" cy="6985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38100</xdr:colOff>
      <xdr:row>4</xdr:row>
      <xdr:rowOff>266700</xdr:rowOff>
    </xdr:from>
    <xdr:to>
      <xdr:col>4</xdr:col>
      <xdr:colOff>762000</xdr:colOff>
      <xdr:row>7</xdr:row>
      <xdr:rowOff>203200</xdr:rowOff>
    </xdr:to>
    <xdr:cxnSp macro="">
      <xdr:nvCxnSpPr>
        <xdr:cNvPr id="4" name="直线箭头连接符 3">
          <a:extLst>
            <a:ext uri="{FF2B5EF4-FFF2-40B4-BE49-F238E27FC236}">
              <a16:creationId xmlns:a16="http://schemas.microsoft.com/office/drawing/2014/main" id="{196699DE-80EE-E248-975B-F0FABA6F67FF}"/>
            </a:ext>
          </a:extLst>
        </xdr:cNvPr>
        <xdr:cNvCxnSpPr/>
      </xdr:nvCxnSpPr>
      <xdr:spPr>
        <a:xfrm flipV="1">
          <a:off x="3263900" y="1295400"/>
          <a:ext cx="723900" cy="8255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25400</xdr:colOff>
      <xdr:row>4</xdr:row>
      <xdr:rowOff>254000</xdr:rowOff>
    </xdr:from>
    <xdr:to>
      <xdr:col>8</xdr:col>
      <xdr:colOff>787400</xdr:colOff>
      <xdr:row>7</xdr:row>
      <xdr:rowOff>63500</xdr:rowOff>
    </xdr:to>
    <xdr:cxnSp macro="">
      <xdr:nvCxnSpPr>
        <xdr:cNvPr id="6" name="直线箭头连接符 5">
          <a:extLst>
            <a:ext uri="{FF2B5EF4-FFF2-40B4-BE49-F238E27FC236}">
              <a16:creationId xmlns:a16="http://schemas.microsoft.com/office/drawing/2014/main" id="{688DA67C-342E-014D-86E7-1B2D9A03DC4D}"/>
            </a:ext>
          </a:extLst>
        </xdr:cNvPr>
        <xdr:cNvCxnSpPr/>
      </xdr:nvCxnSpPr>
      <xdr:spPr>
        <a:xfrm>
          <a:off x="6616700" y="1282700"/>
          <a:ext cx="762000" cy="6985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25400</xdr:colOff>
      <xdr:row>2</xdr:row>
      <xdr:rowOff>190500</xdr:rowOff>
    </xdr:from>
    <xdr:to>
      <xdr:col>8</xdr:col>
      <xdr:colOff>774700</xdr:colOff>
      <xdr:row>4</xdr:row>
      <xdr:rowOff>215900</xdr:rowOff>
    </xdr:to>
    <xdr:cxnSp macro="">
      <xdr:nvCxnSpPr>
        <xdr:cNvPr id="7" name="直线箭头连接符 6">
          <a:extLst>
            <a:ext uri="{FF2B5EF4-FFF2-40B4-BE49-F238E27FC236}">
              <a16:creationId xmlns:a16="http://schemas.microsoft.com/office/drawing/2014/main" id="{60BF0F79-C212-5D46-9A8D-BE58C1FF2A68}"/>
            </a:ext>
          </a:extLst>
        </xdr:cNvPr>
        <xdr:cNvCxnSpPr/>
      </xdr:nvCxnSpPr>
      <xdr:spPr>
        <a:xfrm flipV="1">
          <a:off x="6616700" y="609600"/>
          <a:ext cx="749300" cy="635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12700</xdr:colOff>
      <xdr:row>4</xdr:row>
      <xdr:rowOff>292100</xdr:rowOff>
    </xdr:from>
    <xdr:to>
      <xdr:col>8</xdr:col>
      <xdr:colOff>800100</xdr:colOff>
      <xdr:row>13</xdr:row>
      <xdr:rowOff>266700</xdr:rowOff>
    </xdr:to>
    <xdr:cxnSp macro="">
      <xdr:nvCxnSpPr>
        <xdr:cNvPr id="9" name="直线箭头连接符 8">
          <a:extLst>
            <a:ext uri="{FF2B5EF4-FFF2-40B4-BE49-F238E27FC236}">
              <a16:creationId xmlns:a16="http://schemas.microsoft.com/office/drawing/2014/main" id="{DA582889-BCFA-E24D-80BF-2FE2BAB7B819}"/>
            </a:ext>
          </a:extLst>
        </xdr:cNvPr>
        <xdr:cNvCxnSpPr/>
      </xdr:nvCxnSpPr>
      <xdr:spPr>
        <a:xfrm>
          <a:off x="6604000" y="1320800"/>
          <a:ext cx="787400" cy="2286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38100</xdr:colOff>
      <xdr:row>2</xdr:row>
      <xdr:rowOff>165100</xdr:rowOff>
    </xdr:from>
    <xdr:to>
      <xdr:col>12</xdr:col>
      <xdr:colOff>812800</xdr:colOff>
      <xdr:row>7</xdr:row>
      <xdr:rowOff>266700</xdr:rowOff>
    </xdr:to>
    <xdr:cxnSp macro="">
      <xdr:nvCxnSpPr>
        <xdr:cNvPr id="12" name="直线箭头连接符 11">
          <a:extLst>
            <a:ext uri="{FF2B5EF4-FFF2-40B4-BE49-F238E27FC236}">
              <a16:creationId xmlns:a16="http://schemas.microsoft.com/office/drawing/2014/main" id="{B9380D44-ECF5-AC4E-B8BE-2C9668363A10}"/>
            </a:ext>
          </a:extLst>
        </xdr:cNvPr>
        <xdr:cNvCxnSpPr/>
      </xdr:nvCxnSpPr>
      <xdr:spPr>
        <a:xfrm>
          <a:off x="9931400" y="584200"/>
          <a:ext cx="774700" cy="16002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419100</xdr:colOff>
      <xdr:row>4</xdr:row>
      <xdr:rowOff>0</xdr:rowOff>
    </xdr:from>
    <xdr:to>
      <xdr:col>14</xdr:col>
      <xdr:colOff>431800</xdr:colOff>
      <xdr:row>6</xdr:row>
      <xdr:rowOff>25400</xdr:rowOff>
    </xdr:to>
    <xdr:cxnSp macro="">
      <xdr:nvCxnSpPr>
        <xdr:cNvPr id="14" name="直线箭头连接符 13">
          <a:extLst>
            <a:ext uri="{FF2B5EF4-FFF2-40B4-BE49-F238E27FC236}">
              <a16:creationId xmlns:a16="http://schemas.microsoft.com/office/drawing/2014/main" id="{BDAA32CF-52D5-D84D-B2BF-D6624D56FB26}"/>
            </a:ext>
          </a:extLst>
        </xdr:cNvPr>
        <xdr:cNvCxnSpPr/>
      </xdr:nvCxnSpPr>
      <xdr:spPr>
        <a:xfrm flipH="1">
          <a:off x="11963400" y="1028700"/>
          <a:ext cx="12700" cy="6985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12700</xdr:colOff>
      <xdr:row>7</xdr:row>
      <xdr:rowOff>342900</xdr:rowOff>
    </xdr:from>
    <xdr:to>
      <xdr:col>12</xdr:col>
      <xdr:colOff>800100</xdr:colOff>
      <xdr:row>13</xdr:row>
      <xdr:rowOff>203200</xdr:rowOff>
    </xdr:to>
    <xdr:cxnSp macro="">
      <xdr:nvCxnSpPr>
        <xdr:cNvPr id="16" name="直线箭头连接符 15">
          <a:extLst>
            <a:ext uri="{FF2B5EF4-FFF2-40B4-BE49-F238E27FC236}">
              <a16:creationId xmlns:a16="http://schemas.microsoft.com/office/drawing/2014/main" id="{A9CC0DE5-D9E1-C84F-8862-037E38145CAC}"/>
            </a:ext>
          </a:extLst>
        </xdr:cNvPr>
        <xdr:cNvCxnSpPr/>
      </xdr:nvCxnSpPr>
      <xdr:spPr>
        <a:xfrm flipV="1">
          <a:off x="9906000" y="2260600"/>
          <a:ext cx="787400" cy="12827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38100</xdr:colOff>
      <xdr:row>2</xdr:row>
      <xdr:rowOff>266700</xdr:rowOff>
    </xdr:from>
    <xdr:to>
      <xdr:col>12</xdr:col>
      <xdr:colOff>736600</xdr:colOff>
      <xdr:row>7</xdr:row>
      <xdr:rowOff>190500</xdr:rowOff>
    </xdr:to>
    <xdr:cxnSp macro="">
      <xdr:nvCxnSpPr>
        <xdr:cNvPr id="18" name="直线箭头连接符 17">
          <a:extLst>
            <a:ext uri="{FF2B5EF4-FFF2-40B4-BE49-F238E27FC236}">
              <a16:creationId xmlns:a16="http://schemas.microsoft.com/office/drawing/2014/main" id="{BC2264C5-B819-244A-BDDD-89B96ADEFDE1}"/>
            </a:ext>
          </a:extLst>
        </xdr:cNvPr>
        <xdr:cNvCxnSpPr/>
      </xdr:nvCxnSpPr>
      <xdr:spPr>
        <a:xfrm flipV="1">
          <a:off x="9931400" y="685800"/>
          <a:ext cx="698500" cy="1422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12700</xdr:colOff>
      <xdr:row>2</xdr:row>
      <xdr:rowOff>190500</xdr:rowOff>
    </xdr:from>
    <xdr:to>
      <xdr:col>17</xdr:col>
      <xdr:colOff>762000</xdr:colOff>
      <xdr:row>7</xdr:row>
      <xdr:rowOff>152400</xdr:rowOff>
    </xdr:to>
    <xdr:cxnSp macro="">
      <xdr:nvCxnSpPr>
        <xdr:cNvPr id="20" name="直线箭头连接符 19">
          <a:extLst>
            <a:ext uri="{FF2B5EF4-FFF2-40B4-BE49-F238E27FC236}">
              <a16:creationId xmlns:a16="http://schemas.microsoft.com/office/drawing/2014/main" id="{3AB2F820-B1E0-A745-BB51-46381B61D440}"/>
            </a:ext>
          </a:extLst>
        </xdr:cNvPr>
        <xdr:cNvCxnSpPr/>
      </xdr:nvCxnSpPr>
      <xdr:spPr>
        <a:xfrm>
          <a:off x="13208000" y="609600"/>
          <a:ext cx="1574800" cy="14605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25400</xdr:colOff>
      <xdr:row>7</xdr:row>
      <xdr:rowOff>254000</xdr:rowOff>
    </xdr:from>
    <xdr:to>
      <xdr:col>17</xdr:col>
      <xdr:colOff>787400</xdr:colOff>
      <xdr:row>13</xdr:row>
      <xdr:rowOff>215900</xdr:rowOff>
    </xdr:to>
    <xdr:cxnSp macro="">
      <xdr:nvCxnSpPr>
        <xdr:cNvPr id="22" name="直线箭头连接符 21">
          <a:extLst>
            <a:ext uri="{FF2B5EF4-FFF2-40B4-BE49-F238E27FC236}">
              <a16:creationId xmlns:a16="http://schemas.microsoft.com/office/drawing/2014/main" id="{37C9EF7F-CCE9-F14B-83C5-F2A1C50FEF53}"/>
            </a:ext>
          </a:extLst>
        </xdr:cNvPr>
        <xdr:cNvCxnSpPr/>
      </xdr:nvCxnSpPr>
      <xdr:spPr>
        <a:xfrm flipV="1">
          <a:off x="9918700" y="2171700"/>
          <a:ext cx="4889500" cy="13843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7</xdr:row>
      <xdr:rowOff>190500</xdr:rowOff>
    </xdr:from>
    <xdr:to>
      <xdr:col>18</xdr:col>
      <xdr:colOff>12700</xdr:colOff>
      <xdr:row>13</xdr:row>
      <xdr:rowOff>203200</xdr:rowOff>
    </xdr:to>
    <xdr:cxnSp macro="">
      <xdr:nvCxnSpPr>
        <xdr:cNvPr id="25" name="直线箭头连接符 24">
          <a:extLst>
            <a:ext uri="{FF2B5EF4-FFF2-40B4-BE49-F238E27FC236}">
              <a16:creationId xmlns:a16="http://schemas.microsoft.com/office/drawing/2014/main" id="{4D98FA1A-EC8B-4F4A-839C-EC9D415A00AD}"/>
            </a:ext>
          </a:extLst>
        </xdr:cNvPr>
        <xdr:cNvCxnSpPr/>
      </xdr:nvCxnSpPr>
      <xdr:spPr>
        <a:xfrm>
          <a:off x="13195300" y="2108200"/>
          <a:ext cx="1663700" cy="17145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38100</xdr:colOff>
      <xdr:row>7</xdr:row>
      <xdr:rowOff>190500</xdr:rowOff>
    </xdr:from>
    <xdr:to>
      <xdr:col>21</xdr:col>
      <xdr:colOff>800100</xdr:colOff>
      <xdr:row>10</xdr:row>
      <xdr:rowOff>190500</xdr:rowOff>
    </xdr:to>
    <xdr:cxnSp macro="">
      <xdr:nvCxnSpPr>
        <xdr:cNvPr id="27" name="直线箭头连接符 26">
          <a:extLst>
            <a:ext uri="{FF2B5EF4-FFF2-40B4-BE49-F238E27FC236}">
              <a16:creationId xmlns:a16="http://schemas.microsoft.com/office/drawing/2014/main" id="{F37942CA-A090-8746-A77D-6B1050F0A8FF}"/>
            </a:ext>
          </a:extLst>
        </xdr:cNvPr>
        <xdr:cNvCxnSpPr/>
      </xdr:nvCxnSpPr>
      <xdr:spPr>
        <a:xfrm>
          <a:off x="17360900" y="2108200"/>
          <a:ext cx="762000" cy="812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25400</xdr:colOff>
      <xdr:row>10</xdr:row>
      <xdr:rowOff>266700</xdr:rowOff>
    </xdr:from>
    <xdr:to>
      <xdr:col>21</xdr:col>
      <xdr:colOff>774700</xdr:colOff>
      <xdr:row>13</xdr:row>
      <xdr:rowOff>228600</xdr:rowOff>
    </xdr:to>
    <xdr:cxnSp macro="">
      <xdr:nvCxnSpPr>
        <xdr:cNvPr id="29" name="直线箭头连接符 28">
          <a:extLst>
            <a:ext uri="{FF2B5EF4-FFF2-40B4-BE49-F238E27FC236}">
              <a16:creationId xmlns:a16="http://schemas.microsoft.com/office/drawing/2014/main" id="{0649BB06-1B00-444E-953B-8B984B73F880}"/>
            </a:ext>
          </a:extLst>
        </xdr:cNvPr>
        <xdr:cNvCxnSpPr/>
      </xdr:nvCxnSpPr>
      <xdr:spPr>
        <a:xfrm flipV="1">
          <a:off x="17348200" y="2997200"/>
          <a:ext cx="749300" cy="8509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25400</xdr:colOff>
      <xdr:row>12</xdr:row>
      <xdr:rowOff>101600</xdr:rowOff>
    </xdr:from>
    <xdr:to>
      <xdr:col>13</xdr:col>
      <xdr:colOff>876300</xdr:colOff>
      <xdr:row>18</xdr:row>
      <xdr:rowOff>88900</xdr:rowOff>
    </xdr:to>
    <xdr:cxnSp macro="">
      <xdr:nvCxnSpPr>
        <xdr:cNvPr id="3" name="直线箭头连接符 2">
          <a:extLst>
            <a:ext uri="{FF2B5EF4-FFF2-40B4-BE49-F238E27FC236}">
              <a16:creationId xmlns:a16="http://schemas.microsoft.com/office/drawing/2014/main" id="{D8ADE1BF-F9E8-CA49-A5E2-36EA6C87F59B}"/>
            </a:ext>
          </a:extLst>
        </xdr:cNvPr>
        <xdr:cNvCxnSpPr/>
      </xdr:nvCxnSpPr>
      <xdr:spPr>
        <a:xfrm flipV="1">
          <a:off x="3708400" y="5207000"/>
          <a:ext cx="850900" cy="12192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12700</xdr:colOff>
      <xdr:row>18</xdr:row>
      <xdr:rowOff>88900</xdr:rowOff>
    </xdr:from>
    <xdr:to>
      <xdr:col>13</xdr:col>
      <xdr:colOff>889000</xdr:colOff>
      <xdr:row>18</xdr:row>
      <xdr:rowOff>101600</xdr:rowOff>
    </xdr:to>
    <xdr:cxnSp macro="">
      <xdr:nvCxnSpPr>
        <xdr:cNvPr id="4" name="直线箭头连接符 3">
          <a:extLst>
            <a:ext uri="{FF2B5EF4-FFF2-40B4-BE49-F238E27FC236}">
              <a16:creationId xmlns:a16="http://schemas.microsoft.com/office/drawing/2014/main" id="{18473CD1-2C27-2A41-9103-3719FE0A506C}"/>
            </a:ext>
          </a:extLst>
        </xdr:cNvPr>
        <xdr:cNvCxnSpPr/>
      </xdr:nvCxnSpPr>
      <xdr:spPr>
        <a:xfrm>
          <a:off x="3695700" y="6426200"/>
          <a:ext cx="876300" cy="127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38100</xdr:colOff>
      <xdr:row>18</xdr:row>
      <xdr:rowOff>127000</xdr:rowOff>
    </xdr:from>
    <xdr:to>
      <xdr:col>14</xdr:col>
      <xdr:colOff>0</xdr:colOff>
      <xdr:row>24</xdr:row>
      <xdr:rowOff>88900</xdr:rowOff>
    </xdr:to>
    <xdr:cxnSp macro="">
      <xdr:nvCxnSpPr>
        <xdr:cNvPr id="7" name="直线箭头连接符 6">
          <a:extLst>
            <a:ext uri="{FF2B5EF4-FFF2-40B4-BE49-F238E27FC236}">
              <a16:creationId xmlns:a16="http://schemas.microsoft.com/office/drawing/2014/main" id="{AE3142C0-3B8D-234B-9D8E-6D4BFF651B4D}"/>
            </a:ext>
          </a:extLst>
        </xdr:cNvPr>
        <xdr:cNvCxnSpPr/>
      </xdr:nvCxnSpPr>
      <xdr:spPr>
        <a:xfrm>
          <a:off x="3721100" y="6464300"/>
          <a:ext cx="876300" cy="1193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24</xdr:row>
      <xdr:rowOff>114300</xdr:rowOff>
    </xdr:from>
    <xdr:to>
      <xdr:col>17</xdr:col>
      <xdr:colOff>812800</xdr:colOff>
      <xdr:row>24</xdr:row>
      <xdr:rowOff>114300</xdr:rowOff>
    </xdr:to>
    <xdr:cxnSp macro="">
      <xdr:nvCxnSpPr>
        <xdr:cNvPr id="10" name="直线箭头连接符 9">
          <a:extLst>
            <a:ext uri="{FF2B5EF4-FFF2-40B4-BE49-F238E27FC236}">
              <a16:creationId xmlns:a16="http://schemas.microsoft.com/office/drawing/2014/main" id="{BD31A85C-FE90-C046-8369-B86693F3DB4E}"/>
            </a:ext>
          </a:extLst>
        </xdr:cNvPr>
        <xdr:cNvCxnSpPr/>
      </xdr:nvCxnSpPr>
      <xdr:spPr>
        <a:xfrm>
          <a:off x="7073900" y="7683500"/>
          <a:ext cx="8128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12700</xdr:colOff>
      <xdr:row>12</xdr:row>
      <xdr:rowOff>88900</xdr:rowOff>
    </xdr:from>
    <xdr:to>
      <xdr:col>21</xdr:col>
      <xdr:colOff>762000</xdr:colOff>
      <xdr:row>18</xdr:row>
      <xdr:rowOff>63500</xdr:rowOff>
    </xdr:to>
    <xdr:cxnSp macro="">
      <xdr:nvCxnSpPr>
        <xdr:cNvPr id="12" name="直线箭头连接符 11">
          <a:extLst>
            <a:ext uri="{FF2B5EF4-FFF2-40B4-BE49-F238E27FC236}">
              <a16:creationId xmlns:a16="http://schemas.microsoft.com/office/drawing/2014/main" id="{1773DAAF-415A-D145-9705-4AB75BFE3288}"/>
            </a:ext>
          </a:extLst>
        </xdr:cNvPr>
        <xdr:cNvCxnSpPr/>
      </xdr:nvCxnSpPr>
      <xdr:spPr>
        <a:xfrm>
          <a:off x="7086600" y="5194300"/>
          <a:ext cx="4051300" cy="12065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12700</xdr:colOff>
      <xdr:row>18</xdr:row>
      <xdr:rowOff>76200</xdr:rowOff>
    </xdr:from>
    <xdr:to>
      <xdr:col>21</xdr:col>
      <xdr:colOff>723900</xdr:colOff>
      <xdr:row>18</xdr:row>
      <xdr:rowOff>127000</xdr:rowOff>
    </xdr:to>
    <xdr:cxnSp macro="">
      <xdr:nvCxnSpPr>
        <xdr:cNvPr id="14" name="直线箭头连接符 13">
          <a:extLst>
            <a:ext uri="{FF2B5EF4-FFF2-40B4-BE49-F238E27FC236}">
              <a16:creationId xmlns:a16="http://schemas.microsoft.com/office/drawing/2014/main" id="{934C515E-1591-C246-A7EF-B4A44321A3E3}"/>
            </a:ext>
          </a:extLst>
        </xdr:cNvPr>
        <xdr:cNvCxnSpPr/>
      </xdr:nvCxnSpPr>
      <xdr:spPr>
        <a:xfrm>
          <a:off x="7086600" y="6413500"/>
          <a:ext cx="4013200" cy="50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38100</xdr:colOff>
      <xdr:row>19</xdr:row>
      <xdr:rowOff>38100</xdr:rowOff>
    </xdr:from>
    <xdr:to>
      <xdr:col>21</xdr:col>
      <xdr:colOff>723900</xdr:colOff>
      <xdr:row>24</xdr:row>
      <xdr:rowOff>177800</xdr:rowOff>
    </xdr:to>
    <xdr:cxnSp macro="">
      <xdr:nvCxnSpPr>
        <xdr:cNvPr id="16" name="直线箭头连接符 15">
          <a:extLst>
            <a:ext uri="{FF2B5EF4-FFF2-40B4-BE49-F238E27FC236}">
              <a16:creationId xmlns:a16="http://schemas.microsoft.com/office/drawing/2014/main" id="{FCCF782C-A847-134D-945A-5FABF193C7C4}"/>
            </a:ext>
          </a:extLst>
        </xdr:cNvPr>
        <xdr:cNvCxnSpPr/>
      </xdr:nvCxnSpPr>
      <xdr:spPr>
        <a:xfrm flipV="1">
          <a:off x="10414000" y="6578600"/>
          <a:ext cx="685800" cy="1168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0A34B-5741-CE43-9AA9-1539D8E886C5}">
  <dimension ref="B2:Y49"/>
  <sheetViews>
    <sheetView topLeftCell="A20" workbookViewId="0">
      <selection activeCell="G44" sqref="G44"/>
    </sheetView>
  </sheetViews>
  <sheetFormatPr baseColWidth="10" defaultRowHeight="16"/>
  <cols>
    <col min="1" max="2" width="10.83203125" style="5"/>
    <col min="3" max="3" width="15.33203125" style="5" customWidth="1"/>
    <col min="4" max="4" width="10.1640625" style="5" customWidth="1"/>
    <col min="5" max="5" width="10.83203125" style="5"/>
    <col min="6" max="6" width="12.5" style="5" bestFit="1" customWidth="1"/>
    <col min="7" max="7" width="10.83203125" style="5"/>
    <col min="8" max="8" width="11.6640625" style="5" customWidth="1"/>
    <col min="9" max="16384" width="10.83203125" style="5"/>
  </cols>
  <sheetData>
    <row r="2" spans="2:25" ht="17">
      <c r="B2" s="6">
        <v>0</v>
      </c>
      <c r="C2" s="6" t="s">
        <v>1</v>
      </c>
      <c r="D2" s="6">
        <f>B2+C4</f>
        <v>7</v>
      </c>
      <c r="J2" s="6">
        <f>H4</f>
        <v>12</v>
      </c>
      <c r="K2" s="6" t="s">
        <v>10</v>
      </c>
      <c r="L2" s="6">
        <f>J2+K4</f>
        <v>31</v>
      </c>
      <c r="N2" s="6">
        <f>L7</f>
        <v>21</v>
      </c>
      <c r="O2" s="6" t="s">
        <v>16</v>
      </c>
      <c r="P2" s="6">
        <f>O4+N2</f>
        <v>28</v>
      </c>
    </row>
    <row r="3" spans="2:25" ht="31" customHeight="1">
      <c r="B3" s="6">
        <f>B4-B2</f>
        <v>0</v>
      </c>
      <c r="C3" s="3" t="s">
        <v>2</v>
      </c>
      <c r="D3" s="4"/>
      <c r="J3" s="6">
        <f>J4-J2</f>
        <v>0</v>
      </c>
      <c r="K3" s="3" t="s">
        <v>13</v>
      </c>
      <c r="L3" s="4"/>
      <c r="N3" s="6">
        <f>N4-N2</f>
        <v>3</v>
      </c>
      <c r="O3" s="3" t="s">
        <v>17</v>
      </c>
      <c r="P3" s="4"/>
    </row>
    <row r="4" spans="2:25" ht="17">
      <c r="B4" s="6">
        <f>D4-C4</f>
        <v>0</v>
      </c>
      <c r="C4" s="6">
        <v>7</v>
      </c>
      <c r="D4" s="6">
        <f>F6</f>
        <v>7</v>
      </c>
      <c r="F4" s="6">
        <f>MAX(D2,D7)</f>
        <v>7</v>
      </c>
      <c r="G4" s="6" t="s">
        <v>7</v>
      </c>
      <c r="H4" s="6">
        <f>F4+G6</f>
        <v>12</v>
      </c>
      <c r="J4" s="6">
        <f>L4-K4</f>
        <v>12</v>
      </c>
      <c r="K4" s="6">
        <v>19</v>
      </c>
      <c r="L4" s="6">
        <f>N9</f>
        <v>31</v>
      </c>
      <c r="N4" s="6">
        <f>P4-O4</f>
        <v>24</v>
      </c>
      <c r="O4" s="6">
        <v>7</v>
      </c>
      <c r="P4" s="6">
        <f>MIN(N9,S9)</f>
        <v>31</v>
      </c>
    </row>
    <row r="5" spans="2:25" ht="37" customHeight="1">
      <c r="F5" s="6">
        <f>F6-F4</f>
        <v>0</v>
      </c>
      <c r="G5" s="3" t="s">
        <v>8</v>
      </c>
      <c r="H5" s="4"/>
    </row>
    <row r="6" spans="2:25">
      <c r="F6" s="6">
        <f>H6-G6</f>
        <v>7</v>
      </c>
      <c r="G6" s="6">
        <v>5</v>
      </c>
      <c r="H6" s="6">
        <f>MIN(J4,J9,J15)</f>
        <v>12</v>
      </c>
    </row>
    <row r="7" spans="2:25" ht="17">
      <c r="B7" s="6">
        <v>0</v>
      </c>
      <c r="C7" s="6" t="s">
        <v>4</v>
      </c>
      <c r="D7" s="6">
        <f>B7+C9</f>
        <v>4</v>
      </c>
      <c r="J7" s="6">
        <f>H4</f>
        <v>12</v>
      </c>
      <c r="K7" s="6" t="s">
        <v>12</v>
      </c>
      <c r="L7" s="6">
        <f>J7+K9</f>
        <v>21</v>
      </c>
      <c r="N7" s="6">
        <f>MAX(L2,L13,N2)</f>
        <v>31</v>
      </c>
      <c r="O7" s="6" t="s">
        <v>22</v>
      </c>
      <c r="P7" s="6">
        <f>O9+N7</f>
        <v>36</v>
      </c>
      <c r="S7" s="6">
        <f>MAX(P2,L13)</f>
        <v>28</v>
      </c>
      <c r="T7" s="6" t="s">
        <v>25</v>
      </c>
      <c r="U7" s="6">
        <f>S7+T9</f>
        <v>36</v>
      </c>
    </row>
    <row r="8" spans="2:25" ht="31" customHeight="1">
      <c r="B8" s="6">
        <f>B9-B7</f>
        <v>3</v>
      </c>
      <c r="C8" s="7" t="s">
        <v>5</v>
      </c>
      <c r="D8" s="8"/>
      <c r="J8" s="6">
        <f>J9-J7</f>
        <v>3</v>
      </c>
      <c r="K8" s="3" t="s">
        <v>14</v>
      </c>
      <c r="L8" s="4"/>
      <c r="N8" s="6">
        <f>N9-N7</f>
        <v>0</v>
      </c>
      <c r="O8" s="3" t="s">
        <v>23</v>
      </c>
      <c r="P8" s="4"/>
      <c r="S8" s="6">
        <f>S9-S7</f>
        <v>5</v>
      </c>
      <c r="T8" s="3" t="s">
        <v>26</v>
      </c>
      <c r="U8" s="4"/>
    </row>
    <row r="9" spans="2:25">
      <c r="B9" s="6">
        <f>D9-C9</f>
        <v>3</v>
      </c>
      <c r="C9" s="6">
        <v>4</v>
      </c>
      <c r="D9" s="6">
        <f>F6</f>
        <v>7</v>
      </c>
      <c r="J9" s="6">
        <f>L9-K9</f>
        <v>15</v>
      </c>
      <c r="K9" s="6">
        <v>9</v>
      </c>
      <c r="L9" s="6">
        <f>N4</f>
        <v>24</v>
      </c>
      <c r="N9" s="6">
        <f>P9-O9</f>
        <v>31</v>
      </c>
      <c r="O9" s="6">
        <v>5</v>
      </c>
      <c r="P9" s="6">
        <f>S15</f>
        <v>36</v>
      </c>
      <c r="S9" s="6">
        <f>U9-T9</f>
        <v>33</v>
      </c>
      <c r="T9" s="6">
        <v>8</v>
      </c>
      <c r="U9" s="6">
        <f>W12</f>
        <v>41</v>
      </c>
    </row>
    <row r="10" spans="2:25" ht="17">
      <c r="W10" s="6">
        <f>MAX(U7,U13)</f>
        <v>41</v>
      </c>
      <c r="X10" s="6" t="s">
        <v>31</v>
      </c>
      <c r="Y10" s="6">
        <f>W10+X12</f>
        <v>70</v>
      </c>
    </row>
    <row r="11" spans="2:25" ht="37" customHeight="1">
      <c r="W11" s="6">
        <f>W12-W10</f>
        <v>0</v>
      </c>
      <c r="X11" s="3" t="s">
        <v>32</v>
      </c>
      <c r="Y11" s="4"/>
    </row>
    <row r="12" spans="2:25">
      <c r="W12" s="6">
        <f>Y12-X12</f>
        <v>41</v>
      </c>
      <c r="X12" s="6">
        <v>29</v>
      </c>
      <c r="Y12" s="6">
        <f>Y10</f>
        <v>70</v>
      </c>
    </row>
    <row r="13" spans="2:25" ht="17">
      <c r="J13" s="6">
        <f>H4</f>
        <v>12</v>
      </c>
      <c r="K13" s="6" t="s">
        <v>19</v>
      </c>
      <c r="L13" s="6">
        <f>K15+J13</f>
        <v>22</v>
      </c>
      <c r="S13" s="6">
        <f>P7</f>
        <v>36</v>
      </c>
      <c r="T13" s="6" t="s">
        <v>28</v>
      </c>
      <c r="U13" s="6">
        <f>T15+S13</f>
        <v>41</v>
      </c>
    </row>
    <row r="14" spans="2:25" ht="33" customHeight="1">
      <c r="J14" s="6">
        <f>J15-J13</f>
        <v>9</v>
      </c>
      <c r="K14" s="3" t="s">
        <v>20</v>
      </c>
      <c r="L14" s="4"/>
      <c r="S14" s="6">
        <f>S15-S13</f>
        <v>0</v>
      </c>
      <c r="T14" s="3" t="s">
        <v>29</v>
      </c>
      <c r="U14" s="4"/>
    </row>
    <row r="15" spans="2:25">
      <c r="J15" s="6">
        <f>L15-K15</f>
        <v>21</v>
      </c>
      <c r="K15" s="6">
        <v>10</v>
      </c>
      <c r="L15" s="6">
        <f>MIN(N9,S9)</f>
        <v>31</v>
      </c>
      <c r="S15" s="6">
        <f>U15-T15</f>
        <v>36</v>
      </c>
      <c r="T15" s="6">
        <v>5</v>
      </c>
      <c r="U15" s="6">
        <f>W12</f>
        <v>41</v>
      </c>
    </row>
    <row r="19" spans="2:7">
      <c r="B19" s="9" t="s">
        <v>33</v>
      </c>
      <c r="C19" s="9"/>
      <c r="D19" s="9"/>
      <c r="E19" s="9"/>
      <c r="F19" s="9"/>
      <c r="G19" s="9"/>
    </row>
    <row r="20" spans="2:7" ht="17">
      <c r="B20" s="10" t="s">
        <v>34</v>
      </c>
      <c r="C20" s="10" t="s">
        <v>35</v>
      </c>
      <c r="D20" s="10" t="s">
        <v>36</v>
      </c>
      <c r="E20" s="10" t="s">
        <v>37</v>
      </c>
      <c r="F20" s="10" t="s">
        <v>38</v>
      </c>
      <c r="G20" s="10" t="s">
        <v>39</v>
      </c>
    </row>
    <row r="21" spans="2:7" ht="17">
      <c r="B21" s="12" t="s">
        <v>0</v>
      </c>
      <c r="C21" s="11">
        <v>4</v>
      </c>
      <c r="D21" s="11">
        <v>7</v>
      </c>
      <c r="E21" s="11">
        <v>10</v>
      </c>
      <c r="F21" s="11">
        <f>(C21+4*D21+E21)/6</f>
        <v>7</v>
      </c>
      <c r="G21" s="11">
        <f>((E21-C21)/6)^2</f>
        <v>1</v>
      </c>
    </row>
    <row r="22" spans="2:7" ht="17">
      <c r="B22" s="10" t="s">
        <v>3</v>
      </c>
      <c r="C22" s="11">
        <v>2</v>
      </c>
      <c r="D22" s="11">
        <v>4</v>
      </c>
      <c r="E22" s="11">
        <v>6</v>
      </c>
      <c r="F22" s="11">
        <f t="shared" ref="F22:F31" si="0">(C22+4*D22+E22)/6</f>
        <v>4</v>
      </c>
      <c r="G22" s="11">
        <f t="shared" ref="G22:G31" si="1">((E22-C22)/6)^2</f>
        <v>0.44444444444444442</v>
      </c>
    </row>
    <row r="23" spans="2:7" ht="17">
      <c r="B23" s="12" t="s">
        <v>6</v>
      </c>
      <c r="C23" s="11">
        <v>2</v>
      </c>
      <c r="D23" s="11">
        <v>5</v>
      </c>
      <c r="E23" s="11">
        <v>8</v>
      </c>
      <c r="F23" s="11">
        <f t="shared" si="0"/>
        <v>5</v>
      </c>
      <c r="G23" s="11">
        <f t="shared" si="1"/>
        <v>1</v>
      </c>
    </row>
    <row r="24" spans="2:7" ht="17">
      <c r="B24" s="12" t="s">
        <v>9</v>
      </c>
      <c r="C24" s="11">
        <v>16</v>
      </c>
      <c r="D24" s="11">
        <v>19</v>
      </c>
      <c r="E24" s="11">
        <v>22</v>
      </c>
      <c r="F24" s="11">
        <f t="shared" si="0"/>
        <v>19</v>
      </c>
      <c r="G24" s="11">
        <f t="shared" si="1"/>
        <v>1</v>
      </c>
    </row>
    <row r="25" spans="2:7" ht="17">
      <c r="B25" s="10" t="s">
        <v>11</v>
      </c>
      <c r="C25" s="11">
        <v>6</v>
      </c>
      <c r="D25" s="11">
        <v>9</v>
      </c>
      <c r="E25" s="11">
        <v>12</v>
      </c>
      <c r="F25" s="11">
        <f t="shared" si="0"/>
        <v>9</v>
      </c>
      <c r="G25" s="11">
        <f t="shared" si="1"/>
        <v>1</v>
      </c>
    </row>
    <row r="26" spans="2:7" ht="17">
      <c r="B26" s="10" t="s">
        <v>15</v>
      </c>
      <c r="C26" s="11">
        <v>1</v>
      </c>
      <c r="D26" s="11">
        <v>7</v>
      </c>
      <c r="E26" s="11">
        <v>13</v>
      </c>
      <c r="F26" s="11">
        <f t="shared" si="0"/>
        <v>7</v>
      </c>
      <c r="G26" s="11">
        <f t="shared" si="1"/>
        <v>4</v>
      </c>
    </row>
    <row r="27" spans="2:7" ht="17">
      <c r="B27" s="10" t="s">
        <v>18</v>
      </c>
      <c r="C27" s="11">
        <v>4</v>
      </c>
      <c r="D27" s="11">
        <v>10</v>
      </c>
      <c r="E27" s="11">
        <v>16</v>
      </c>
      <c r="F27" s="11">
        <f t="shared" si="0"/>
        <v>10</v>
      </c>
      <c r="G27" s="11">
        <f t="shared" si="1"/>
        <v>4</v>
      </c>
    </row>
    <row r="28" spans="2:7" ht="17">
      <c r="B28" s="12" t="s">
        <v>21</v>
      </c>
      <c r="C28" s="11">
        <v>2</v>
      </c>
      <c r="D28" s="11">
        <v>5</v>
      </c>
      <c r="E28" s="11">
        <v>8</v>
      </c>
      <c r="F28" s="11">
        <f t="shared" si="0"/>
        <v>5</v>
      </c>
      <c r="G28" s="11">
        <f t="shared" si="1"/>
        <v>1</v>
      </c>
    </row>
    <row r="29" spans="2:7" ht="17">
      <c r="B29" s="10" t="s">
        <v>24</v>
      </c>
      <c r="C29" s="11">
        <v>5</v>
      </c>
      <c r="D29" s="11">
        <v>8</v>
      </c>
      <c r="E29" s="11">
        <v>11</v>
      </c>
      <c r="F29" s="11">
        <f t="shared" si="0"/>
        <v>8</v>
      </c>
      <c r="G29" s="11">
        <f t="shared" si="1"/>
        <v>1</v>
      </c>
    </row>
    <row r="30" spans="2:7" ht="17">
      <c r="B30" s="12" t="s">
        <v>27</v>
      </c>
      <c r="C30" s="11">
        <v>2</v>
      </c>
      <c r="D30" s="11">
        <v>5</v>
      </c>
      <c r="E30" s="11">
        <v>8</v>
      </c>
      <c r="F30" s="11">
        <f t="shared" si="0"/>
        <v>5</v>
      </c>
      <c r="G30" s="11">
        <f t="shared" si="1"/>
        <v>1</v>
      </c>
    </row>
    <row r="31" spans="2:7" ht="17">
      <c r="B31" s="12" t="s">
        <v>30</v>
      </c>
      <c r="C31" s="11">
        <v>17</v>
      </c>
      <c r="D31" s="11">
        <v>29</v>
      </c>
      <c r="E31" s="11">
        <v>41</v>
      </c>
      <c r="F31" s="11">
        <f t="shared" si="0"/>
        <v>29</v>
      </c>
      <c r="G31" s="11">
        <f t="shared" si="1"/>
        <v>16</v>
      </c>
    </row>
    <row r="34" spans="2:9" ht="21" customHeight="1">
      <c r="B34" s="5" t="s">
        <v>40</v>
      </c>
      <c r="C34" s="13" t="s">
        <v>42</v>
      </c>
      <c r="D34" s="14" t="s">
        <v>50</v>
      </c>
      <c r="E34" s="13" t="s">
        <v>43</v>
      </c>
      <c r="F34" s="15" t="s">
        <v>44</v>
      </c>
    </row>
    <row r="35" spans="2:9" ht="17">
      <c r="C35" s="6" t="s">
        <v>41</v>
      </c>
      <c r="D35" s="6">
        <f>F21+F23+F24+F28+F30+F31</f>
        <v>70</v>
      </c>
      <c r="E35" s="6">
        <f>G21+G23+G24+G28+G30+G31</f>
        <v>21</v>
      </c>
      <c r="F35" s="16">
        <f>SQRT(E35)</f>
        <v>4.5825756949558398</v>
      </c>
    </row>
    <row r="37" spans="2:9" ht="17">
      <c r="C37" s="5" t="s">
        <v>45</v>
      </c>
      <c r="D37" s="5">
        <f>(70-D35)/F35</f>
        <v>0</v>
      </c>
      <c r="E37" s="21" t="s">
        <v>54</v>
      </c>
    </row>
    <row r="38" spans="2:9" ht="17">
      <c r="C38" s="18" t="s">
        <v>46</v>
      </c>
      <c r="D38" s="18">
        <f>_xlfn.NORM.S.DIST(D37,TRUE)</f>
        <v>0.5</v>
      </c>
    </row>
    <row r="40" spans="2:9" ht="17">
      <c r="B40" s="5" t="s">
        <v>47</v>
      </c>
      <c r="C40" s="20" t="s">
        <v>48</v>
      </c>
    </row>
    <row r="42" spans="2:9" ht="17">
      <c r="C42" s="5" t="s">
        <v>49</v>
      </c>
      <c r="D42" s="17">
        <v>0.95</v>
      </c>
      <c r="I42" s="19"/>
    </row>
    <row r="43" spans="2:9" ht="17">
      <c r="C43" s="5" t="s">
        <v>51</v>
      </c>
      <c r="D43" s="5">
        <v>70</v>
      </c>
    </row>
    <row r="45" spans="2:9">
      <c r="C45" s="20" t="s">
        <v>52</v>
      </c>
    </row>
    <row r="46" spans="2:9" ht="17">
      <c r="C46" s="5" t="s">
        <v>45</v>
      </c>
      <c r="D46" s="5">
        <f>_xlfn.NORM.S.INV(D42)</f>
        <v>1.6448536269514715</v>
      </c>
    </row>
    <row r="48" spans="2:9" ht="17">
      <c r="C48" s="5" t="s">
        <v>53</v>
      </c>
      <c r="D48" s="22">
        <f>70-D46*F35</f>
        <v>62.462333747372227</v>
      </c>
    </row>
    <row r="49" spans="3:3">
      <c r="C49" s="20" t="s">
        <v>55</v>
      </c>
    </row>
  </sheetData>
  <mergeCells count="12">
    <mergeCell ref="X11:Y11"/>
    <mergeCell ref="B19:G19"/>
    <mergeCell ref="O3:P3"/>
    <mergeCell ref="K14:L14"/>
    <mergeCell ref="O8:P8"/>
    <mergeCell ref="T8:U8"/>
    <mergeCell ref="T14:U14"/>
    <mergeCell ref="C8:D8"/>
    <mergeCell ref="C3:D3"/>
    <mergeCell ref="G5:H5"/>
    <mergeCell ref="K3:L3"/>
    <mergeCell ref="K8:L8"/>
  </mergeCells>
  <phoneticPr fontId="3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DF238-9BDD-B24A-BD79-A69921C974F4}">
  <dimension ref="B2:Y52"/>
  <sheetViews>
    <sheetView tabSelected="1" topLeftCell="A25" workbookViewId="0">
      <selection activeCell="E50" sqref="E50"/>
    </sheetView>
  </sheetViews>
  <sheetFormatPr baseColWidth="10" defaultRowHeight="16"/>
  <cols>
    <col min="1" max="1" width="10.83203125" style="1"/>
    <col min="2" max="2" width="12" style="1" customWidth="1"/>
    <col min="3" max="3" width="10.83203125" style="1"/>
    <col min="4" max="4" width="14.6640625" style="1" customWidth="1"/>
    <col min="5" max="5" width="12" style="1" customWidth="1"/>
    <col min="6" max="16384" width="10.83203125" style="1"/>
  </cols>
  <sheetData>
    <row r="2" spans="2:25" ht="34">
      <c r="B2" s="10" t="s">
        <v>34</v>
      </c>
      <c r="C2" s="10" t="s">
        <v>56</v>
      </c>
      <c r="D2" s="10" t="s">
        <v>57</v>
      </c>
      <c r="E2" s="10" t="s">
        <v>60</v>
      </c>
      <c r="G2" s="25" t="s">
        <v>71</v>
      </c>
    </row>
    <row r="3" spans="2:25" ht="17">
      <c r="B3" s="10" t="s">
        <v>0</v>
      </c>
      <c r="C3" s="10">
        <v>2</v>
      </c>
      <c r="D3" s="10" t="s">
        <v>58</v>
      </c>
      <c r="E3" s="10">
        <v>2</v>
      </c>
      <c r="G3" s="26" t="s">
        <v>72</v>
      </c>
    </row>
    <row r="4" spans="2:25" ht="17">
      <c r="B4" s="10" t="s">
        <v>3</v>
      </c>
      <c r="C4" s="10">
        <v>2</v>
      </c>
      <c r="D4" s="10" t="s">
        <v>0</v>
      </c>
      <c r="E4" s="10">
        <v>1</v>
      </c>
      <c r="G4" s="26" t="s">
        <v>73</v>
      </c>
    </row>
    <row r="5" spans="2:25" ht="17">
      <c r="B5" s="10" t="s">
        <v>6</v>
      </c>
      <c r="C5" s="10">
        <v>3</v>
      </c>
      <c r="D5" s="10" t="s">
        <v>0</v>
      </c>
      <c r="E5" s="10">
        <v>2</v>
      </c>
      <c r="G5" s="26" t="s">
        <v>74</v>
      </c>
    </row>
    <row r="6" spans="2:25" ht="17">
      <c r="B6" s="10" t="s">
        <v>9</v>
      </c>
      <c r="C6" s="10">
        <v>1</v>
      </c>
      <c r="D6" s="10" t="s">
        <v>0</v>
      </c>
      <c r="E6" s="10">
        <v>2</v>
      </c>
    </row>
    <row r="7" spans="2:25" ht="17">
      <c r="B7" s="10" t="s">
        <v>11</v>
      </c>
      <c r="C7" s="10">
        <v>1</v>
      </c>
      <c r="D7" s="10" t="s">
        <v>9</v>
      </c>
      <c r="E7" s="10">
        <v>1</v>
      </c>
    </row>
    <row r="8" spans="2:25" ht="17">
      <c r="B8" s="10" t="s">
        <v>15</v>
      </c>
      <c r="C8" s="10">
        <v>1</v>
      </c>
      <c r="D8" s="10" t="s">
        <v>59</v>
      </c>
      <c r="E8" s="10">
        <v>3</v>
      </c>
    </row>
    <row r="11" spans="2:25">
      <c r="B11" s="23" t="s">
        <v>61</v>
      </c>
      <c r="J11" s="36"/>
    </row>
    <row r="12" spans="2:25" s="5" customFormat="1" ht="17">
      <c r="B12" s="15" t="s">
        <v>62</v>
      </c>
      <c r="C12" s="15" t="s">
        <v>64</v>
      </c>
      <c r="D12" s="15" t="s">
        <v>65</v>
      </c>
      <c r="E12" s="15" t="s">
        <v>66</v>
      </c>
      <c r="F12" s="15" t="s">
        <v>67</v>
      </c>
      <c r="G12" s="15" t="s">
        <v>68</v>
      </c>
      <c r="H12" s="15" t="s">
        <v>69</v>
      </c>
      <c r="I12" s="24"/>
      <c r="J12" s="24"/>
      <c r="K12" s="1"/>
      <c r="L12" s="1"/>
      <c r="M12" s="1"/>
      <c r="N12" s="1"/>
      <c r="O12" s="6">
        <f>M18</f>
        <v>2</v>
      </c>
      <c r="P12" s="6" t="s">
        <v>4</v>
      </c>
      <c r="Q12" s="6">
        <f>P14+O12</f>
        <v>4</v>
      </c>
      <c r="R12" s="1"/>
      <c r="S12" s="1"/>
      <c r="T12" s="1"/>
      <c r="U12" s="1"/>
      <c r="V12" s="1"/>
      <c r="W12" s="1"/>
      <c r="X12" s="1"/>
      <c r="Y12" s="1"/>
    </row>
    <row r="13" spans="2:25" s="5" customFormat="1" ht="17">
      <c r="B13" s="10" t="s">
        <v>0</v>
      </c>
      <c r="C13" s="6">
        <v>2</v>
      </c>
      <c r="D13" s="6">
        <v>2</v>
      </c>
      <c r="E13" s="6"/>
      <c r="F13" s="6"/>
      <c r="G13" s="6"/>
      <c r="H13" s="6"/>
      <c r="I13" s="24"/>
      <c r="J13" s="24"/>
      <c r="K13" s="1"/>
      <c r="L13" s="1"/>
      <c r="M13" s="1"/>
      <c r="N13" s="1"/>
      <c r="O13" s="6">
        <f>O14-O12</f>
        <v>1</v>
      </c>
      <c r="P13" s="3"/>
      <c r="Q13" s="4"/>
      <c r="R13" s="1"/>
      <c r="S13" s="1"/>
      <c r="T13" s="1"/>
      <c r="U13" s="1"/>
      <c r="V13" s="1"/>
      <c r="W13" s="1"/>
      <c r="X13" s="1"/>
      <c r="Y13" s="1"/>
    </row>
    <row r="14" spans="2:25" s="5" customFormat="1" ht="17">
      <c r="B14" s="10" t="s">
        <v>3</v>
      </c>
      <c r="C14" s="6"/>
      <c r="D14" s="6"/>
      <c r="E14" s="6">
        <v>1</v>
      </c>
      <c r="F14" s="6">
        <v>1</v>
      </c>
      <c r="G14" s="6"/>
      <c r="H14" s="6"/>
      <c r="I14" s="24"/>
      <c r="J14" s="24"/>
      <c r="K14" s="1"/>
      <c r="L14" s="1"/>
      <c r="M14" s="1"/>
      <c r="N14" s="1"/>
      <c r="O14" s="6">
        <f>Q14-P14</f>
        <v>3</v>
      </c>
      <c r="P14" s="6">
        <v>2</v>
      </c>
      <c r="Q14" s="6">
        <f>W20</f>
        <v>5</v>
      </c>
      <c r="R14" s="1"/>
      <c r="S14" s="1"/>
      <c r="T14" s="1"/>
      <c r="U14" s="1"/>
      <c r="V14" s="1"/>
      <c r="W14" s="1"/>
      <c r="X14" s="1"/>
      <c r="Y14" s="1"/>
    </row>
    <row r="15" spans="2:25" s="5" customFormat="1" ht="17">
      <c r="B15" s="10" t="s">
        <v>6</v>
      </c>
      <c r="C15" s="6"/>
      <c r="D15" s="6"/>
      <c r="E15" s="6">
        <v>2</v>
      </c>
      <c r="F15" s="6">
        <v>2</v>
      </c>
      <c r="G15" s="6">
        <v>2</v>
      </c>
      <c r="H15" s="6"/>
      <c r="I15" s="24"/>
      <c r="J15" s="24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2:25" s="5" customFormat="1" ht="17">
      <c r="B16" s="10" t="s">
        <v>9</v>
      </c>
      <c r="C16" s="6"/>
      <c r="D16" s="6"/>
      <c r="E16" s="6">
        <v>2</v>
      </c>
      <c r="F16" s="6"/>
      <c r="G16" s="6"/>
      <c r="H16" s="6"/>
      <c r="I16" s="24"/>
      <c r="J16" s="24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2:25" s="5" customFormat="1" ht="17">
      <c r="B17" s="10" t="s">
        <v>11</v>
      </c>
      <c r="C17" s="6"/>
      <c r="D17" s="6"/>
      <c r="E17" s="6"/>
      <c r="F17" s="6">
        <v>1</v>
      </c>
      <c r="G17" s="6"/>
      <c r="H17" s="6"/>
      <c r="I17" s="24"/>
      <c r="J17" s="24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2:25" s="5" customFormat="1" ht="17">
      <c r="B18" s="10" t="s">
        <v>15</v>
      </c>
      <c r="C18" s="6"/>
      <c r="D18" s="6"/>
      <c r="E18" s="6"/>
      <c r="F18" s="6"/>
      <c r="G18" s="6"/>
      <c r="H18" s="6">
        <v>3</v>
      </c>
      <c r="I18" s="24"/>
      <c r="J18" s="24"/>
      <c r="K18" s="27">
        <v>0</v>
      </c>
      <c r="L18" s="27" t="s">
        <v>1</v>
      </c>
      <c r="M18" s="27">
        <f>L20+K18</f>
        <v>2</v>
      </c>
      <c r="N18" s="1"/>
      <c r="O18" s="27">
        <f>M18</f>
        <v>2</v>
      </c>
      <c r="P18" s="27" t="s">
        <v>7</v>
      </c>
      <c r="Q18" s="27">
        <f>P20+O18</f>
        <v>5</v>
      </c>
      <c r="R18" s="1"/>
      <c r="S18" s="1"/>
      <c r="T18" s="1"/>
      <c r="U18" s="1"/>
      <c r="V18" s="1"/>
      <c r="W18" s="30">
        <f>MAX(U24,Q18,Q12)</f>
        <v>5</v>
      </c>
      <c r="X18" s="31" t="s">
        <v>16</v>
      </c>
      <c r="Y18" s="31">
        <f>X20+W18</f>
        <v>6</v>
      </c>
    </row>
    <row r="19" spans="2:25" s="5" customFormat="1" ht="34">
      <c r="B19" s="6" t="s">
        <v>63</v>
      </c>
      <c r="C19" s="6">
        <f>SUM(C13:C18)</f>
        <v>2</v>
      </c>
      <c r="D19" s="6">
        <f t="shared" ref="D19:H19" si="0">SUM(D13:D18)</f>
        <v>2</v>
      </c>
      <c r="E19" s="27">
        <f t="shared" si="0"/>
        <v>5</v>
      </c>
      <c r="F19" s="27">
        <f t="shared" si="0"/>
        <v>4</v>
      </c>
      <c r="G19" s="6">
        <f t="shared" si="0"/>
        <v>2</v>
      </c>
      <c r="H19" s="6">
        <f t="shared" si="0"/>
        <v>3</v>
      </c>
      <c r="I19" s="24"/>
      <c r="J19" s="24"/>
      <c r="K19" s="27">
        <f>K20-K18</f>
        <v>0</v>
      </c>
      <c r="L19" s="28"/>
      <c r="M19" s="29"/>
      <c r="N19" s="1"/>
      <c r="O19" s="27">
        <f>O20-O18</f>
        <v>0</v>
      </c>
      <c r="P19" s="28"/>
      <c r="Q19" s="29"/>
      <c r="R19" s="1"/>
      <c r="S19" s="1"/>
      <c r="T19" s="1"/>
      <c r="U19" s="1"/>
      <c r="V19" s="1"/>
      <c r="W19" s="32">
        <f>W20-W18</f>
        <v>0</v>
      </c>
      <c r="X19" s="33"/>
      <c r="Y19" s="34"/>
    </row>
    <row r="20" spans="2:25" ht="17">
      <c r="E20" s="1" t="s">
        <v>77</v>
      </c>
      <c r="F20" s="1" t="s">
        <v>77</v>
      </c>
      <c r="K20" s="27">
        <f>M20-L20</f>
        <v>0</v>
      </c>
      <c r="L20" s="27">
        <v>2</v>
      </c>
      <c r="M20" s="27">
        <f>MIN(O14,O20,O26)</f>
        <v>2</v>
      </c>
      <c r="O20" s="27">
        <f>Q20-P20</f>
        <v>2</v>
      </c>
      <c r="P20" s="27">
        <v>3</v>
      </c>
      <c r="Q20" s="27">
        <f>W20</f>
        <v>5</v>
      </c>
      <c r="W20" s="32">
        <f>Y20-X20</f>
        <v>5</v>
      </c>
      <c r="X20" s="35">
        <v>1</v>
      </c>
      <c r="Y20" s="35">
        <f>Y18</f>
        <v>6</v>
      </c>
    </row>
    <row r="22" spans="2:25">
      <c r="B22" s="23" t="s">
        <v>79</v>
      </c>
    </row>
    <row r="23" spans="2:25" ht="17">
      <c r="B23" s="15" t="s">
        <v>62</v>
      </c>
      <c r="C23" s="15" t="s">
        <v>64</v>
      </c>
      <c r="D23" s="15" t="s">
        <v>65</v>
      </c>
      <c r="E23" s="15" t="s">
        <v>66</v>
      </c>
      <c r="F23" s="15" t="s">
        <v>67</v>
      </c>
      <c r="G23" s="15" t="s">
        <v>68</v>
      </c>
      <c r="H23" s="15" t="s">
        <v>69</v>
      </c>
      <c r="I23" s="15" t="s">
        <v>78</v>
      </c>
    </row>
    <row r="24" spans="2:25" ht="17">
      <c r="B24" s="10" t="s">
        <v>0</v>
      </c>
      <c r="C24" s="6">
        <v>2</v>
      </c>
      <c r="D24" s="6">
        <v>2</v>
      </c>
      <c r="E24" s="6"/>
      <c r="F24" s="6"/>
      <c r="G24" s="6"/>
      <c r="H24" s="6"/>
      <c r="I24" s="6"/>
      <c r="O24" s="6">
        <f>M18</f>
        <v>2</v>
      </c>
      <c r="P24" s="6" t="s">
        <v>10</v>
      </c>
      <c r="Q24" s="6">
        <f>P26+O24</f>
        <v>3</v>
      </c>
      <c r="S24" s="6">
        <f>Q24</f>
        <v>3</v>
      </c>
      <c r="T24" s="6" t="s">
        <v>12</v>
      </c>
      <c r="U24" s="6">
        <f>T26+S24</f>
        <v>4</v>
      </c>
    </row>
    <row r="25" spans="2:25" ht="17">
      <c r="B25" s="10" t="s">
        <v>3</v>
      </c>
      <c r="C25" s="6"/>
      <c r="D25" s="6"/>
      <c r="G25" s="6">
        <v>1</v>
      </c>
      <c r="H25" s="6">
        <v>1</v>
      </c>
      <c r="I25" s="6"/>
      <c r="O25" s="6">
        <f>O26-O24</f>
        <v>1</v>
      </c>
      <c r="P25" s="3"/>
      <c r="Q25" s="4"/>
      <c r="S25" s="6">
        <f>S26-S24</f>
        <v>1</v>
      </c>
      <c r="T25" s="3"/>
      <c r="U25" s="4"/>
    </row>
    <row r="26" spans="2:25" ht="17">
      <c r="B26" s="10" t="s">
        <v>6</v>
      </c>
      <c r="C26" s="6"/>
      <c r="D26" s="6"/>
      <c r="E26" s="6">
        <v>2</v>
      </c>
      <c r="F26" s="6">
        <v>2</v>
      </c>
      <c r="G26" s="6">
        <v>2</v>
      </c>
      <c r="H26" s="6"/>
      <c r="I26" s="6"/>
      <c r="O26" s="6">
        <f>Q26-P26</f>
        <v>3</v>
      </c>
      <c r="P26" s="6">
        <v>1</v>
      </c>
      <c r="Q26" s="6">
        <f>S26</f>
        <v>4</v>
      </c>
      <c r="S26" s="6">
        <f>U26-T26</f>
        <v>4</v>
      </c>
      <c r="T26" s="6">
        <v>1</v>
      </c>
      <c r="U26" s="6">
        <f>W20</f>
        <v>5</v>
      </c>
    </row>
    <row r="27" spans="2:25" ht="17">
      <c r="B27" s="10" t="s">
        <v>9</v>
      </c>
      <c r="C27" s="6"/>
      <c r="D27" s="6"/>
      <c r="E27" s="6">
        <v>2</v>
      </c>
      <c r="F27" s="6"/>
      <c r="G27" s="6"/>
      <c r="H27" s="6"/>
      <c r="I27" s="6"/>
    </row>
    <row r="28" spans="2:25" ht="17">
      <c r="B28" s="10" t="s">
        <v>11</v>
      </c>
      <c r="C28" s="6"/>
      <c r="D28" s="6"/>
      <c r="E28" s="6"/>
      <c r="F28" s="6">
        <v>1</v>
      </c>
      <c r="G28" s="6"/>
      <c r="H28" s="6"/>
      <c r="I28" s="6"/>
    </row>
    <row r="29" spans="2:25" ht="17">
      <c r="B29" s="10" t="s">
        <v>15</v>
      </c>
      <c r="C29" s="6"/>
      <c r="D29" s="6"/>
      <c r="E29" s="6"/>
      <c r="F29" s="6"/>
      <c r="G29" s="6"/>
      <c r="I29" s="6">
        <v>3</v>
      </c>
      <c r="K29" s="23" t="s">
        <v>75</v>
      </c>
    </row>
    <row r="30" spans="2:25" ht="34">
      <c r="B30" s="6" t="s">
        <v>63</v>
      </c>
      <c r="C30" s="6">
        <f>SUM(C24:C29)</f>
        <v>2</v>
      </c>
      <c r="D30" s="6">
        <f t="shared" ref="D30" si="1">SUM(D24:D29)</f>
        <v>2</v>
      </c>
      <c r="E30" s="27">
        <f t="shared" ref="E30" si="2">SUM(E24:E29)</f>
        <v>4</v>
      </c>
      <c r="F30" s="6">
        <f t="shared" ref="F30" si="3">SUM(F24:F29)</f>
        <v>3</v>
      </c>
      <c r="G30" s="6">
        <f t="shared" ref="G30" si="4">SUM(G24:G29)</f>
        <v>3</v>
      </c>
      <c r="H30" s="6">
        <f t="shared" ref="H30:I30" si="5">SUM(H24:H29)</f>
        <v>1</v>
      </c>
      <c r="I30" s="6">
        <f t="shared" si="5"/>
        <v>3</v>
      </c>
      <c r="K30" s="23" t="s">
        <v>76</v>
      </c>
    </row>
    <row r="31" spans="2:25" ht="17">
      <c r="E31" s="1" t="s">
        <v>77</v>
      </c>
    </row>
    <row r="33" spans="2:10">
      <c r="B33" s="23" t="s">
        <v>80</v>
      </c>
    </row>
    <row r="34" spans="2:10" ht="17">
      <c r="B34" s="15" t="s">
        <v>62</v>
      </c>
      <c r="C34" s="15" t="s">
        <v>64</v>
      </c>
      <c r="D34" s="15" t="s">
        <v>65</v>
      </c>
      <c r="E34" s="15" t="s">
        <v>66</v>
      </c>
      <c r="F34" s="15" t="s">
        <v>67</v>
      </c>
      <c r="G34" s="15" t="s">
        <v>68</v>
      </c>
      <c r="H34" s="15" t="s">
        <v>69</v>
      </c>
      <c r="I34" s="15" t="s">
        <v>78</v>
      </c>
      <c r="J34" s="15" t="s">
        <v>81</v>
      </c>
    </row>
    <row r="35" spans="2:10" ht="17">
      <c r="B35" s="10" t="s">
        <v>0</v>
      </c>
      <c r="C35" s="6">
        <v>2</v>
      </c>
      <c r="D35" s="6">
        <v>2</v>
      </c>
      <c r="E35" s="6"/>
      <c r="F35" s="6"/>
      <c r="G35" s="6"/>
      <c r="H35" s="6"/>
      <c r="I35" s="6"/>
      <c r="J35" s="2"/>
    </row>
    <row r="36" spans="2:10" ht="17">
      <c r="B36" s="10" t="s">
        <v>3</v>
      </c>
      <c r="C36" s="6"/>
      <c r="D36" s="6"/>
      <c r="G36" s="6">
        <v>1</v>
      </c>
      <c r="H36" s="6">
        <v>1</v>
      </c>
      <c r="I36" s="6"/>
      <c r="J36" s="2"/>
    </row>
    <row r="37" spans="2:10" ht="17">
      <c r="B37" s="10" t="s">
        <v>6</v>
      </c>
      <c r="C37" s="6"/>
      <c r="D37" s="6"/>
      <c r="E37" s="6">
        <v>2</v>
      </c>
      <c r="F37" s="6">
        <v>2</v>
      </c>
      <c r="G37" s="6">
        <v>2</v>
      </c>
      <c r="H37" s="6"/>
      <c r="I37" s="6"/>
      <c r="J37" s="2"/>
    </row>
    <row r="38" spans="2:10" ht="17">
      <c r="B38" s="10" t="s">
        <v>9</v>
      </c>
      <c r="C38" s="6"/>
      <c r="D38" s="6"/>
      <c r="E38" s="2"/>
      <c r="F38" s="2"/>
      <c r="G38" s="6"/>
      <c r="H38" s="6">
        <v>2</v>
      </c>
      <c r="I38" s="6"/>
      <c r="J38" s="2"/>
    </row>
    <row r="39" spans="2:10" ht="17">
      <c r="B39" s="10" t="s">
        <v>11</v>
      </c>
      <c r="C39" s="6"/>
      <c r="D39" s="6"/>
      <c r="E39" s="2"/>
      <c r="F39" s="2"/>
      <c r="G39" s="6"/>
      <c r="H39" s="6"/>
      <c r="I39" s="6">
        <v>1</v>
      </c>
      <c r="J39" s="2"/>
    </row>
    <row r="40" spans="2:10" ht="17">
      <c r="B40" s="10" t="s">
        <v>15</v>
      </c>
      <c r="C40" s="6"/>
      <c r="D40" s="6"/>
      <c r="E40" s="6"/>
      <c r="F40" s="6"/>
      <c r="G40" s="6"/>
      <c r="J40" s="6">
        <v>3</v>
      </c>
    </row>
    <row r="41" spans="2:10" ht="34">
      <c r="B41" s="6" t="s">
        <v>63</v>
      </c>
      <c r="C41" s="6">
        <f>SUM(C35:C40)</f>
        <v>2</v>
      </c>
      <c r="D41" s="6">
        <f t="shared" ref="D41" si="6">SUM(D35:D40)</f>
        <v>2</v>
      </c>
      <c r="E41" s="37">
        <f t="shared" ref="E41" si="7">SUM(E35:E40)</f>
        <v>2</v>
      </c>
      <c r="F41" s="6">
        <f t="shared" ref="F41" si="8">SUM(F35:F40)</f>
        <v>2</v>
      </c>
      <c r="G41" s="6">
        <f t="shared" ref="G41" si="9">SUM(G35:G40)</f>
        <v>3</v>
      </c>
      <c r="H41" s="6">
        <f t="shared" ref="H41" si="10">SUM(H35:H40)</f>
        <v>3</v>
      </c>
      <c r="I41" s="6">
        <f t="shared" ref="I41:J41" si="11">SUM(I35:I40)</f>
        <v>1</v>
      </c>
      <c r="J41" s="6">
        <f t="shared" si="11"/>
        <v>3</v>
      </c>
    </row>
    <row r="44" spans="2:10">
      <c r="B44" s="23" t="s">
        <v>82</v>
      </c>
    </row>
    <row r="45" spans="2:10" ht="17">
      <c r="B45" s="15" t="s">
        <v>62</v>
      </c>
      <c r="C45" s="15" t="s">
        <v>64</v>
      </c>
      <c r="D45" s="15" t="s">
        <v>65</v>
      </c>
      <c r="E45" s="15" t="s">
        <v>66</v>
      </c>
      <c r="F45" s="15" t="s">
        <v>67</v>
      </c>
      <c r="G45" s="15" t="s">
        <v>68</v>
      </c>
      <c r="H45" s="15" t="s">
        <v>69</v>
      </c>
      <c r="I45" s="15" t="s">
        <v>70</v>
      </c>
    </row>
    <row r="46" spans="2:10" ht="17">
      <c r="B46" s="10" t="s">
        <v>0</v>
      </c>
      <c r="C46" s="6">
        <v>2</v>
      </c>
      <c r="D46" s="6">
        <v>2</v>
      </c>
      <c r="E46" s="6"/>
      <c r="F46" s="6"/>
      <c r="G46" s="6"/>
      <c r="H46" s="6"/>
      <c r="I46" s="6"/>
    </row>
    <row r="47" spans="2:10" ht="17">
      <c r="B47" s="10" t="s">
        <v>3</v>
      </c>
      <c r="C47" s="6"/>
      <c r="D47" s="6"/>
      <c r="E47" s="6">
        <v>1</v>
      </c>
      <c r="F47" s="6">
        <v>1</v>
      </c>
      <c r="G47" s="6"/>
      <c r="H47" s="6"/>
      <c r="I47" s="6"/>
    </row>
    <row r="48" spans="2:10" ht="17">
      <c r="B48" s="10" t="s">
        <v>6</v>
      </c>
      <c r="C48" s="6"/>
      <c r="D48" s="6"/>
      <c r="E48" s="5"/>
      <c r="F48" s="6">
        <v>2</v>
      </c>
      <c r="G48" s="6">
        <v>2</v>
      </c>
      <c r="H48" s="6">
        <v>2</v>
      </c>
      <c r="I48" s="6"/>
    </row>
    <row r="49" spans="2:9" ht="17">
      <c r="B49" s="10" t="s">
        <v>9</v>
      </c>
      <c r="C49" s="6"/>
      <c r="D49" s="6"/>
      <c r="E49" s="6">
        <v>2</v>
      </c>
      <c r="F49" s="6"/>
      <c r="G49" s="6"/>
      <c r="H49" s="6"/>
      <c r="I49" s="6"/>
    </row>
    <row r="50" spans="2:9" ht="17">
      <c r="B50" s="10" t="s">
        <v>11</v>
      </c>
      <c r="C50" s="6"/>
      <c r="D50" s="6"/>
      <c r="E50" s="6"/>
      <c r="F50" s="6"/>
      <c r="G50" s="6">
        <v>1</v>
      </c>
      <c r="H50" s="6"/>
      <c r="I50" s="6"/>
    </row>
    <row r="51" spans="2:9" ht="17">
      <c r="B51" s="10" t="s">
        <v>15</v>
      </c>
      <c r="C51" s="6"/>
      <c r="D51" s="6"/>
      <c r="E51" s="6"/>
      <c r="F51" s="6"/>
      <c r="G51" s="6"/>
      <c r="H51" s="6"/>
      <c r="I51" s="6">
        <v>1</v>
      </c>
    </row>
    <row r="52" spans="2:9" ht="34">
      <c r="B52" s="6" t="s">
        <v>63</v>
      </c>
      <c r="C52" s="37">
        <f>SUM(C46:C51)</f>
        <v>2</v>
      </c>
      <c r="D52" s="37">
        <f t="shared" ref="D52:I52" si="12">SUM(D46:D51)</f>
        <v>2</v>
      </c>
      <c r="E52" s="37">
        <f t="shared" si="12"/>
        <v>3</v>
      </c>
      <c r="F52" s="37">
        <f t="shared" si="12"/>
        <v>3</v>
      </c>
      <c r="G52" s="37">
        <f t="shared" si="12"/>
        <v>3</v>
      </c>
      <c r="H52" s="37">
        <f t="shared" si="12"/>
        <v>2</v>
      </c>
      <c r="I52" s="37">
        <f t="shared" si="12"/>
        <v>1</v>
      </c>
    </row>
  </sheetData>
  <mergeCells count="6">
    <mergeCell ref="L19:M19"/>
    <mergeCell ref="P13:Q13"/>
    <mergeCell ref="P19:Q19"/>
    <mergeCell ref="P25:Q25"/>
    <mergeCell ref="T25:U25"/>
    <mergeCell ref="X19:Y19"/>
  </mergeCells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Q1</vt:lpstr>
      <vt:lpstr>Q2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2020-10-23T03:10:23Z</dcterms:created>
  <dcterms:modified xsi:type="dcterms:W3CDTF">2020-10-23T04:31:57Z</dcterms:modified>
</cp:coreProperties>
</file>