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1440" activeTab="1"/>
  </bookViews>
  <sheets>
    <sheet name="Q1a" sheetId="1" r:id="rId1"/>
    <sheet name="Q1b" sheetId="2" r:id="rId2"/>
    <sheet name="Q2" sheetId="3" r:id="rId3"/>
    <sheet name="Q3" sheetId="4" r:id="rId4"/>
    <sheet name="Q4" sheetId="5" r:id="rId5"/>
  </sheets>
  <calcPr calcId="144525"/>
</workbook>
</file>

<file path=xl/sharedStrings.xml><?xml version="1.0" encoding="utf-8"?>
<sst xmlns="http://schemas.openxmlformats.org/spreadsheetml/2006/main" count="118">
  <si>
    <t>Q1a</t>
  </si>
  <si>
    <t>ES</t>
  </si>
  <si>
    <t>Code</t>
  </si>
  <si>
    <t>EF</t>
  </si>
  <si>
    <t>TS</t>
  </si>
  <si>
    <t>Activity Name</t>
  </si>
  <si>
    <t>LS</t>
  </si>
  <si>
    <t>Duration</t>
  </si>
  <si>
    <t>LF</t>
  </si>
  <si>
    <t>G</t>
  </si>
  <si>
    <t>Documentation</t>
  </si>
  <si>
    <t>B</t>
  </si>
  <si>
    <t>H</t>
  </si>
  <si>
    <t>Marketing assessment</t>
  </si>
  <si>
    <t>Pricing</t>
  </si>
  <si>
    <t>A</t>
  </si>
  <si>
    <t>Requirement</t>
  </si>
  <si>
    <t>D</t>
  </si>
  <si>
    <t>I</t>
  </si>
  <si>
    <t>J</t>
  </si>
  <si>
    <t>Development</t>
  </si>
  <si>
    <t>Production</t>
  </si>
  <si>
    <t>Distribtuion</t>
  </si>
  <si>
    <t>C</t>
  </si>
  <si>
    <t>F</t>
  </si>
  <si>
    <t>Design</t>
  </si>
  <si>
    <t>Revising</t>
  </si>
  <si>
    <t>E</t>
  </si>
  <si>
    <t>Testing</t>
  </si>
  <si>
    <t>Cost estimates</t>
  </si>
  <si>
    <t>Time estimates</t>
  </si>
  <si>
    <t>Task</t>
  </si>
  <si>
    <t>Normal Cost ($000)</t>
  </si>
  <si>
    <t>Optimistic</t>
  </si>
  <si>
    <t>Likely</t>
  </si>
  <si>
    <t>Pessimistic</t>
  </si>
  <si>
    <t>Expected time</t>
  </si>
  <si>
    <t>Variance</t>
  </si>
  <si>
    <t>Total cost</t>
  </si>
  <si>
    <r>
      <rPr>
        <b/>
        <sz val="12"/>
        <color theme="1"/>
        <rFont val="等线"/>
        <charset val="134"/>
      </rPr>
      <t>Expected time</t>
    </r>
    <r>
      <rPr>
        <sz val="12"/>
        <color theme="1"/>
        <rFont val="等线"/>
        <charset val="134"/>
      </rPr>
      <t xml:space="preserve"> = (optimistic + 4*(likely)+pessimistic)/6</t>
    </r>
  </si>
  <si>
    <r>
      <rPr>
        <b/>
        <sz val="12"/>
        <color theme="1"/>
        <rFont val="等线"/>
        <charset val="134"/>
      </rPr>
      <t>Variance</t>
    </r>
    <r>
      <rPr>
        <sz val="12"/>
        <color theme="1"/>
        <rFont val="等线"/>
        <charset val="134"/>
      </rPr>
      <t xml:space="preserve"> = ((pessimistic - optimistic)/6))^2</t>
    </r>
  </si>
  <si>
    <r>
      <rPr>
        <b/>
        <sz val="12"/>
        <color theme="1"/>
        <rFont val="等线"/>
        <charset val="134"/>
      </rPr>
      <t>z</t>
    </r>
    <r>
      <rPr>
        <sz val="12"/>
        <color theme="1"/>
        <rFont val="等线"/>
        <charset val="134"/>
      </rPr>
      <t xml:space="preserve"> = (specified time - expected duration)/ path standard time</t>
    </r>
  </si>
  <si>
    <r>
      <rPr>
        <b/>
        <sz val="12"/>
        <color theme="1"/>
        <rFont val="等线"/>
        <charset val="134"/>
      </rPr>
      <t>probability of project completing in 28 week</t>
    </r>
    <r>
      <rPr>
        <sz val="12"/>
        <color theme="1"/>
        <rFont val="等线"/>
        <charset val="134"/>
      </rPr>
      <t xml:space="preserve"> = NORMSDIST(z)</t>
    </r>
  </si>
  <si>
    <t>Path</t>
  </si>
  <si>
    <t>Expected duration</t>
  </si>
  <si>
    <t>Standard deviation</t>
  </si>
  <si>
    <t>ABGHIJ</t>
  </si>
  <si>
    <t>ACDFIJ</t>
  </si>
  <si>
    <t>ACEFIJ</t>
  </si>
  <si>
    <t>Expected critical path</t>
  </si>
  <si>
    <t>z</t>
  </si>
  <si>
    <t>Probability</t>
  </si>
  <si>
    <t>Q1b</t>
  </si>
  <si>
    <t>Crash cost ($000)</t>
  </si>
  <si>
    <t>Allowable decrease (Week)</t>
  </si>
  <si>
    <t>Slope</t>
  </si>
  <si>
    <t>n/a</t>
  </si>
  <si>
    <t>Step 0: Draw project network and find critical path</t>
  </si>
  <si>
    <t>Critical path</t>
  </si>
  <si>
    <t>Normal cost ($000)</t>
  </si>
  <si>
    <t>Overdue cost ($000)</t>
  </si>
  <si>
    <t>Total cost ($000)</t>
  </si>
  <si>
    <t>Step 1: Reduce task F for one week (because F has the smallest slope )</t>
  </si>
  <si>
    <t>Cost</t>
  </si>
  <si>
    <t>Crash F</t>
  </si>
  <si>
    <t>(x)</t>
  </si>
  <si>
    <t>Step 2: Crash task E for one week</t>
  </si>
  <si>
    <t>3 options:</t>
  </si>
  <si>
    <t>1. Crash C</t>
  </si>
  <si>
    <t>2. Crash E</t>
  </si>
  <si>
    <t>3. Crash J</t>
  </si>
  <si>
    <t>Step 3: Crash task C for one week</t>
  </si>
  <si>
    <t>2 options:</t>
  </si>
  <si>
    <t>2. Crash J</t>
  </si>
  <si>
    <t>Step 4: Crash task J for one week</t>
  </si>
  <si>
    <t>1. Crash J</t>
  </si>
  <si>
    <t>Crashing summary</t>
  </si>
  <si>
    <t>Task to crash</t>
  </si>
  <si>
    <t xml:space="preserve">Duration </t>
  </si>
  <si>
    <t>Cost ($000)</t>
  </si>
  <si>
    <t>optimal</t>
  </si>
  <si>
    <t>Crashed</t>
  </si>
  <si>
    <t>Q2a</t>
  </si>
  <si>
    <t>Year</t>
  </si>
  <si>
    <t>Project A</t>
  </si>
  <si>
    <t>Project B</t>
  </si>
  <si>
    <t>IRR</t>
  </si>
  <si>
    <t>Q2b</t>
  </si>
  <si>
    <t>Discount Rate</t>
  </si>
  <si>
    <r>
      <rPr>
        <b/>
        <sz val="12"/>
        <color theme="1"/>
        <rFont val="等线"/>
        <charset val="134"/>
      </rPr>
      <t xml:space="preserve">NPV </t>
    </r>
    <r>
      <rPr>
        <sz val="12"/>
        <color theme="1"/>
        <rFont val="等线"/>
        <charset val="134"/>
      </rPr>
      <t>= Initial investment + NPV(Discount rate, cells of future cash flow)</t>
    </r>
  </si>
  <si>
    <t>NPV</t>
  </si>
  <si>
    <t>Q2c</t>
  </si>
  <si>
    <t>years</t>
  </si>
  <si>
    <t>Minimum common multiplier</t>
  </si>
  <si>
    <t>Inflow</t>
  </si>
  <si>
    <t>Outflow</t>
  </si>
  <si>
    <t>Cummulative cash flow</t>
  </si>
  <si>
    <t>adjusted NPV</t>
  </si>
  <si>
    <t>Q3a)</t>
  </si>
  <si>
    <t>Lag 3</t>
  </si>
  <si>
    <t>Lag 1</t>
  </si>
  <si>
    <t>Q3b)</t>
  </si>
  <si>
    <t>Q4a）</t>
  </si>
  <si>
    <t>Activity</t>
  </si>
  <si>
    <t>Cost percentage</t>
  </si>
  <si>
    <t>Router systems project cost</t>
  </si>
  <si>
    <t>Definition</t>
  </si>
  <si>
    <t>Objectives</t>
  </si>
  <si>
    <t>Requirements</t>
  </si>
  <si>
    <t>Inputs</t>
  </si>
  <si>
    <t>Outputs</t>
  </si>
  <si>
    <t>Files</t>
  </si>
  <si>
    <t>Interfaces</t>
  </si>
  <si>
    <t>Programming</t>
  </si>
  <si>
    <t>Implementation</t>
  </si>
  <si>
    <t>In-house testing</t>
  </si>
  <si>
    <t>Customer testing &amp; Review</t>
  </si>
  <si>
    <t>Total</t>
  </si>
</sst>
</file>

<file path=xl/styles.xml><?xml version="1.0" encoding="utf-8"?>
<styleSheet xmlns="http://schemas.openxmlformats.org/spreadsheetml/2006/main">
  <numFmts count="10">
    <numFmt numFmtId="176" formatCode="0.0_ "/>
    <numFmt numFmtId="177" formatCode="0.00_ "/>
    <numFmt numFmtId="43" formatCode="_ * #,##0.00_ ;_ * \-#,##0.00_ ;_ * &quot;-&quot;??_ ;_ @_ "/>
    <numFmt numFmtId="178" formatCode="0.0%"/>
    <numFmt numFmtId="24" formatCode="\$#,##0_);[Red]\(\$#,##0\)"/>
    <numFmt numFmtId="44" formatCode="_ &quot;￥&quot;* #,##0.00_ ;_ &quot;￥&quot;* \-#,##0.00_ ;_ &quot;￥&quot;* &quot;-&quot;??_ ;_ @_ "/>
    <numFmt numFmtId="179" formatCode="0.0"/>
    <numFmt numFmtId="180" formatCode="\$#,##0"/>
    <numFmt numFmtId="42" formatCode="_ &quot;￥&quot;* #,##0_ ;_ &quot;￥&quot;* \-#,##0_ ;_ &quot;￥&quot;* &quot;-&quot;_ ;_ @_ "/>
    <numFmt numFmtId="41" formatCode="_ * #,##0_ ;_ * \-#,##0_ ;_ * &quot;-&quot;_ ;_ @_ "/>
  </numFmts>
  <fonts count="27">
    <font>
      <sz val="12"/>
      <color theme="1"/>
      <name val="等线"/>
      <charset val="134"/>
      <scheme val="minor"/>
    </font>
    <font>
      <b/>
      <sz val="12"/>
      <color theme="1"/>
      <name val="等线"/>
      <charset val="134"/>
      <scheme val="minor"/>
    </font>
    <font>
      <sz val="12"/>
      <color theme="1"/>
      <name val="等线"/>
      <charset val="134"/>
      <scheme val="minor"/>
    </font>
    <font>
      <sz val="11"/>
      <color rgb="FF000000"/>
      <name val="Times New Roman"/>
      <charset val="134"/>
    </font>
    <font>
      <sz val="12"/>
      <color rgb="FF000000"/>
      <name val="等线"/>
      <charset val="134"/>
      <scheme val="minor"/>
    </font>
    <font>
      <sz val="11"/>
      <color theme="1"/>
      <name val="Calibri"/>
      <charset val="134"/>
    </font>
    <font>
      <sz val="11"/>
      <color rgb="FF000000"/>
      <name val="Calibri"/>
      <charset val="134"/>
    </font>
    <font>
      <sz val="11"/>
      <color rgb="FFFA7D00"/>
      <name val="等线"/>
      <charset val="0"/>
      <scheme val="minor"/>
    </font>
    <font>
      <sz val="12"/>
      <color theme="1"/>
      <name val="等线"/>
      <charset val="134"/>
      <scheme val="minor"/>
    </font>
    <font>
      <sz val="11"/>
      <color theme="0"/>
      <name val="等线"/>
      <charset val="0"/>
      <scheme val="minor"/>
    </font>
    <font>
      <b/>
      <sz val="11"/>
      <color rgb="FF3F3F3F"/>
      <name val="等线"/>
      <charset val="0"/>
      <scheme val="minor"/>
    </font>
    <font>
      <u/>
      <sz val="11"/>
      <color rgb="FF0000FF"/>
      <name val="等线"/>
      <charset val="0"/>
      <scheme val="minor"/>
    </font>
    <font>
      <sz val="11"/>
      <color theme="1"/>
      <name val="等线"/>
      <charset val="0"/>
      <scheme val="minor"/>
    </font>
    <font>
      <b/>
      <sz val="18"/>
      <color theme="3"/>
      <name val="等线"/>
      <charset val="134"/>
      <scheme val="minor"/>
    </font>
    <font>
      <b/>
      <sz val="11"/>
      <color theme="3"/>
      <name val="等线"/>
      <charset val="134"/>
      <scheme val="minor"/>
    </font>
    <font>
      <u/>
      <sz val="11"/>
      <color rgb="FF800080"/>
      <name val="等线"/>
      <charset val="0"/>
      <scheme val="minor"/>
    </font>
    <font>
      <sz val="11"/>
      <color rgb="FF006100"/>
      <name val="等线"/>
      <charset val="0"/>
      <scheme val="minor"/>
    </font>
    <font>
      <i/>
      <sz val="11"/>
      <color rgb="FF7F7F7F"/>
      <name val="等线"/>
      <charset val="0"/>
      <scheme val="minor"/>
    </font>
    <font>
      <b/>
      <sz val="15"/>
      <color theme="3"/>
      <name val="等线"/>
      <charset val="134"/>
      <scheme val="minor"/>
    </font>
    <font>
      <sz val="11"/>
      <color rgb="FFFF0000"/>
      <name val="等线"/>
      <charset val="0"/>
      <scheme val="minor"/>
    </font>
    <font>
      <b/>
      <sz val="11"/>
      <color rgb="FFFFFFFF"/>
      <name val="等线"/>
      <charset val="0"/>
      <scheme val="minor"/>
    </font>
    <font>
      <sz val="11"/>
      <color rgb="FF9C6500"/>
      <name val="等线"/>
      <charset val="0"/>
      <scheme val="minor"/>
    </font>
    <font>
      <b/>
      <sz val="11"/>
      <color theme="1"/>
      <name val="等线"/>
      <charset val="0"/>
      <scheme val="minor"/>
    </font>
    <font>
      <sz val="11"/>
      <color rgb="FF3F3F76"/>
      <name val="等线"/>
      <charset val="0"/>
      <scheme val="minor"/>
    </font>
    <font>
      <b/>
      <sz val="11"/>
      <color rgb="FFFA7D00"/>
      <name val="等线"/>
      <charset val="0"/>
      <scheme val="minor"/>
    </font>
    <font>
      <sz val="11"/>
      <color rgb="FF9C0006"/>
      <name val="等线"/>
      <charset val="0"/>
      <scheme val="minor"/>
    </font>
    <font>
      <b/>
      <sz val="13"/>
      <color theme="3"/>
      <name val="等线"/>
      <charset val="134"/>
      <scheme val="minor"/>
    </font>
  </fonts>
  <fills count="41">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5" tint="0.799981688894314"/>
        <bgColor indexed="64"/>
      </patternFill>
    </fill>
    <fill>
      <patternFill patternType="solid">
        <fgColor theme="9"/>
        <bgColor indexed="64"/>
      </patternFill>
    </fill>
    <fill>
      <patternFill patternType="solid">
        <fgColor theme="5"/>
        <bgColor indexed="64"/>
      </patternFill>
    </fill>
    <fill>
      <patternFill patternType="solid">
        <fgColor rgb="FFE7E6E6"/>
        <bgColor indexed="64"/>
      </patternFill>
    </fill>
    <fill>
      <patternFill patternType="solid">
        <fgColor theme="2"/>
        <bgColor indexed="64"/>
      </patternFill>
    </fill>
    <fill>
      <patternFill patternType="solid">
        <fgColor theme="9" tint="0.599993896298105"/>
        <bgColor indexed="64"/>
      </patternFill>
    </fill>
    <fill>
      <patternFill patternType="solid">
        <fgColor theme="9"/>
        <bgColor indexed="64"/>
      </patternFill>
    </fill>
    <fill>
      <patternFill patternType="solid">
        <fgColor rgb="FFF2F2F2"/>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C6EFCE"/>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799981688894314"/>
        <bgColor indexed="64"/>
      </patternFill>
    </fill>
    <fill>
      <patternFill patternType="solid">
        <fgColor rgb="FFFFCC99"/>
        <bgColor indexed="64"/>
      </patternFill>
    </fill>
    <fill>
      <patternFill patternType="solid">
        <fgColor theme="4"/>
        <bgColor indexed="64"/>
      </patternFill>
    </fill>
    <fill>
      <patternFill patternType="solid">
        <fgColor theme="7" tint="0.399975585192419"/>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theme="7"/>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4"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auto="1"/>
      </top>
      <bottom style="thin">
        <color auto="1"/>
      </bottom>
      <diagonal/>
    </border>
    <border>
      <left/>
      <right style="thin">
        <color auto="1"/>
      </right>
      <top/>
      <bottom style="thin">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9" fillId="25" borderId="0" applyNumberFormat="0" applyBorder="0" applyAlignment="0" applyProtection="0">
      <alignment vertical="center"/>
    </xf>
    <xf numFmtId="0" fontId="12" fillId="19" borderId="0" applyNumberFormat="0" applyBorder="0" applyAlignment="0" applyProtection="0">
      <alignment vertical="center"/>
    </xf>
    <xf numFmtId="0" fontId="9" fillId="34" borderId="0" applyNumberFormat="0" applyBorder="0" applyAlignment="0" applyProtection="0">
      <alignment vertical="center"/>
    </xf>
    <xf numFmtId="0" fontId="23" fillId="28" borderId="19" applyNumberFormat="0" applyAlignment="0" applyProtection="0">
      <alignment vertical="center"/>
    </xf>
    <xf numFmtId="0" fontId="12" fillId="38" borderId="0" applyNumberFormat="0" applyBorder="0" applyAlignment="0" applyProtection="0">
      <alignment vertical="center"/>
    </xf>
    <xf numFmtId="0" fontId="12" fillId="33" borderId="0" applyNumberFormat="0" applyBorder="0" applyAlignment="0" applyProtection="0">
      <alignment vertical="center"/>
    </xf>
    <xf numFmtId="44" fontId="8" fillId="0" borderId="0" applyFont="0" applyFill="0" applyBorder="0" applyAlignment="0" applyProtection="0">
      <alignment vertical="center"/>
    </xf>
    <xf numFmtId="0" fontId="9" fillId="20" borderId="0" applyNumberFormat="0" applyBorder="0" applyAlignment="0" applyProtection="0">
      <alignment vertical="center"/>
    </xf>
    <xf numFmtId="9" fontId="0" fillId="0" borderId="0" applyFont="0" applyFill="0" applyBorder="0" applyAlignment="0" applyProtection="0">
      <alignment vertical="center"/>
    </xf>
    <xf numFmtId="0" fontId="9" fillId="35" borderId="0" applyNumberFormat="0" applyBorder="0" applyAlignment="0" applyProtection="0">
      <alignment vertical="center"/>
    </xf>
    <xf numFmtId="0" fontId="9" fillId="37" borderId="0" applyNumberFormat="0" applyBorder="0" applyAlignment="0" applyProtection="0">
      <alignment vertical="center"/>
    </xf>
    <xf numFmtId="0" fontId="9" fillId="32" borderId="0" applyNumberFormat="0" applyBorder="0" applyAlignment="0" applyProtection="0">
      <alignment vertical="center"/>
    </xf>
    <xf numFmtId="0" fontId="9" fillId="40" borderId="0" applyNumberFormat="0" applyBorder="0" applyAlignment="0" applyProtection="0">
      <alignment vertical="center"/>
    </xf>
    <xf numFmtId="0" fontId="9" fillId="30" borderId="0" applyNumberFormat="0" applyBorder="0" applyAlignment="0" applyProtection="0">
      <alignment vertical="center"/>
    </xf>
    <xf numFmtId="0" fontId="24" fillId="11" borderId="19" applyNumberFormat="0" applyAlignment="0" applyProtection="0">
      <alignment vertical="center"/>
    </xf>
    <xf numFmtId="0" fontId="9" fillId="29" borderId="0" applyNumberFormat="0" applyBorder="0" applyAlignment="0" applyProtection="0">
      <alignment vertical="center"/>
    </xf>
    <xf numFmtId="0" fontId="21" fillId="26" borderId="0" applyNumberFormat="0" applyBorder="0" applyAlignment="0" applyProtection="0">
      <alignment vertical="center"/>
    </xf>
    <xf numFmtId="0" fontId="12" fillId="39" borderId="0" applyNumberFormat="0" applyBorder="0" applyAlignment="0" applyProtection="0">
      <alignment vertical="center"/>
    </xf>
    <xf numFmtId="0" fontId="16" fillId="21" borderId="0" applyNumberFormat="0" applyBorder="0" applyAlignment="0" applyProtection="0">
      <alignment vertical="center"/>
    </xf>
    <xf numFmtId="0" fontId="12" fillId="27" borderId="0" applyNumberFormat="0" applyBorder="0" applyAlignment="0" applyProtection="0">
      <alignment vertical="center"/>
    </xf>
    <xf numFmtId="0" fontId="22" fillId="0" borderId="18" applyNumberFormat="0" applyFill="0" applyAlignment="0" applyProtection="0">
      <alignment vertical="center"/>
    </xf>
    <xf numFmtId="0" fontId="25" fillId="31" borderId="0" applyNumberFormat="0" applyBorder="0" applyAlignment="0" applyProtection="0">
      <alignment vertical="center"/>
    </xf>
    <xf numFmtId="0" fontId="20" fillId="24" borderId="17" applyNumberFormat="0" applyAlignment="0" applyProtection="0">
      <alignment vertical="center"/>
    </xf>
    <xf numFmtId="0" fontId="10" fillId="11" borderId="13" applyNumberFormat="0" applyAlignment="0" applyProtection="0">
      <alignment vertical="center"/>
    </xf>
    <xf numFmtId="0" fontId="18" fillId="0" borderId="16" applyNumberFormat="0" applyFill="0" applyAlignment="0" applyProtection="0">
      <alignment vertical="center"/>
    </xf>
    <xf numFmtId="0" fontId="17" fillId="0" borderId="0" applyNumberFormat="0" applyFill="0" applyBorder="0" applyAlignment="0" applyProtection="0">
      <alignment vertical="center"/>
    </xf>
    <xf numFmtId="0" fontId="12" fillId="23" borderId="0" applyNumberFormat="0" applyBorder="0" applyAlignment="0" applyProtection="0">
      <alignment vertical="center"/>
    </xf>
    <xf numFmtId="0" fontId="14" fillId="0" borderId="0" applyNumberFormat="0" applyFill="0" applyBorder="0" applyAlignment="0" applyProtection="0">
      <alignment vertical="center"/>
    </xf>
    <xf numFmtId="42" fontId="8" fillId="0" borderId="0" applyFont="0" applyFill="0" applyBorder="0" applyAlignment="0" applyProtection="0">
      <alignment vertical="center"/>
    </xf>
    <xf numFmtId="0" fontId="12" fillId="22" borderId="0" applyNumberFormat="0" applyBorder="0" applyAlignment="0" applyProtection="0">
      <alignment vertical="center"/>
    </xf>
    <xf numFmtId="43" fontId="8" fillId="0" borderId="0" applyFont="0" applyFill="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2" fillId="16" borderId="0" applyNumberFormat="0" applyBorder="0" applyAlignment="0" applyProtection="0">
      <alignment vertical="center"/>
    </xf>
    <xf numFmtId="0" fontId="19" fillId="0" borderId="0" applyNumberFormat="0" applyFill="0" applyBorder="0" applyAlignment="0" applyProtection="0">
      <alignment vertical="center"/>
    </xf>
    <xf numFmtId="0" fontId="9" fillId="17" borderId="0" applyNumberFormat="0" applyBorder="0" applyAlignment="0" applyProtection="0">
      <alignment vertical="center"/>
    </xf>
    <xf numFmtId="0" fontId="8" fillId="14" borderId="14" applyNumberFormat="0" applyFont="0" applyAlignment="0" applyProtection="0">
      <alignment vertical="center"/>
    </xf>
    <xf numFmtId="0" fontId="12" fillId="13" borderId="0" applyNumberFormat="0" applyBorder="0" applyAlignment="0" applyProtection="0">
      <alignment vertical="center"/>
    </xf>
    <xf numFmtId="0" fontId="9" fillId="12" borderId="0" applyNumberFormat="0" applyBorder="0" applyAlignment="0" applyProtection="0">
      <alignment vertical="center"/>
    </xf>
    <xf numFmtId="0" fontId="12" fillId="18" borderId="0" applyNumberFormat="0" applyBorder="0" applyAlignment="0" applyProtection="0">
      <alignment vertical="center"/>
    </xf>
    <xf numFmtId="0" fontId="11" fillId="0" borderId="0" applyNumberFormat="0" applyFill="0" applyBorder="0" applyAlignment="0" applyProtection="0">
      <alignment vertical="center"/>
    </xf>
    <xf numFmtId="41" fontId="8" fillId="0" borderId="0" applyFont="0" applyFill="0" applyBorder="0" applyAlignment="0" applyProtection="0">
      <alignment vertical="center"/>
    </xf>
    <xf numFmtId="0" fontId="26" fillId="0" borderId="16" applyNumberFormat="0" applyFill="0" applyAlignment="0" applyProtection="0">
      <alignment vertical="center"/>
    </xf>
    <xf numFmtId="0" fontId="12" fillId="15" borderId="0" applyNumberFormat="0" applyBorder="0" applyAlignment="0" applyProtection="0">
      <alignment vertical="center"/>
    </xf>
    <xf numFmtId="0" fontId="14" fillId="0" borderId="15" applyNumberFormat="0" applyFill="0" applyAlignment="0" applyProtection="0">
      <alignment vertical="center"/>
    </xf>
    <xf numFmtId="0" fontId="9" fillId="10" borderId="0" applyNumberFormat="0" applyBorder="0" applyAlignment="0" applyProtection="0">
      <alignment vertical="center"/>
    </xf>
    <xf numFmtId="0" fontId="12" fillId="36" borderId="0" applyNumberFormat="0" applyBorder="0" applyAlignment="0" applyProtection="0">
      <alignment vertical="center"/>
    </xf>
    <xf numFmtId="0" fontId="7" fillId="0" borderId="12" applyNumberFormat="0" applyFill="0" applyAlignment="0" applyProtection="0">
      <alignment vertical="center"/>
    </xf>
  </cellStyleXfs>
  <cellXfs count="77">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9" fontId="0" fillId="0" borderId="1" xfId="0" applyNumberFormat="1" applyBorder="1" applyAlignment="1">
      <alignment horizontal="center" vertical="center"/>
    </xf>
    <xf numFmtId="24"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2" borderId="1" xfId="0" applyNumberFormat="1" applyFill="1" applyBorder="1" applyAlignment="1">
      <alignment horizontal="center" vertical="center"/>
    </xf>
    <xf numFmtId="24" fontId="0" fillId="2" borderId="1" xfId="0" applyNumberFormat="1" applyFill="1" applyBorder="1" applyAlignment="1">
      <alignment horizontal="center" vertical="center"/>
    </xf>
    <xf numFmtId="180" fontId="0" fillId="0" borderId="0" xfId="0" applyNumberFormat="1" applyAlignment="1">
      <alignment horizontal="center" vertical="center"/>
    </xf>
    <xf numFmtId="0" fontId="0" fillId="0" borderId="1" xfId="0" applyBorder="1" applyAlignment="1">
      <alignment horizontal="left" vertical="center"/>
    </xf>
    <xf numFmtId="180" fontId="0" fillId="0" borderId="1" xfId="0" applyNumberFormat="1" applyBorder="1" applyAlignment="1">
      <alignment horizontal="center" vertical="center"/>
    </xf>
    <xf numFmtId="0" fontId="0" fillId="2" borderId="1" xfId="0" applyFill="1" applyBorder="1" applyAlignment="1">
      <alignment horizontal="left" vertical="center"/>
    </xf>
    <xf numFmtId="180" fontId="0" fillId="2" borderId="1" xfId="0" applyNumberFormat="1"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78" fontId="0" fillId="3" borderId="0" xfId="0" applyNumberFormat="1" applyFill="1" applyAlignment="1">
      <alignment horizontal="center" vertical="center"/>
    </xf>
    <xf numFmtId="178" fontId="0" fillId="0" borderId="0" xfId="0" applyNumberFormat="1" applyFill="1" applyAlignment="1">
      <alignment horizontal="center" vertical="center"/>
    </xf>
    <xf numFmtId="0" fontId="1" fillId="0" borderId="0" xfId="0" applyFont="1" applyAlignment="1">
      <alignment horizontal="left" vertical="center"/>
    </xf>
    <xf numFmtId="9" fontId="0" fillId="0" borderId="0" xfId="9" applyFont="1" applyAlignment="1">
      <alignment horizontal="center" vertical="center"/>
    </xf>
    <xf numFmtId="0" fontId="2" fillId="0" borderId="0" xfId="0" applyFont="1" applyAlignment="1">
      <alignment horizontal="left" vertical="center"/>
    </xf>
    <xf numFmtId="0" fontId="0" fillId="0" borderId="0" xfId="0" applyBorder="1" applyAlignment="1">
      <alignment horizontal="center" vertical="center"/>
    </xf>
    <xf numFmtId="0" fontId="1" fillId="0" borderId="0" xfId="0" applyFont="1" applyBorder="1" applyAlignment="1">
      <alignment horizontal="center" vertical="center"/>
    </xf>
    <xf numFmtId="176" fontId="2" fillId="4" borderId="0" xfId="0" applyNumberFormat="1" applyFont="1" applyFill="1" applyBorder="1" applyAlignment="1">
      <alignment horizontal="center" vertical="center"/>
    </xf>
    <xf numFmtId="0" fontId="0" fillId="0" borderId="0" xfId="0" applyFill="1" applyAlignment="1">
      <alignment horizontal="center" vertical="center"/>
    </xf>
    <xf numFmtId="0" fontId="1" fillId="0" borderId="0" xfId="0" applyFont="1" applyFill="1" applyAlignment="1">
      <alignment horizontal="center" vertical="center"/>
    </xf>
    <xf numFmtId="0" fontId="2" fillId="0" borderId="0" xfId="0" applyFont="1" applyFill="1" applyAlignment="1">
      <alignment horizontal="center" vertical="center"/>
    </xf>
    <xf numFmtId="0" fontId="1" fillId="0" borderId="0" xfId="0" applyFont="1" applyFill="1" applyAlignment="1">
      <alignment horizontal="left" vertical="center"/>
    </xf>
    <xf numFmtId="0" fontId="1" fillId="0" borderId="4" xfId="0" applyFont="1" applyBorder="1" applyAlignment="1">
      <alignment horizontal="center" vertical="center"/>
    </xf>
    <xf numFmtId="0" fontId="1" fillId="5" borderId="2" xfId="0" applyFont="1" applyFill="1" applyBorder="1" applyAlignment="1">
      <alignment horizontal="center" vertical="center"/>
    </xf>
    <xf numFmtId="0" fontId="1" fillId="5" borderId="5" xfId="0" applyFont="1" applyFill="1" applyBorder="1" applyAlignment="1">
      <alignment horizontal="center" vertical="center"/>
    </xf>
    <xf numFmtId="0" fontId="1" fillId="0" borderId="6" xfId="0" applyFont="1" applyBorder="1" applyAlignment="1">
      <alignment horizontal="center" vertical="center"/>
    </xf>
    <xf numFmtId="0" fontId="1" fillId="0" borderId="1" xfId="0" applyFont="1" applyFill="1" applyBorder="1" applyAlignment="1">
      <alignment horizontal="center" vertical="center"/>
    </xf>
    <xf numFmtId="178" fontId="0" fillId="0" borderId="1" xfId="0" applyNumberFormat="1" applyFill="1" applyBorder="1" applyAlignment="1">
      <alignment horizontal="center" vertical="center"/>
    </xf>
    <xf numFmtId="0" fontId="1" fillId="4" borderId="0" xfId="0" applyFont="1" applyFill="1" applyAlignment="1">
      <alignment horizontal="center" vertical="center"/>
    </xf>
    <xf numFmtId="179" fontId="0" fillId="0" borderId="0" xfId="0" applyNumberFormat="1" applyAlignment="1">
      <alignment horizontal="center" vertical="center"/>
    </xf>
    <xf numFmtId="176" fontId="0" fillId="0" borderId="0" xfId="0" applyNumberFormat="1" applyFill="1" applyAlignment="1">
      <alignment horizontal="center" vertical="center"/>
    </xf>
    <xf numFmtId="179" fontId="0" fillId="0" borderId="0" xfId="0" applyNumberFormat="1" applyFill="1" applyAlignment="1">
      <alignment horizontal="center" vertical="center"/>
    </xf>
    <xf numFmtId="0" fontId="1" fillId="5" borderId="3"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3" xfId="0" applyFont="1" applyFill="1" applyBorder="1" applyAlignment="1">
      <alignment horizontal="center" vertical="center"/>
    </xf>
    <xf numFmtId="176" fontId="0" fillId="4" borderId="0" xfId="0" applyNumberFormat="1" applyFill="1" applyAlignment="1">
      <alignment horizontal="center" vertical="center"/>
    </xf>
    <xf numFmtId="0" fontId="3" fillId="7" borderId="0" xfId="0" applyFont="1" applyFill="1" applyAlignment="1">
      <alignment horizontal="center" vertical="center" wrapText="1"/>
    </xf>
    <xf numFmtId="0" fontId="4" fillId="0" borderId="0" xfId="0" applyFont="1" applyBorder="1" applyAlignment="1">
      <alignment horizontal="center" vertical="center" wrapText="1"/>
    </xf>
    <xf numFmtId="0" fontId="0" fillId="0" borderId="0" xfId="0" applyBorder="1" applyAlignment="1">
      <alignment vertical="center"/>
    </xf>
    <xf numFmtId="0" fontId="0" fillId="8" borderId="0" xfId="0" applyFill="1" applyAlignment="1">
      <alignment horizontal="left" vertical="center"/>
    </xf>
    <xf numFmtId="0" fontId="0" fillId="8" borderId="0" xfId="0" applyFill="1" applyAlignment="1">
      <alignment horizontal="center" vertical="center"/>
    </xf>
    <xf numFmtId="0" fontId="0" fillId="2" borderId="0" xfId="0" applyFill="1" applyAlignment="1">
      <alignment horizontal="center" vertical="center"/>
    </xf>
    <xf numFmtId="0" fontId="4" fillId="2" borderId="0" xfId="0" applyFont="1" applyFill="1" applyBorder="1" applyAlignment="1">
      <alignment horizontal="center" vertical="center" wrapText="1"/>
    </xf>
    <xf numFmtId="0" fontId="0" fillId="2" borderId="0" xfId="0" applyFill="1" applyBorder="1" applyAlignment="1">
      <alignment horizontal="center" vertical="center"/>
    </xf>
    <xf numFmtId="178" fontId="0" fillId="0" borderId="1" xfId="0" applyNumberFormat="1" applyBorder="1" applyAlignment="1">
      <alignment horizontal="center" vertical="center"/>
    </xf>
    <xf numFmtId="0" fontId="0" fillId="9" borderId="1" xfId="0" applyFill="1" applyBorder="1" applyAlignment="1">
      <alignment horizontal="center" vertical="center"/>
    </xf>
    <xf numFmtId="0" fontId="4" fillId="0" borderId="0" xfId="0" applyFont="1" applyBorder="1" applyAlignment="1">
      <alignment vertical="center"/>
    </xf>
    <xf numFmtId="0" fontId="4" fillId="0" borderId="0" xfId="0" applyFont="1" applyBorder="1" applyAlignment="1">
      <alignment horizontal="center" vertical="center"/>
    </xf>
    <xf numFmtId="0" fontId="4" fillId="2" borderId="1" xfId="0"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177" fontId="0" fillId="0" borderId="1" xfId="0" applyNumberFormat="1" applyBorder="1" applyAlignment="1">
      <alignment horizontal="center" vertical="center"/>
    </xf>
    <xf numFmtId="177" fontId="0" fillId="2" borderId="1" xfId="0" applyNumberFormat="1" applyFill="1" applyBorder="1" applyAlignment="1">
      <alignment horizontal="center" vertical="center"/>
    </xf>
    <xf numFmtId="178" fontId="0" fillId="4" borderId="0" xfId="9" applyNumberFormat="1" applyFont="1" applyFill="1">
      <alignment vertical="center"/>
    </xf>
    <xf numFmtId="0" fontId="0" fillId="0" borderId="0" xfId="0" applyFill="1" applyBorder="1" applyAlignment="1">
      <alignment horizontal="center" vertical="center"/>
    </xf>
    <xf numFmtId="0" fontId="5" fillId="0" borderId="1" xfId="0" applyFont="1" applyBorder="1" applyAlignment="1">
      <alignment horizontal="center" vertical="center" wrapText="1"/>
    </xf>
    <xf numFmtId="0" fontId="0" fillId="0" borderId="0" xfId="0" applyAlignment="1">
      <alignment horizontal="left" vertical="center"/>
    </xf>
    <xf numFmtId="0" fontId="5" fillId="2" borderId="1" xfId="0" applyFont="1" applyFill="1" applyBorder="1" applyAlignment="1">
      <alignment horizontal="center" vertical="center" wrapText="1"/>
    </xf>
    <xf numFmtId="2" fontId="0" fillId="0" borderId="1" xfId="0" applyNumberFormat="1" applyBorder="1" applyAlignment="1">
      <alignment horizontal="center" vertical="center"/>
    </xf>
    <xf numFmtId="2" fontId="0" fillId="2" borderId="1" xfId="0" applyNumberFormat="1" applyFill="1" applyBorder="1" applyAlignment="1">
      <alignment horizontal="center" vertical="center"/>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6" fillId="0" borderId="0" xfId="0" applyFont="1" applyAlignment="1">
      <alignment horizontal="center" vertical="center"/>
    </xf>
    <xf numFmtId="0" fontId="4" fillId="0" borderId="3" xfId="0" applyFont="1" applyBorder="1" applyAlignment="1">
      <alignment horizontal="center" vertical="center"/>
    </xf>
    <xf numFmtId="0" fontId="4" fillId="0" borderId="6" xfId="0" applyFont="1" applyBorder="1" applyAlignment="1">
      <alignment horizontal="center" vertical="center"/>
    </xf>
    <xf numFmtId="0" fontId="4" fillId="0" borderId="2"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12700</xdr:colOff>
      <xdr:row>7</xdr:row>
      <xdr:rowOff>101600</xdr:rowOff>
    </xdr:from>
    <xdr:to>
      <xdr:col>4</xdr:col>
      <xdr:colOff>787400</xdr:colOff>
      <xdr:row>11</xdr:row>
      <xdr:rowOff>101600</xdr:rowOff>
    </xdr:to>
    <xdr:cxnSp>
      <xdr:nvCxnSpPr>
        <xdr:cNvPr id="4" name="直线箭头连接符 3"/>
        <xdr:cNvCxnSpPr/>
      </xdr:nvCxnSpPr>
      <xdr:spPr>
        <a:xfrm flipV="1">
          <a:off x="3949700" y="1305560"/>
          <a:ext cx="774700" cy="71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0</xdr:colOff>
      <xdr:row>11</xdr:row>
      <xdr:rowOff>114300</xdr:rowOff>
    </xdr:from>
    <xdr:to>
      <xdr:col>4</xdr:col>
      <xdr:colOff>787400</xdr:colOff>
      <xdr:row>15</xdr:row>
      <xdr:rowOff>114300</xdr:rowOff>
    </xdr:to>
    <xdr:cxnSp>
      <xdr:nvCxnSpPr>
        <xdr:cNvPr id="6" name="直线箭头连接符 5"/>
        <xdr:cNvCxnSpPr/>
      </xdr:nvCxnSpPr>
      <xdr:spPr>
        <a:xfrm>
          <a:off x="3937000" y="2029460"/>
          <a:ext cx="787400" cy="71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25400</xdr:colOff>
      <xdr:row>12</xdr:row>
      <xdr:rowOff>88900</xdr:rowOff>
    </xdr:from>
    <xdr:to>
      <xdr:col>8</xdr:col>
      <xdr:colOff>1079500</xdr:colOff>
      <xdr:row>15</xdr:row>
      <xdr:rowOff>88900</xdr:rowOff>
    </xdr:to>
    <xdr:cxnSp>
      <xdr:nvCxnSpPr>
        <xdr:cNvPr id="7" name="直线箭头连接符 6"/>
        <xdr:cNvCxnSpPr/>
      </xdr:nvCxnSpPr>
      <xdr:spPr>
        <a:xfrm flipV="1">
          <a:off x="7759700" y="2181860"/>
          <a:ext cx="10541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25400</xdr:colOff>
      <xdr:row>15</xdr:row>
      <xdr:rowOff>139700</xdr:rowOff>
    </xdr:from>
    <xdr:to>
      <xdr:col>8</xdr:col>
      <xdr:colOff>1079500</xdr:colOff>
      <xdr:row>18</xdr:row>
      <xdr:rowOff>139700</xdr:rowOff>
    </xdr:to>
    <xdr:cxnSp>
      <xdr:nvCxnSpPr>
        <xdr:cNvPr id="9" name="直线箭头连接符 8"/>
        <xdr:cNvCxnSpPr/>
      </xdr:nvCxnSpPr>
      <xdr:spPr>
        <a:xfrm>
          <a:off x="7759700" y="2766060"/>
          <a:ext cx="10541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12700</xdr:colOff>
      <xdr:row>12</xdr:row>
      <xdr:rowOff>139700</xdr:rowOff>
    </xdr:from>
    <xdr:to>
      <xdr:col>12</xdr:col>
      <xdr:colOff>787400</xdr:colOff>
      <xdr:row>15</xdr:row>
      <xdr:rowOff>88900</xdr:rowOff>
    </xdr:to>
    <xdr:cxnSp>
      <xdr:nvCxnSpPr>
        <xdr:cNvPr id="12" name="直线箭头连接符 11"/>
        <xdr:cNvCxnSpPr/>
      </xdr:nvCxnSpPr>
      <xdr:spPr>
        <a:xfrm>
          <a:off x="11391900" y="2232660"/>
          <a:ext cx="774700" cy="482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25400</xdr:colOff>
      <xdr:row>15</xdr:row>
      <xdr:rowOff>114300</xdr:rowOff>
    </xdr:from>
    <xdr:to>
      <xdr:col>12</xdr:col>
      <xdr:colOff>774700</xdr:colOff>
      <xdr:row>18</xdr:row>
      <xdr:rowOff>127000</xdr:rowOff>
    </xdr:to>
    <xdr:cxnSp>
      <xdr:nvCxnSpPr>
        <xdr:cNvPr id="14" name="直线箭头连接符 13"/>
        <xdr:cNvCxnSpPr/>
      </xdr:nvCxnSpPr>
      <xdr:spPr>
        <a:xfrm flipV="1">
          <a:off x="11404600" y="2740660"/>
          <a:ext cx="749300" cy="546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xdr:colOff>
      <xdr:row>5</xdr:row>
      <xdr:rowOff>101600</xdr:rowOff>
    </xdr:from>
    <xdr:to>
      <xdr:col>8</xdr:col>
      <xdr:colOff>1054100</xdr:colOff>
      <xdr:row>7</xdr:row>
      <xdr:rowOff>139700</xdr:rowOff>
    </xdr:to>
    <xdr:cxnSp>
      <xdr:nvCxnSpPr>
        <xdr:cNvPr id="16" name="直线箭头连接符 15"/>
        <xdr:cNvCxnSpPr/>
      </xdr:nvCxnSpPr>
      <xdr:spPr>
        <a:xfrm flipV="1">
          <a:off x="7772400" y="970280"/>
          <a:ext cx="1016000" cy="373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12700</xdr:colOff>
      <xdr:row>5</xdr:row>
      <xdr:rowOff>127000</xdr:rowOff>
    </xdr:from>
    <xdr:to>
      <xdr:col>12</xdr:col>
      <xdr:colOff>774700</xdr:colOff>
      <xdr:row>7</xdr:row>
      <xdr:rowOff>127000</xdr:rowOff>
    </xdr:to>
    <xdr:cxnSp>
      <xdr:nvCxnSpPr>
        <xdr:cNvPr id="18" name="直线箭头连接符 17"/>
        <xdr:cNvCxnSpPr/>
      </xdr:nvCxnSpPr>
      <xdr:spPr>
        <a:xfrm>
          <a:off x="11391900" y="995680"/>
          <a:ext cx="7620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38100</xdr:colOff>
      <xdr:row>12</xdr:row>
      <xdr:rowOff>139700</xdr:rowOff>
    </xdr:from>
    <xdr:to>
      <xdr:col>16</xdr:col>
      <xdr:colOff>787400</xdr:colOff>
      <xdr:row>15</xdr:row>
      <xdr:rowOff>139700</xdr:rowOff>
    </xdr:to>
    <xdr:cxnSp>
      <xdr:nvCxnSpPr>
        <xdr:cNvPr id="20" name="直线箭头连接符 19"/>
        <xdr:cNvCxnSpPr/>
      </xdr:nvCxnSpPr>
      <xdr:spPr>
        <a:xfrm flipV="1">
          <a:off x="14719300" y="2232660"/>
          <a:ext cx="749300" cy="533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25400</xdr:colOff>
      <xdr:row>7</xdr:row>
      <xdr:rowOff>114300</xdr:rowOff>
    </xdr:from>
    <xdr:to>
      <xdr:col>16</xdr:col>
      <xdr:colOff>774700</xdr:colOff>
      <xdr:row>12</xdr:row>
      <xdr:rowOff>63500</xdr:rowOff>
    </xdr:to>
    <xdr:cxnSp>
      <xdr:nvCxnSpPr>
        <xdr:cNvPr id="22" name="直线箭头连接符 21"/>
        <xdr:cNvCxnSpPr/>
      </xdr:nvCxnSpPr>
      <xdr:spPr>
        <a:xfrm>
          <a:off x="14706600" y="1318260"/>
          <a:ext cx="7493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12</xdr:row>
      <xdr:rowOff>127000</xdr:rowOff>
    </xdr:from>
    <xdr:to>
      <xdr:col>20</xdr:col>
      <xdr:colOff>812800</xdr:colOff>
      <xdr:row>12</xdr:row>
      <xdr:rowOff>127000</xdr:rowOff>
    </xdr:to>
    <xdr:cxnSp>
      <xdr:nvCxnSpPr>
        <xdr:cNvPr id="24" name="直线箭头连接符 23"/>
        <xdr:cNvCxnSpPr/>
      </xdr:nvCxnSpPr>
      <xdr:spPr>
        <a:xfrm>
          <a:off x="18021300" y="2219960"/>
          <a:ext cx="7747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35</xdr:row>
      <xdr:rowOff>0</xdr:rowOff>
    </xdr:from>
    <xdr:to>
      <xdr:col>13</xdr:col>
      <xdr:colOff>381000</xdr:colOff>
      <xdr:row>47</xdr:row>
      <xdr:rowOff>88900</xdr:rowOff>
    </xdr:to>
    <xdr:sp>
      <xdr:nvSpPr>
        <xdr:cNvPr id="26" name="文本框 25"/>
        <xdr:cNvSpPr txBox="1"/>
      </xdr:nvSpPr>
      <xdr:spPr>
        <a:xfrm>
          <a:off x="7061200" y="6121400"/>
          <a:ext cx="5524500" cy="2141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Q1a)</a:t>
          </a:r>
          <a:endParaRPr lang="en-US" altLang="zh-CN" sz="1200"/>
        </a:p>
        <a:p>
          <a:r>
            <a:rPr lang="en-US" altLang="zh-CN" sz="1200">
              <a:solidFill>
                <a:srgbClr val="FF0000"/>
              </a:solidFill>
            </a:rPr>
            <a:t>What is the estimated completion time for the project?</a:t>
          </a:r>
          <a:endParaRPr lang="en-US" altLang="zh-CN" sz="1200">
            <a:solidFill>
              <a:srgbClr val="FF0000"/>
            </a:solidFill>
          </a:endParaRPr>
        </a:p>
        <a:p>
          <a:r>
            <a:rPr lang="en-US" altLang="zh-CN" sz="1200"/>
            <a:t>Under</a:t>
          </a:r>
          <a:r>
            <a:rPr lang="en-US" altLang="zh-CN" sz="1200" baseline="0"/>
            <a:t> the "Normal" circustance, the estimated completion time for the project is 29 weeks.</a:t>
          </a:r>
          <a:endParaRPr lang="en-US" altLang="zh-CN" sz="1200" baseline="0"/>
        </a:p>
        <a:p>
          <a:endParaRPr lang="en-US" altLang="zh-CN" sz="1200" baseline="0"/>
        </a:p>
        <a:p>
          <a:r>
            <a:rPr lang="en-US" altLang="zh-CN" sz="1200" baseline="0">
              <a:solidFill>
                <a:srgbClr val="FF0000"/>
              </a:solidFill>
            </a:rPr>
            <a:t>What is the estimated project budget?</a:t>
          </a:r>
          <a:endParaRPr lang="en-US" altLang="zh-CN" sz="1200" baseline="0">
            <a:solidFill>
              <a:srgbClr val="FF0000"/>
            </a:solidFill>
          </a:endParaRPr>
        </a:p>
        <a:p>
          <a:r>
            <a:rPr lang="en-US" altLang="zh-CN" sz="1200" baseline="0"/>
            <a:t>The estimated project budget is $185,000.</a:t>
          </a:r>
          <a:endParaRPr lang="en-US" altLang="zh-CN" sz="1200" baseline="0"/>
        </a:p>
        <a:p>
          <a:endParaRPr lang="en-US" altLang="zh-CN" sz="1200" baseline="0"/>
        </a:p>
        <a:p>
          <a:r>
            <a:rPr lang="en-US" altLang="zh-CN" sz="1200" baseline="0">
              <a:solidFill>
                <a:srgbClr val="FF0000"/>
              </a:solidFill>
            </a:rPr>
            <a:t>What is the probability that the project can be completed in 28 week?</a:t>
          </a:r>
          <a:endParaRPr lang="en-US" altLang="zh-CN" sz="1200" baseline="0">
            <a:solidFill>
              <a:srgbClr val="FF0000"/>
            </a:solidFill>
          </a:endParaRPr>
        </a:p>
        <a:p>
          <a:r>
            <a:rPr lang="en-US" altLang="zh-CN" sz="1200" baseline="0">
              <a:solidFill>
                <a:schemeClr val="tx1"/>
              </a:solidFill>
            </a:rPr>
            <a:t>The critical path is ACEFIJ with an expected duration of 29 weeks and a path variance of 1 week. The z score is calculated by (28-29)/ 1 = -1. The probability that the project can be completed in 28 weeks is 15.9%, which is the probabiltiy of a test statistic being sameller than -1 in a normal distribution.</a:t>
          </a:r>
          <a:endParaRPr lang="en-US" altLang="zh-CN" sz="1200" baseline="0">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38100</xdr:colOff>
      <xdr:row>19</xdr:row>
      <xdr:rowOff>38100</xdr:rowOff>
    </xdr:from>
    <xdr:to>
      <xdr:col>3</xdr:col>
      <xdr:colOff>1143000</xdr:colOff>
      <xdr:row>21</xdr:row>
      <xdr:rowOff>177800</xdr:rowOff>
    </xdr:to>
    <xdr:cxnSp>
      <xdr:nvCxnSpPr>
        <xdr:cNvPr id="13" name="直线箭头连接符 12"/>
        <xdr:cNvCxnSpPr/>
      </xdr:nvCxnSpPr>
      <xdr:spPr>
        <a:xfrm flipV="1">
          <a:off x="3187700" y="3223260"/>
          <a:ext cx="110490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22</xdr:row>
      <xdr:rowOff>0</xdr:rowOff>
    </xdr:from>
    <xdr:to>
      <xdr:col>3</xdr:col>
      <xdr:colOff>1104900</xdr:colOff>
      <xdr:row>23</xdr:row>
      <xdr:rowOff>177800</xdr:rowOff>
    </xdr:to>
    <xdr:cxnSp>
      <xdr:nvCxnSpPr>
        <xdr:cNvPr id="14" name="直线箭头连接符 13"/>
        <xdr:cNvCxnSpPr/>
      </xdr:nvCxnSpPr>
      <xdr:spPr>
        <a:xfrm>
          <a:off x="3162300" y="36880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22</xdr:row>
      <xdr:rowOff>152400</xdr:rowOff>
    </xdr:from>
    <xdr:to>
      <xdr:col>6</xdr:col>
      <xdr:colOff>0</xdr:colOff>
      <xdr:row>24</xdr:row>
      <xdr:rowOff>0</xdr:rowOff>
    </xdr:to>
    <xdr:cxnSp>
      <xdr:nvCxnSpPr>
        <xdr:cNvPr id="15" name="直线箭头连接符 14"/>
        <xdr:cNvCxnSpPr/>
      </xdr:nvCxnSpPr>
      <xdr:spPr>
        <a:xfrm flipV="1">
          <a:off x="6350000" y="38404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24</xdr:row>
      <xdr:rowOff>0</xdr:rowOff>
    </xdr:from>
    <xdr:to>
      <xdr:col>5</xdr:col>
      <xdr:colOff>800100</xdr:colOff>
      <xdr:row>26</xdr:row>
      <xdr:rowOff>0</xdr:rowOff>
    </xdr:to>
    <xdr:cxnSp>
      <xdr:nvCxnSpPr>
        <xdr:cNvPr id="16" name="直线箭头连接符 15"/>
        <xdr:cNvCxnSpPr/>
      </xdr:nvCxnSpPr>
      <xdr:spPr>
        <a:xfrm>
          <a:off x="6362700" y="40233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22</xdr:row>
      <xdr:rowOff>127000</xdr:rowOff>
    </xdr:from>
    <xdr:to>
      <xdr:col>7</xdr:col>
      <xdr:colOff>787400</xdr:colOff>
      <xdr:row>23</xdr:row>
      <xdr:rowOff>152400</xdr:rowOff>
    </xdr:to>
    <xdr:cxnSp>
      <xdr:nvCxnSpPr>
        <xdr:cNvPr id="17" name="直线箭头连接符 16"/>
        <xdr:cNvCxnSpPr/>
      </xdr:nvCxnSpPr>
      <xdr:spPr>
        <a:xfrm>
          <a:off x="8026400" y="38150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24</xdr:row>
      <xdr:rowOff>38100</xdr:rowOff>
    </xdr:from>
    <xdr:to>
      <xdr:col>7</xdr:col>
      <xdr:colOff>800100</xdr:colOff>
      <xdr:row>26</xdr:row>
      <xdr:rowOff>12700</xdr:rowOff>
    </xdr:to>
    <xdr:cxnSp>
      <xdr:nvCxnSpPr>
        <xdr:cNvPr id="18" name="直线箭头连接符 17"/>
        <xdr:cNvCxnSpPr/>
      </xdr:nvCxnSpPr>
      <xdr:spPr>
        <a:xfrm flipV="1">
          <a:off x="8001000" y="40614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17</xdr:row>
      <xdr:rowOff>38100</xdr:rowOff>
    </xdr:from>
    <xdr:to>
      <xdr:col>5</xdr:col>
      <xdr:colOff>774700</xdr:colOff>
      <xdr:row>19</xdr:row>
      <xdr:rowOff>0</xdr:rowOff>
    </xdr:to>
    <xdr:cxnSp>
      <xdr:nvCxnSpPr>
        <xdr:cNvPr id="19" name="直线箭头连接符 18"/>
        <xdr:cNvCxnSpPr/>
      </xdr:nvCxnSpPr>
      <xdr:spPr>
        <a:xfrm flipV="1">
          <a:off x="6337300" y="28879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17</xdr:row>
      <xdr:rowOff>0</xdr:rowOff>
    </xdr:from>
    <xdr:to>
      <xdr:col>7</xdr:col>
      <xdr:colOff>800100</xdr:colOff>
      <xdr:row>17</xdr:row>
      <xdr:rowOff>12700</xdr:rowOff>
    </xdr:to>
    <xdr:cxnSp>
      <xdr:nvCxnSpPr>
        <xdr:cNvPr id="20" name="直线箭头连接符 19"/>
        <xdr:cNvCxnSpPr/>
      </xdr:nvCxnSpPr>
      <xdr:spPr>
        <a:xfrm>
          <a:off x="7975600" y="28498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22</xdr:row>
      <xdr:rowOff>38100</xdr:rowOff>
    </xdr:from>
    <xdr:to>
      <xdr:col>9</xdr:col>
      <xdr:colOff>800100</xdr:colOff>
      <xdr:row>23</xdr:row>
      <xdr:rowOff>165100</xdr:rowOff>
    </xdr:to>
    <xdr:cxnSp>
      <xdr:nvCxnSpPr>
        <xdr:cNvPr id="21" name="直线箭头连接符 20"/>
        <xdr:cNvCxnSpPr/>
      </xdr:nvCxnSpPr>
      <xdr:spPr>
        <a:xfrm flipV="1">
          <a:off x="9639300" y="37261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16</xdr:row>
      <xdr:rowOff>190500</xdr:rowOff>
    </xdr:from>
    <xdr:to>
      <xdr:col>9</xdr:col>
      <xdr:colOff>787400</xdr:colOff>
      <xdr:row>21</xdr:row>
      <xdr:rowOff>190500</xdr:rowOff>
    </xdr:to>
    <xdr:cxnSp>
      <xdr:nvCxnSpPr>
        <xdr:cNvPr id="22" name="直线箭头连接符 21"/>
        <xdr:cNvCxnSpPr/>
      </xdr:nvCxnSpPr>
      <xdr:spPr>
        <a:xfrm>
          <a:off x="9626600" y="28498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22</xdr:row>
      <xdr:rowOff>0</xdr:rowOff>
    </xdr:from>
    <xdr:to>
      <xdr:col>12</xdr:col>
      <xdr:colOff>0</xdr:colOff>
      <xdr:row>22</xdr:row>
      <xdr:rowOff>12700</xdr:rowOff>
    </xdr:to>
    <xdr:cxnSp>
      <xdr:nvCxnSpPr>
        <xdr:cNvPr id="36" name="直线箭头连接符 35"/>
        <xdr:cNvCxnSpPr/>
      </xdr:nvCxnSpPr>
      <xdr:spPr>
        <a:xfrm>
          <a:off x="11582400" y="36880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34</xdr:row>
      <xdr:rowOff>38100</xdr:rowOff>
    </xdr:from>
    <xdr:to>
      <xdr:col>3</xdr:col>
      <xdr:colOff>1143000</xdr:colOff>
      <xdr:row>36</xdr:row>
      <xdr:rowOff>177800</xdr:rowOff>
    </xdr:to>
    <xdr:cxnSp>
      <xdr:nvCxnSpPr>
        <xdr:cNvPr id="39" name="直线箭头连接符 38"/>
        <xdr:cNvCxnSpPr/>
      </xdr:nvCxnSpPr>
      <xdr:spPr>
        <a:xfrm flipV="1">
          <a:off x="3187700" y="5737860"/>
          <a:ext cx="110490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37</xdr:row>
      <xdr:rowOff>0</xdr:rowOff>
    </xdr:from>
    <xdr:to>
      <xdr:col>3</xdr:col>
      <xdr:colOff>1104900</xdr:colOff>
      <xdr:row>38</xdr:row>
      <xdr:rowOff>177800</xdr:rowOff>
    </xdr:to>
    <xdr:cxnSp>
      <xdr:nvCxnSpPr>
        <xdr:cNvPr id="40" name="直线箭头连接符 39"/>
        <xdr:cNvCxnSpPr/>
      </xdr:nvCxnSpPr>
      <xdr:spPr>
        <a:xfrm>
          <a:off x="3162300" y="62026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37</xdr:row>
      <xdr:rowOff>152400</xdr:rowOff>
    </xdr:from>
    <xdr:to>
      <xdr:col>6</xdr:col>
      <xdr:colOff>0</xdr:colOff>
      <xdr:row>39</xdr:row>
      <xdr:rowOff>0</xdr:rowOff>
    </xdr:to>
    <xdr:cxnSp>
      <xdr:nvCxnSpPr>
        <xdr:cNvPr id="41" name="直线箭头连接符 40"/>
        <xdr:cNvCxnSpPr/>
      </xdr:nvCxnSpPr>
      <xdr:spPr>
        <a:xfrm flipV="1">
          <a:off x="6350000" y="63550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39</xdr:row>
      <xdr:rowOff>0</xdr:rowOff>
    </xdr:from>
    <xdr:to>
      <xdr:col>5</xdr:col>
      <xdr:colOff>800100</xdr:colOff>
      <xdr:row>41</xdr:row>
      <xdr:rowOff>0</xdr:rowOff>
    </xdr:to>
    <xdr:cxnSp>
      <xdr:nvCxnSpPr>
        <xdr:cNvPr id="42" name="直线箭头连接符 41"/>
        <xdr:cNvCxnSpPr/>
      </xdr:nvCxnSpPr>
      <xdr:spPr>
        <a:xfrm>
          <a:off x="6362700" y="65379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37</xdr:row>
      <xdr:rowOff>127000</xdr:rowOff>
    </xdr:from>
    <xdr:to>
      <xdr:col>7</xdr:col>
      <xdr:colOff>787400</xdr:colOff>
      <xdr:row>38</xdr:row>
      <xdr:rowOff>152400</xdr:rowOff>
    </xdr:to>
    <xdr:cxnSp>
      <xdr:nvCxnSpPr>
        <xdr:cNvPr id="43" name="直线箭头连接符 42"/>
        <xdr:cNvCxnSpPr/>
      </xdr:nvCxnSpPr>
      <xdr:spPr>
        <a:xfrm>
          <a:off x="8026400" y="63296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12700</xdr:colOff>
      <xdr:row>39</xdr:row>
      <xdr:rowOff>38100</xdr:rowOff>
    </xdr:from>
    <xdr:to>
      <xdr:col>7</xdr:col>
      <xdr:colOff>800100</xdr:colOff>
      <xdr:row>41</xdr:row>
      <xdr:rowOff>12700</xdr:rowOff>
    </xdr:to>
    <xdr:cxnSp>
      <xdr:nvCxnSpPr>
        <xdr:cNvPr id="44" name="直线箭头连接符 43"/>
        <xdr:cNvCxnSpPr/>
      </xdr:nvCxnSpPr>
      <xdr:spPr>
        <a:xfrm flipV="1">
          <a:off x="8001000" y="65760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32</xdr:row>
      <xdr:rowOff>38100</xdr:rowOff>
    </xdr:from>
    <xdr:to>
      <xdr:col>5</xdr:col>
      <xdr:colOff>774700</xdr:colOff>
      <xdr:row>34</xdr:row>
      <xdr:rowOff>0</xdr:rowOff>
    </xdr:to>
    <xdr:cxnSp>
      <xdr:nvCxnSpPr>
        <xdr:cNvPr id="45" name="直线箭头连接符 44"/>
        <xdr:cNvCxnSpPr/>
      </xdr:nvCxnSpPr>
      <xdr:spPr>
        <a:xfrm flipV="1">
          <a:off x="6337300" y="54025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32</xdr:row>
      <xdr:rowOff>0</xdr:rowOff>
    </xdr:from>
    <xdr:to>
      <xdr:col>7</xdr:col>
      <xdr:colOff>800100</xdr:colOff>
      <xdr:row>32</xdr:row>
      <xdr:rowOff>12700</xdr:rowOff>
    </xdr:to>
    <xdr:cxnSp>
      <xdr:nvCxnSpPr>
        <xdr:cNvPr id="46" name="直线箭头连接符 45"/>
        <xdr:cNvCxnSpPr/>
      </xdr:nvCxnSpPr>
      <xdr:spPr>
        <a:xfrm>
          <a:off x="7975600" y="53644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37</xdr:row>
      <xdr:rowOff>38100</xdr:rowOff>
    </xdr:from>
    <xdr:to>
      <xdr:col>9</xdr:col>
      <xdr:colOff>800100</xdr:colOff>
      <xdr:row>38</xdr:row>
      <xdr:rowOff>165100</xdr:rowOff>
    </xdr:to>
    <xdr:cxnSp>
      <xdr:nvCxnSpPr>
        <xdr:cNvPr id="47" name="直线箭头连接符 46"/>
        <xdr:cNvCxnSpPr/>
      </xdr:nvCxnSpPr>
      <xdr:spPr>
        <a:xfrm flipV="1">
          <a:off x="9639300" y="62407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31</xdr:row>
      <xdr:rowOff>190500</xdr:rowOff>
    </xdr:from>
    <xdr:to>
      <xdr:col>9</xdr:col>
      <xdr:colOff>787400</xdr:colOff>
      <xdr:row>36</xdr:row>
      <xdr:rowOff>190500</xdr:rowOff>
    </xdr:to>
    <xdr:cxnSp>
      <xdr:nvCxnSpPr>
        <xdr:cNvPr id="48" name="直线箭头连接符 47"/>
        <xdr:cNvCxnSpPr/>
      </xdr:nvCxnSpPr>
      <xdr:spPr>
        <a:xfrm>
          <a:off x="9626600" y="53644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37</xdr:row>
      <xdr:rowOff>0</xdr:rowOff>
    </xdr:from>
    <xdr:to>
      <xdr:col>12</xdr:col>
      <xdr:colOff>0</xdr:colOff>
      <xdr:row>37</xdr:row>
      <xdr:rowOff>12700</xdr:rowOff>
    </xdr:to>
    <xdr:cxnSp>
      <xdr:nvCxnSpPr>
        <xdr:cNvPr id="49" name="直线箭头连接符 48"/>
        <xdr:cNvCxnSpPr/>
      </xdr:nvCxnSpPr>
      <xdr:spPr>
        <a:xfrm>
          <a:off x="11582400" y="62026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49</xdr:row>
      <xdr:rowOff>101600</xdr:rowOff>
    </xdr:from>
    <xdr:to>
      <xdr:col>3</xdr:col>
      <xdr:colOff>1155700</xdr:colOff>
      <xdr:row>52</xdr:row>
      <xdr:rowOff>38100</xdr:rowOff>
    </xdr:to>
    <xdr:cxnSp>
      <xdr:nvCxnSpPr>
        <xdr:cNvPr id="50" name="直线箭头连接符 49"/>
        <xdr:cNvCxnSpPr/>
      </xdr:nvCxnSpPr>
      <xdr:spPr>
        <a:xfrm flipV="1">
          <a:off x="3200400" y="831596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52</xdr:row>
      <xdr:rowOff>0</xdr:rowOff>
    </xdr:from>
    <xdr:to>
      <xdr:col>3</xdr:col>
      <xdr:colOff>1104900</xdr:colOff>
      <xdr:row>53</xdr:row>
      <xdr:rowOff>177800</xdr:rowOff>
    </xdr:to>
    <xdr:cxnSp>
      <xdr:nvCxnSpPr>
        <xdr:cNvPr id="51" name="直线箭头连接符 50"/>
        <xdr:cNvCxnSpPr/>
      </xdr:nvCxnSpPr>
      <xdr:spPr>
        <a:xfrm>
          <a:off x="3162300" y="871728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52</xdr:row>
      <xdr:rowOff>152400</xdr:rowOff>
    </xdr:from>
    <xdr:to>
      <xdr:col>6</xdr:col>
      <xdr:colOff>0</xdr:colOff>
      <xdr:row>54</xdr:row>
      <xdr:rowOff>0</xdr:rowOff>
    </xdr:to>
    <xdr:cxnSp>
      <xdr:nvCxnSpPr>
        <xdr:cNvPr id="52" name="直线箭头连接符 51"/>
        <xdr:cNvCxnSpPr/>
      </xdr:nvCxnSpPr>
      <xdr:spPr>
        <a:xfrm flipV="1">
          <a:off x="6350000" y="886968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54</xdr:row>
      <xdr:rowOff>0</xdr:rowOff>
    </xdr:from>
    <xdr:to>
      <xdr:col>5</xdr:col>
      <xdr:colOff>800100</xdr:colOff>
      <xdr:row>56</xdr:row>
      <xdr:rowOff>0</xdr:rowOff>
    </xdr:to>
    <xdr:cxnSp>
      <xdr:nvCxnSpPr>
        <xdr:cNvPr id="53" name="直线箭头连接符 52"/>
        <xdr:cNvCxnSpPr/>
      </xdr:nvCxnSpPr>
      <xdr:spPr>
        <a:xfrm>
          <a:off x="6362700" y="905256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52</xdr:row>
      <xdr:rowOff>127000</xdr:rowOff>
    </xdr:from>
    <xdr:to>
      <xdr:col>7</xdr:col>
      <xdr:colOff>787400</xdr:colOff>
      <xdr:row>53</xdr:row>
      <xdr:rowOff>152400</xdr:rowOff>
    </xdr:to>
    <xdr:cxnSp>
      <xdr:nvCxnSpPr>
        <xdr:cNvPr id="54" name="直线箭头连接符 53"/>
        <xdr:cNvCxnSpPr/>
      </xdr:nvCxnSpPr>
      <xdr:spPr>
        <a:xfrm>
          <a:off x="8026400" y="884428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47</xdr:row>
      <xdr:rowOff>38100</xdr:rowOff>
    </xdr:from>
    <xdr:to>
      <xdr:col>5</xdr:col>
      <xdr:colOff>774700</xdr:colOff>
      <xdr:row>49</xdr:row>
      <xdr:rowOff>0</xdr:rowOff>
    </xdr:to>
    <xdr:cxnSp>
      <xdr:nvCxnSpPr>
        <xdr:cNvPr id="55" name="直线箭头连接符 54"/>
        <xdr:cNvCxnSpPr/>
      </xdr:nvCxnSpPr>
      <xdr:spPr>
        <a:xfrm flipV="1">
          <a:off x="6337300" y="791718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47</xdr:row>
      <xdr:rowOff>0</xdr:rowOff>
    </xdr:from>
    <xdr:to>
      <xdr:col>7</xdr:col>
      <xdr:colOff>800100</xdr:colOff>
      <xdr:row>47</xdr:row>
      <xdr:rowOff>12700</xdr:rowOff>
    </xdr:to>
    <xdr:cxnSp>
      <xdr:nvCxnSpPr>
        <xdr:cNvPr id="56" name="直线箭头连接符 55"/>
        <xdr:cNvCxnSpPr/>
      </xdr:nvCxnSpPr>
      <xdr:spPr>
        <a:xfrm>
          <a:off x="7975600" y="78790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52</xdr:row>
      <xdr:rowOff>38100</xdr:rowOff>
    </xdr:from>
    <xdr:to>
      <xdr:col>9</xdr:col>
      <xdr:colOff>800100</xdr:colOff>
      <xdr:row>53</xdr:row>
      <xdr:rowOff>165100</xdr:rowOff>
    </xdr:to>
    <xdr:cxnSp>
      <xdr:nvCxnSpPr>
        <xdr:cNvPr id="57" name="直线箭头连接符 56"/>
        <xdr:cNvCxnSpPr/>
      </xdr:nvCxnSpPr>
      <xdr:spPr>
        <a:xfrm flipV="1">
          <a:off x="9639300" y="875538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46</xdr:row>
      <xdr:rowOff>190500</xdr:rowOff>
    </xdr:from>
    <xdr:to>
      <xdr:col>9</xdr:col>
      <xdr:colOff>787400</xdr:colOff>
      <xdr:row>51</xdr:row>
      <xdr:rowOff>190500</xdr:rowOff>
    </xdr:to>
    <xdr:cxnSp>
      <xdr:nvCxnSpPr>
        <xdr:cNvPr id="58" name="直线箭头连接符 57"/>
        <xdr:cNvCxnSpPr/>
      </xdr:nvCxnSpPr>
      <xdr:spPr>
        <a:xfrm>
          <a:off x="9626600" y="787908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52</xdr:row>
      <xdr:rowOff>0</xdr:rowOff>
    </xdr:from>
    <xdr:to>
      <xdr:col>12</xdr:col>
      <xdr:colOff>0</xdr:colOff>
      <xdr:row>52</xdr:row>
      <xdr:rowOff>12700</xdr:rowOff>
    </xdr:to>
    <xdr:cxnSp>
      <xdr:nvCxnSpPr>
        <xdr:cNvPr id="59" name="直线箭头连接符 58"/>
        <xdr:cNvCxnSpPr/>
      </xdr:nvCxnSpPr>
      <xdr:spPr>
        <a:xfrm>
          <a:off x="11582400" y="871728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25400</xdr:colOff>
      <xdr:row>54</xdr:row>
      <xdr:rowOff>88900</xdr:rowOff>
    </xdr:from>
    <xdr:to>
      <xdr:col>7</xdr:col>
      <xdr:colOff>812800</xdr:colOff>
      <xdr:row>56</xdr:row>
      <xdr:rowOff>63500</xdr:rowOff>
    </xdr:to>
    <xdr:cxnSp>
      <xdr:nvCxnSpPr>
        <xdr:cNvPr id="61" name="直线箭头连接符 60"/>
        <xdr:cNvCxnSpPr/>
      </xdr:nvCxnSpPr>
      <xdr:spPr>
        <a:xfrm flipV="1">
          <a:off x="8013700" y="914146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66</xdr:row>
      <xdr:rowOff>101600</xdr:rowOff>
    </xdr:from>
    <xdr:to>
      <xdr:col>3</xdr:col>
      <xdr:colOff>1155700</xdr:colOff>
      <xdr:row>69</xdr:row>
      <xdr:rowOff>38100</xdr:rowOff>
    </xdr:to>
    <xdr:cxnSp>
      <xdr:nvCxnSpPr>
        <xdr:cNvPr id="62" name="直线箭头连接符 61"/>
        <xdr:cNvCxnSpPr/>
      </xdr:nvCxnSpPr>
      <xdr:spPr>
        <a:xfrm flipV="1">
          <a:off x="3200400" y="1116584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69</xdr:row>
      <xdr:rowOff>0</xdr:rowOff>
    </xdr:from>
    <xdr:to>
      <xdr:col>3</xdr:col>
      <xdr:colOff>1104900</xdr:colOff>
      <xdr:row>70</xdr:row>
      <xdr:rowOff>177800</xdr:rowOff>
    </xdr:to>
    <xdr:cxnSp>
      <xdr:nvCxnSpPr>
        <xdr:cNvPr id="63" name="直线箭头连接符 62"/>
        <xdr:cNvCxnSpPr/>
      </xdr:nvCxnSpPr>
      <xdr:spPr>
        <a:xfrm>
          <a:off x="3162300" y="1156716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69</xdr:row>
      <xdr:rowOff>152400</xdr:rowOff>
    </xdr:from>
    <xdr:to>
      <xdr:col>6</xdr:col>
      <xdr:colOff>0</xdr:colOff>
      <xdr:row>71</xdr:row>
      <xdr:rowOff>0</xdr:rowOff>
    </xdr:to>
    <xdr:cxnSp>
      <xdr:nvCxnSpPr>
        <xdr:cNvPr id="64" name="直线箭头连接符 63"/>
        <xdr:cNvCxnSpPr/>
      </xdr:nvCxnSpPr>
      <xdr:spPr>
        <a:xfrm flipV="1">
          <a:off x="6350000" y="1171956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71</xdr:row>
      <xdr:rowOff>0</xdr:rowOff>
    </xdr:from>
    <xdr:to>
      <xdr:col>5</xdr:col>
      <xdr:colOff>800100</xdr:colOff>
      <xdr:row>73</xdr:row>
      <xdr:rowOff>0</xdr:rowOff>
    </xdr:to>
    <xdr:cxnSp>
      <xdr:nvCxnSpPr>
        <xdr:cNvPr id="65" name="直线箭头连接符 64"/>
        <xdr:cNvCxnSpPr/>
      </xdr:nvCxnSpPr>
      <xdr:spPr>
        <a:xfrm>
          <a:off x="6362700" y="1190244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69</xdr:row>
      <xdr:rowOff>127000</xdr:rowOff>
    </xdr:from>
    <xdr:to>
      <xdr:col>7</xdr:col>
      <xdr:colOff>787400</xdr:colOff>
      <xdr:row>70</xdr:row>
      <xdr:rowOff>152400</xdr:rowOff>
    </xdr:to>
    <xdr:cxnSp>
      <xdr:nvCxnSpPr>
        <xdr:cNvPr id="66" name="直线箭头连接符 65"/>
        <xdr:cNvCxnSpPr/>
      </xdr:nvCxnSpPr>
      <xdr:spPr>
        <a:xfrm>
          <a:off x="8026400" y="1169416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64</xdr:row>
      <xdr:rowOff>38100</xdr:rowOff>
    </xdr:from>
    <xdr:to>
      <xdr:col>5</xdr:col>
      <xdr:colOff>774700</xdr:colOff>
      <xdr:row>66</xdr:row>
      <xdr:rowOff>0</xdr:rowOff>
    </xdr:to>
    <xdr:cxnSp>
      <xdr:nvCxnSpPr>
        <xdr:cNvPr id="67" name="直线箭头连接符 66"/>
        <xdr:cNvCxnSpPr/>
      </xdr:nvCxnSpPr>
      <xdr:spPr>
        <a:xfrm flipV="1">
          <a:off x="6337300" y="1076706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64</xdr:row>
      <xdr:rowOff>0</xdr:rowOff>
    </xdr:from>
    <xdr:to>
      <xdr:col>7</xdr:col>
      <xdr:colOff>800100</xdr:colOff>
      <xdr:row>64</xdr:row>
      <xdr:rowOff>12700</xdr:rowOff>
    </xdr:to>
    <xdr:cxnSp>
      <xdr:nvCxnSpPr>
        <xdr:cNvPr id="68" name="直线箭头连接符 67"/>
        <xdr:cNvCxnSpPr/>
      </xdr:nvCxnSpPr>
      <xdr:spPr>
        <a:xfrm>
          <a:off x="7975600" y="1072896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69</xdr:row>
      <xdr:rowOff>38100</xdr:rowOff>
    </xdr:from>
    <xdr:to>
      <xdr:col>9</xdr:col>
      <xdr:colOff>800100</xdr:colOff>
      <xdr:row>70</xdr:row>
      <xdr:rowOff>165100</xdr:rowOff>
    </xdr:to>
    <xdr:cxnSp>
      <xdr:nvCxnSpPr>
        <xdr:cNvPr id="69" name="直线箭头连接符 68"/>
        <xdr:cNvCxnSpPr/>
      </xdr:nvCxnSpPr>
      <xdr:spPr>
        <a:xfrm flipV="1">
          <a:off x="9639300" y="1160526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63</xdr:row>
      <xdr:rowOff>190500</xdr:rowOff>
    </xdr:from>
    <xdr:to>
      <xdr:col>9</xdr:col>
      <xdr:colOff>787400</xdr:colOff>
      <xdr:row>68</xdr:row>
      <xdr:rowOff>190500</xdr:rowOff>
    </xdr:to>
    <xdr:cxnSp>
      <xdr:nvCxnSpPr>
        <xdr:cNvPr id="70" name="直线箭头连接符 69"/>
        <xdr:cNvCxnSpPr/>
      </xdr:nvCxnSpPr>
      <xdr:spPr>
        <a:xfrm>
          <a:off x="9626600" y="1072896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69</xdr:row>
      <xdr:rowOff>0</xdr:rowOff>
    </xdr:from>
    <xdr:to>
      <xdr:col>12</xdr:col>
      <xdr:colOff>0</xdr:colOff>
      <xdr:row>69</xdr:row>
      <xdr:rowOff>12700</xdr:rowOff>
    </xdr:to>
    <xdr:cxnSp>
      <xdr:nvCxnSpPr>
        <xdr:cNvPr id="71" name="直线箭头连接符 70"/>
        <xdr:cNvCxnSpPr/>
      </xdr:nvCxnSpPr>
      <xdr:spPr>
        <a:xfrm>
          <a:off x="11582400" y="1156716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25400</xdr:colOff>
      <xdr:row>71</xdr:row>
      <xdr:rowOff>88900</xdr:rowOff>
    </xdr:from>
    <xdr:to>
      <xdr:col>7</xdr:col>
      <xdr:colOff>812800</xdr:colOff>
      <xdr:row>73</xdr:row>
      <xdr:rowOff>63500</xdr:rowOff>
    </xdr:to>
    <xdr:cxnSp>
      <xdr:nvCxnSpPr>
        <xdr:cNvPr id="72" name="直线箭头连接符 71"/>
        <xdr:cNvCxnSpPr/>
      </xdr:nvCxnSpPr>
      <xdr:spPr>
        <a:xfrm flipV="1">
          <a:off x="8013700" y="1199134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50800</xdr:colOff>
      <xdr:row>82</xdr:row>
      <xdr:rowOff>101600</xdr:rowOff>
    </xdr:from>
    <xdr:to>
      <xdr:col>3</xdr:col>
      <xdr:colOff>1155700</xdr:colOff>
      <xdr:row>85</xdr:row>
      <xdr:rowOff>38100</xdr:rowOff>
    </xdr:to>
    <xdr:cxnSp>
      <xdr:nvCxnSpPr>
        <xdr:cNvPr id="73" name="直线箭头连接符 72"/>
        <xdr:cNvCxnSpPr/>
      </xdr:nvCxnSpPr>
      <xdr:spPr>
        <a:xfrm flipV="1">
          <a:off x="3200400" y="13848080"/>
          <a:ext cx="1104900" cy="439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12700</xdr:colOff>
      <xdr:row>85</xdr:row>
      <xdr:rowOff>0</xdr:rowOff>
    </xdr:from>
    <xdr:to>
      <xdr:col>3</xdr:col>
      <xdr:colOff>1104900</xdr:colOff>
      <xdr:row>86</xdr:row>
      <xdr:rowOff>177800</xdr:rowOff>
    </xdr:to>
    <xdr:cxnSp>
      <xdr:nvCxnSpPr>
        <xdr:cNvPr id="74" name="直线箭头连接符 73"/>
        <xdr:cNvCxnSpPr/>
      </xdr:nvCxnSpPr>
      <xdr:spPr>
        <a:xfrm>
          <a:off x="3162300" y="14249400"/>
          <a:ext cx="10922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12700</xdr:colOff>
      <xdr:row>85</xdr:row>
      <xdr:rowOff>152400</xdr:rowOff>
    </xdr:from>
    <xdr:to>
      <xdr:col>6</xdr:col>
      <xdr:colOff>0</xdr:colOff>
      <xdr:row>87</xdr:row>
      <xdr:rowOff>0</xdr:rowOff>
    </xdr:to>
    <xdr:cxnSp>
      <xdr:nvCxnSpPr>
        <xdr:cNvPr id="75" name="直线箭头连接符 74"/>
        <xdr:cNvCxnSpPr/>
      </xdr:nvCxnSpPr>
      <xdr:spPr>
        <a:xfrm flipV="1">
          <a:off x="6350000" y="14401800"/>
          <a:ext cx="812800" cy="182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25400</xdr:colOff>
      <xdr:row>87</xdr:row>
      <xdr:rowOff>0</xdr:rowOff>
    </xdr:from>
    <xdr:to>
      <xdr:col>5</xdr:col>
      <xdr:colOff>800100</xdr:colOff>
      <xdr:row>89</xdr:row>
      <xdr:rowOff>0</xdr:rowOff>
    </xdr:to>
    <xdr:cxnSp>
      <xdr:nvCxnSpPr>
        <xdr:cNvPr id="76" name="直线箭头连接符 75"/>
        <xdr:cNvCxnSpPr/>
      </xdr:nvCxnSpPr>
      <xdr:spPr>
        <a:xfrm>
          <a:off x="6362700" y="14584680"/>
          <a:ext cx="774700" cy="335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xdr:colOff>
      <xdr:row>85</xdr:row>
      <xdr:rowOff>127000</xdr:rowOff>
    </xdr:from>
    <xdr:to>
      <xdr:col>7</xdr:col>
      <xdr:colOff>787400</xdr:colOff>
      <xdr:row>86</xdr:row>
      <xdr:rowOff>152400</xdr:rowOff>
    </xdr:to>
    <xdr:cxnSp>
      <xdr:nvCxnSpPr>
        <xdr:cNvPr id="77" name="直线箭头连接符 76"/>
        <xdr:cNvCxnSpPr/>
      </xdr:nvCxnSpPr>
      <xdr:spPr>
        <a:xfrm>
          <a:off x="8026400" y="14376400"/>
          <a:ext cx="749300" cy="193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80</xdr:row>
      <xdr:rowOff>38100</xdr:rowOff>
    </xdr:from>
    <xdr:to>
      <xdr:col>5</xdr:col>
      <xdr:colOff>774700</xdr:colOff>
      <xdr:row>82</xdr:row>
      <xdr:rowOff>0</xdr:rowOff>
    </xdr:to>
    <xdr:cxnSp>
      <xdr:nvCxnSpPr>
        <xdr:cNvPr id="78" name="直线箭头连接符 77"/>
        <xdr:cNvCxnSpPr/>
      </xdr:nvCxnSpPr>
      <xdr:spPr>
        <a:xfrm flipV="1">
          <a:off x="6337300" y="13449300"/>
          <a:ext cx="77470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812800</xdr:colOff>
      <xdr:row>80</xdr:row>
      <xdr:rowOff>0</xdr:rowOff>
    </xdr:from>
    <xdr:to>
      <xdr:col>7</xdr:col>
      <xdr:colOff>800100</xdr:colOff>
      <xdr:row>80</xdr:row>
      <xdr:rowOff>12700</xdr:rowOff>
    </xdr:to>
    <xdr:cxnSp>
      <xdr:nvCxnSpPr>
        <xdr:cNvPr id="79" name="直线箭头连接符 78"/>
        <xdr:cNvCxnSpPr/>
      </xdr:nvCxnSpPr>
      <xdr:spPr>
        <a:xfrm>
          <a:off x="7975600" y="1341120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85</xdr:row>
      <xdr:rowOff>38100</xdr:rowOff>
    </xdr:from>
    <xdr:to>
      <xdr:col>9</xdr:col>
      <xdr:colOff>800100</xdr:colOff>
      <xdr:row>86</xdr:row>
      <xdr:rowOff>165100</xdr:rowOff>
    </xdr:to>
    <xdr:cxnSp>
      <xdr:nvCxnSpPr>
        <xdr:cNvPr id="80" name="直线箭头连接符 79"/>
        <xdr:cNvCxnSpPr/>
      </xdr:nvCxnSpPr>
      <xdr:spPr>
        <a:xfrm flipV="1">
          <a:off x="9639300" y="14287500"/>
          <a:ext cx="800100" cy="294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812800</xdr:colOff>
      <xdr:row>79</xdr:row>
      <xdr:rowOff>190500</xdr:rowOff>
    </xdr:from>
    <xdr:to>
      <xdr:col>9</xdr:col>
      <xdr:colOff>787400</xdr:colOff>
      <xdr:row>84</xdr:row>
      <xdr:rowOff>190500</xdr:rowOff>
    </xdr:to>
    <xdr:cxnSp>
      <xdr:nvCxnSpPr>
        <xdr:cNvPr id="81" name="直线箭头连接符 80"/>
        <xdr:cNvCxnSpPr/>
      </xdr:nvCxnSpPr>
      <xdr:spPr>
        <a:xfrm>
          <a:off x="9626600" y="13411200"/>
          <a:ext cx="800100" cy="838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xdr:colOff>
      <xdr:row>85</xdr:row>
      <xdr:rowOff>0</xdr:rowOff>
    </xdr:from>
    <xdr:to>
      <xdr:col>12</xdr:col>
      <xdr:colOff>0</xdr:colOff>
      <xdr:row>85</xdr:row>
      <xdr:rowOff>12700</xdr:rowOff>
    </xdr:to>
    <xdr:cxnSp>
      <xdr:nvCxnSpPr>
        <xdr:cNvPr id="82" name="直线箭头连接符 81"/>
        <xdr:cNvCxnSpPr/>
      </xdr:nvCxnSpPr>
      <xdr:spPr>
        <a:xfrm>
          <a:off x="11582400" y="14249400"/>
          <a:ext cx="8128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87</xdr:row>
      <xdr:rowOff>50800</xdr:rowOff>
    </xdr:from>
    <xdr:to>
      <xdr:col>7</xdr:col>
      <xdr:colOff>787400</xdr:colOff>
      <xdr:row>89</xdr:row>
      <xdr:rowOff>25400</xdr:rowOff>
    </xdr:to>
    <xdr:cxnSp>
      <xdr:nvCxnSpPr>
        <xdr:cNvPr id="83" name="直线箭头连接符 82"/>
        <xdr:cNvCxnSpPr/>
      </xdr:nvCxnSpPr>
      <xdr:spPr>
        <a:xfrm flipV="1">
          <a:off x="7988300" y="14635480"/>
          <a:ext cx="787400" cy="3098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107</xdr:row>
      <xdr:rowOff>12700</xdr:rowOff>
    </xdr:from>
    <xdr:to>
      <xdr:col>12</xdr:col>
      <xdr:colOff>203200</xdr:colOff>
      <xdr:row>118</xdr:row>
      <xdr:rowOff>12700</xdr:rowOff>
    </xdr:to>
    <xdr:sp>
      <xdr:nvSpPr>
        <xdr:cNvPr id="84" name="文本框 83"/>
        <xdr:cNvSpPr txBox="1"/>
      </xdr:nvSpPr>
      <xdr:spPr>
        <a:xfrm>
          <a:off x="7988300" y="18072100"/>
          <a:ext cx="4610100" cy="18745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Q1b) </a:t>
          </a:r>
          <a:endParaRPr lang="en-US" altLang="zh-CN" sz="1200"/>
        </a:p>
        <a:p>
          <a:pPr marL="0" marR="0" lvl="0" indent="0" defTabSz="914400" eaLnBrk="1" fontAlgn="auto" latinLnBrk="0" hangingPunct="1">
            <a:lnSpc>
              <a:spcPct val="100000"/>
            </a:lnSpc>
            <a:spcBef>
              <a:spcPts val="0"/>
            </a:spcBef>
            <a:spcAft>
              <a:spcPts val="0"/>
            </a:spcAft>
            <a:buClrTx/>
            <a:buSzTx/>
            <a:buFontTx/>
            <a:buNone/>
            <a:defRPr/>
          </a:pPr>
          <a:r>
            <a:rPr lang="en-GB" altLang="zh-CN" sz="1200">
              <a:solidFill>
                <a:srgbClr val="FF0000"/>
              </a:solidFill>
              <a:effectLst/>
              <a:latin typeface="+mn-lt"/>
              <a:ea typeface="+mn-ea"/>
              <a:cs typeface="+mn-cs"/>
            </a:rPr>
            <a:t>Which tasks do you recommend for crashing?</a:t>
          </a:r>
          <a:endParaRPr lang="en-GB" altLang="zh-CN" sz="1200">
            <a:solidFill>
              <a:srgbClr val="FF0000"/>
            </a:solidFill>
          </a:endParaRPr>
        </a:p>
        <a:p>
          <a:r>
            <a:rPr lang="en-US" altLang="zh-CN" sz="1200"/>
            <a:t>The optimal crashing plan is to crash task</a:t>
          </a:r>
          <a:r>
            <a:rPr lang="en-US" altLang="zh-CN" sz="1200" baseline="0"/>
            <a:t> F for one week. The duration of the project will be reduced to 28 weeks and  the toal cost is $203,000. </a:t>
          </a:r>
          <a:endParaRPr lang="en-US" altLang="zh-CN" sz="1200" baseline="0"/>
        </a:p>
        <a:p>
          <a:endParaRPr lang="en-US" altLang="zh-CN" sz="1200" baseline="0"/>
        </a:p>
        <a:p>
          <a:r>
            <a:rPr lang="en-GB" altLang="zh-CN" sz="1200">
              <a:solidFill>
                <a:srgbClr val="FF0000"/>
              </a:solidFill>
              <a:effectLst/>
              <a:latin typeface="+mn-lt"/>
              <a:ea typeface="+mn-ea"/>
              <a:cs typeface="+mn-cs"/>
            </a:rPr>
            <a:t>What is the probability of completing the project in 28 weeks? </a:t>
          </a:r>
          <a:endParaRPr lang="en-GB" altLang="zh-CN" sz="120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defRPr/>
          </a:pPr>
          <a:r>
            <a:rPr lang="en-US" altLang="zh-CN" sz="1200" baseline="0">
              <a:solidFill>
                <a:schemeClr val="tx1"/>
              </a:solidFill>
            </a:rPr>
            <a:t>The critical path is ACEFIJ with an expected duration of 28 weeks and a variance of 1 week. The probability that the project can be completed in 28 weeks is 50%, which is the probability of test statistic being smaller than 0 in a normal distribution.</a:t>
          </a:r>
          <a:endParaRPr lang="en-US" altLang="zh-CN" sz="1200" baseline="0">
            <a:solidFill>
              <a:schemeClr val="tx1"/>
            </a:solidFill>
          </a:endParaRPr>
        </a:p>
        <a:p>
          <a:endParaRPr lang="en-GB" altLang="zh-CN" sz="1200">
            <a:solidFill>
              <a:schemeClr val="tx1"/>
            </a:solidFill>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12700</xdr:colOff>
      <xdr:row>38</xdr:row>
      <xdr:rowOff>76200</xdr:rowOff>
    </xdr:from>
    <xdr:to>
      <xdr:col>5</xdr:col>
      <xdr:colOff>38100</xdr:colOff>
      <xdr:row>48</xdr:row>
      <xdr:rowOff>177800</xdr:rowOff>
    </xdr:to>
    <xdr:sp>
      <xdr:nvSpPr>
        <xdr:cNvPr id="2" name="文本框 1"/>
        <xdr:cNvSpPr txBox="1"/>
      </xdr:nvSpPr>
      <xdr:spPr>
        <a:xfrm>
          <a:off x="838200" y="6466840"/>
          <a:ext cx="5727700" cy="1767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200"/>
            <a:t>Q2a)</a:t>
          </a:r>
          <a:r>
            <a:rPr lang="en-US" altLang="zh-CN" sz="1200" baseline="0"/>
            <a:t> The IRR for project A is 27.2% while the IRR for project B is 25.8%.</a:t>
          </a:r>
          <a:endParaRPr lang="en-US" altLang="zh-CN" sz="1200" baseline="0"/>
        </a:p>
        <a:p>
          <a:endParaRPr lang="en-US" altLang="zh-CN" sz="1200" baseline="0"/>
        </a:p>
        <a:p>
          <a:r>
            <a:rPr lang="en-US" altLang="zh-CN" sz="1200" baseline="0"/>
            <a:t>Q2b) Without considering unequal project duration, the NPV for project A is 127.6 while the NPV project B is 141.4. With a greater NPV, project B will be selected.</a:t>
          </a:r>
          <a:endParaRPr lang="en-US" altLang="zh-CN" sz="1200" baseline="0"/>
        </a:p>
        <a:p>
          <a:endParaRPr lang="en-US" altLang="zh-CN" sz="1200" baseline="0"/>
        </a:p>
        <a:p>
          <a:r>
            <a:rPr lang="en-US" altLang="zh-CN" sz="1200" baseline="0"/>
            <a:t>Q2c) Project A lasts for 2 years whereas project B lasts for 3 years. The minimum common multiplier of the different duration is 6 years. Therefore the adjusted NPV with a duration of 6 years, which the project A is repeated by 3 times and project B is repeated by 2 times, is calculated. The adjusted NPVs for project A and project B are 330.7 and 253.6 respectively. With a greater adjusted NPV, project A will be selected.</a:t>
          </a:r>
          <a:endParaRPr lang="zh-CN" altLang="en-US" sz="12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50800</xdr:colOff>
      <xdr:row>3</xdr:row>
      <xdr:rowOff>88900</xdr:rowOff>
    </xdr:from>
    <xdr:to>
      <xdr:col>4</xdr:col>
      <xdr:colOff>800100</xdr:colOff>
      <xdr:row>3</xdr:row>
      <xdr:rowOff>88900</xdr:rowOff>
    </xdr:to>
    <xdr:cxnSp>
      <xdr:nvCxnSpPr>
        <xdr:cNvPr id="3" name="直线箭头连接符 2"/>
        <xdr:cNvCxnSpPr/>
      </xdr:nvCxnSpPr>
      <xdr:spPr>
        <a:xfrm>
          <a:off x="3352800" y="59182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3</xdr:row>
      <xdr:rowOff>101600</xdr:rowOff>
    </xdr:from>
    <xdr:to>
      <xdr:col>8</xdr:col>
      <xdr:colOff>800100</xdr:colOff>
      <xdr:row>3</xdr:row>
      <xdr:rowOff>101600</xdr:rowOff>
    </xdr:to>
    <xdr:cxnSp>
      <xdr:nvCxnSpPr>
        <xdr:cNvPr id="4" name="直线箭头连接符 3"/>
        <xdr:cNvCxnSpPr/>
      </xdr:nvCxnSpPr>
      <xdr:spPr>
        <a:xfrm>
          <a:off x="6654800" y="60452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50800</xdr:colOff>
      <xdr:row>9</xdr:row>
      <xdr:rowOff>88900</xdr:rowOff>
    </xdr:from>
    <xdr:to>
      <xdr:col>4</xdr:col>
      <xdr:colOff>800100</xdr:colOff>
      <xdr:row>9</xdr:row>
      <xdr:rowOff>88900</xdr:rowOff>
    </xdr:to>
    <xdr:cxnSp>
      <xdr:nvCxnSpPr>
        <xdr:cNvPr id="5" name="直线箭头连接符 4"/>
        <xdr:cNvCxnSpPr/>
      </xdr:nvCxnSpPr>
      <xdr:spPr>
        <a:xfrm>
          <a:off x="3352800" y="159766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9</xdr:row>
      <xdr:rowOff>101600</xdr:rowOff>
    </xdr:from>
    <xdr:to>
      <xdr:col>8</xdr:col>
      <xdr:colOff>800100</xdr:colOff>
      <xdr:row>9</xdr:row>
      <xdr:rowOff>101600</xdr:rowOff>
    </xdr:to>
    <xdr:cxnSp>
      <xdr:nvCxnSpPr>
        <xdr:cNvPr id="6" name="直线箭头连接符 5"/>
        <xdr:cNvCxnSpPr/>
      </xdr:nvCxnSpPr>
      <xdr:spPr>
        <a:xfrm>
          <a:off x="6654800" y="1610360"/>
          <a:ext cx="7493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241300</xdr:colOff>
      <xdr:row>13</xdr:row>
      <xdr:rowOff>25400</xdr:rowOff>
    </xdr:from>
    <xdr:to>
      <xdr:col>8</xdr:col>
      <xdr:colOff>304800</xdr:colOff>
      <xdr:row>17</xdr:row>
      <xdr:rowOff>177800</xdr:rowOff>
    </xdr:to>
    <xdr:sp>
      <xdr:nvSpPr>
        <xdr:cNvPr id="2" name="文本框 1"/>
        <xdr:cNvSpPr txBox="1"/>
      </xdr:nvSpPr>
      <xdr:spPr>
        <a:xfrm>
          <a:off x="241300" y="2204720"/>
          <a:ext cx="6667500" cy="8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defRPr/>
          </a:pPr>
          <a:r>
            <a:rPr lang="en-US" altLang="zh-CN" sz="1200" b="1" baseline="0">
              <a:solidFill>
                <a:schemeClr val="tx1"/>
              </a:solidFill>
            </a:rPr>
            <a:t>Q3c) </a:t>
          </a:r>
          <a:r>
            <a:rPr lang="en-US" altLang="zh-CN" sz="1200" b="0" baseline="0">
              <a:solidFill>
                <a:schemeClr val="tx1"/>
              </a:solidFill>
            </a:rPr>
            <a:t>The completion time for tasks with FS lag and the overall completion time of the project remain the same for both approaches. However, adding the FS lag to the duration of subsequent activity can lead to inconsistency of resourse (time) assignment on subsequent activity.  This can  cause problem when performing resource levelingn, especially when time is limited.</a:t>
          </a:r>
          <a:endParaRPr lang="en-US" altLang="zh-CN" sz="1200" b="0" baseline="0">
            <a:solidFill>
              <a:schemeClr val="tx1"/>
            </a:solidFill>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660400</xdr:colOff>
      <xdr:row>17</xdr:row>
      <xdr:rowOff>63500</xdr:rowOff>
    </xdr:from>
    <xdr:to>
      <xdr:col>5</xdr:col>
      <xdr:colOff>127000</xdr:colOff>
      <xdr:row>25</xdr:row>
      <xdr:rowOff>139700</xdr:rowOff>
    </xdr:to>
    <xdr:sp>
      <xdr:nvSpPr>
        <xdr:cNvPr id="2" name="文本框 1"/>
        <xdr:cNvSpPr txBox="1"/>
      </xdr:nvSpPr>
      <xdr:spPr>
        <a:xfrm>
          <a:off x="660400" y="2913380"/>
          <a:ext cx="7353300" cy="1417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Q4a) The estimated costs are</a:t>
          </a:r>
          <a:r>
            <a:rPr lang="en-US" altLang="zh-CN" sz="1100" baseline="0"/>
            <a:t> $240,000 for Design, $120,000 for Programming  and $240,000 for In-house testing.</a:t>
          </a:r>
          <a:endParaRPr lang="en-US" altLang="zh-CN" sz="1100" baseline="0"/>
        </a:p>
        <a:p>
          <a:endParaRPr lang="en-US" altLang="zh-CN" sz="1100" baseline="0"/>
        </a:p>
        <a:p>
          <a:pPr marL="0" marR="0" lvl="0" indent="0" defTabSz="914400" eaLnBrk="1" fontAlgn="auto" latinLnBrk="0" hangingPunct="1">
            <a:lnSpc>
              <a:spcPct val="100000"/>
            </a:lnSpc>
            <a:spcBef>
              <a:spcPts val="0"/>
            </a:spcBef>
            <a:spcAft>
              <a:spcPts val="0"/>
            </a:spcAft>
            <a:buClrTx/>
            <a:buSzTx/>
            <a:buFontTx/>
            <a:buNone/>
            <a:defRPr/>
          </a:pPr>
          <a:r>
            <a:rPr lang="en-US" altLang="zh-CN" sz="1100" baseline="0"/>
            <a:t>Q4b)</a:t>
          </a:r>
          <a:r>
            <a:rPr lang="zh-CN" altLang="en-US" sz="1100" baseline="0"/>
            <a:t> </a:t>
          </a:r>
          <a:r>
            <a:rPr lang="en-GB" altLang="zh-CN" sz="1100">
              <a:solidFill>
                <a:srgbClr val="FF0000"/>
              </a:solidFill>
              <a:effectLst/>
              <a:latin typeface="+mn-lt"/>
              <a:ea typeface="+mn-ea"/>
              <a:cs typeface="+mn-cs"/>
            </a:rPr>
            <a:t>What weaknesses are inherent in this estimating approach?</a:t>
          </a:r>
          <a:endParaRPr lang="en-GB" altLang="zh-CN" sz="1100">
            <a:solidFill>
              <a:schemeClr val="tx1"/>
            </a:solidFill>
          </a:endParaRPr>
        </a:p>
        <a:p>
          <a:r>
            <a:rPr lang="en-US" altLang="zh-CN" sz="1100" baseline="0">
              <a:solidFill>
                <a:schemeClr val="tx1"/>
              </a:solidFill>
            </a:rPr>
            <a:t>This apportion method is a top-bottom budgetting procedure. With this approach, estimates are usually made by top managers who may not be familiar with the processes used to compete the project. This leads to relatively low accuracies and high uncertainties of estimates compared to a bottom-top approach.  Moreover, it has also been a challenge to come up with the total cost and the weights of subsequent tasks. When the total cost and weights of tasks being estimated by experience and historical data, project can fail due to uniqueness of different projects.</a:t>
          </a:r>
          <a:endParaRPr lang="en-US" altLang="zh-CN" sz="1100" baseline="0">
            <a:solidFill>
              <a:schemeClr val="tx1"/>
            </a:solidFill>
          </a:endParaRP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47"/>
  <sheetViews>
    <sheetView workbookViewId="0">
      <selection activeCell="B36" sqref="B36:E39"/>
    </sheetView>
  </sheetViews>
  <sheetFormatPr defaultColWidth="9" defaultRowHeight="13.2"/>
  <cols>
    <col min="1" max="2" width="10.8333333333333" style="1"/>
    <col min="3" max="3" width="19.1666666666667" style="1" customWidth="1"/>
    <col min="4" max="4" width="10.8333333333333" style="1" customWidth="1"/>
    <col min="5" max="5" width="18.5" style="1" customWidth="1"/>
    <col min="6" max="6" width="9.83333333333333" style="1" customWidth="1"/>
    <col min="7" max="7" width="10.6666666666667" style="1" customWidth="1"/>
    <col min="8" max="8" width="10.8333333333333" style="1"/>
    <col min="9" max="9" width="15.3333333333333" style="1" customWidth="1"/>
    <col min="10" max="16384" width="10.8333333333333" style="1"/>
  </cols>
  <sheetData>
    <row r="1" spans="1:1">
      <c r="A1" s="2" t="s">
        <v>0</v>
      </c>
    </row>
    <row r="3" ht="14" spans="2:4">
      <c r="B3" s="68" t="s">
        <v>1</v>
      </c>
      <c r="C3" s="68" t="s">
        <v>2</v>
      </c>
      <c r="D3" s="68" t="s">
        <v>3</v>
      </c>
    </row>
    <row r="4" ht="14" spans="2:4">
      <c r="B4" s="68" t="s">
        <v>4</v>
      </c>
      <c r="C4" s="69" t="s">
        <v>5</v>
      </c>
      <c r="D4" s="70"/>
    </row>
    <row r="5" ht="14" spans="2:12">
      <c r="B5" s="68" t="s">
        <v>6</v>
      </c>
      <c r="C5" s="68" t="s">
        <v>7</v>
      </c>
      <c r="D5" s="68" t="s">
        <v>8</v>
      </c>
      <c r="J5" s="58">
        <f>H7</f>
        <v>10</v>
      </c>
      <c r="K5" s="72" t="s">
        <v>9</v>
      </c>
      <c r="L5" s="72">
        <f>J5+K7</f>
        <v>16</v>
      </c>
    </row>
    <row r="6" spans="10:12">
      <c r="J6" s="73">
        <f>J7-J5</f>
        <v>4</v>
      </c>
      <c r="K6" s="74" t="s">
        <v>10</v>
      </c>
      <c r="L6" s="75"/>
    </row>
    <row r="7" spans="6:16">
      <c r="F7" s="3">
        <f>D11</f>
        <v>3</v>
      </c>
      <c r="G7" s="3" t="s">
        <v>11</v>
      </c>
      <c r="H7" s="3">
        <f>F7+G9</f>
        <v>10</v>
      </c>
      <c r="J7" s="73">
        <f>L7-K7</f>
        <v>14</v>
      </c>
      <c r="K7" s="76">
        <v>6</v>
      </c>
      <c r="L7" s="76">
        <f>N9</f>
        <v>20</v>
      </c>
      <c r="N7" s="58">
        <f>L5</f>
        <v>16</v>
      </c>
      <c r="O7" s="72" t="s">
        <v>12</v>
      </c>
      <c r="P7" s="72">
        <f>O9+N7</f>
        <v>18</v>
      </c>
    </row>
    <row r="8" ht="14" spans="1:16">
      <c r="A8" s="71"/>
      <c r="F8" s="3">
        <f>F9-F7</f>
        <v>4</v>
      </c>
      <c r="G8" s="15" t="s">
        <v>13</v>
      </c>
      <c r="H8" s="16"/>
      <c r="N8" s="73">
        <f>N9-N7</f>
        <v>4</v>
      </c>
      <c r="O8" s="74" t="s">
        <v>14</v>
      </c>
      <c r="P8" s="75"/>
    </row>
    <row r="9" ht="14" spans="1:16">
      <c r="A9" s="71"/>
      <c r="F9" s="3">
        <f>H9-G9</f>
        <v>7</v>
      </c>
      <c r="G9" s="3">
        <v>7</v>
      </c>
      <c r="H9" s="3">
        <f>J7</f>
        <v>14</v>
      </c>
      <c r="N9" s="73">
        <f>P9-O9</f>
        <v>20</v>
      </c>
      <c r="O9" s="76">
        <v>2</v>
      </c>
      <c r="P9" s="76">
        <f>R14</f>
        <v>22</v>
      </c>
    </row>
    <row r="10" ht="14" spans="1:1">
      <c r="A10" s="71"/>
    </row>
    <row r="11" ht="14" spans="1:4">
      <c r="A11" s="71"/>
      <c r="B11" s="3">
        <v>0</v>
      </c>
      <c r="C11" s="3" t="s">
        <v>15</v>
      </c>
      <c r="D11" s="3">
        <f>C13+B11</f>
        <v>3</v>
      </c>
    </row>
    <row r="12" ht="14" spans="1:24">
      <c r="A12" s="71"/>
      <c r="B12" s="3">
        <f>B13-B11</f>
        <v>0</v>
      </c>
      <c r="C12" s="15" t="s">
        <v>16</v>
      </c>
      <c r="D12" s="16"/>
      <c r="J12" s="3">
        <f>H15</f>
        <v>9</v>
      </c>
      <c r="K12" s="3" t="s">
        <v>17</v>
      </c>
      <c r="L12" s="3">
        <f>J12+K14</f>
        <v>16</v>
      </c>
      <c r="R12" s="58">
        <f>MAX(P7,P15)</f>
        <v>22</v>
      </c>
      <c r="S12" s="72" t="s">
        <v>18</v>
      </c>
      <c r="T12" s="72">
        <f>R12+S14</f>
        <v>26</v>
      </c>
      <c r="V12" s="58">
        <f>T12</f>
        <v>26</v>
      </c>
      <c r="W12" s="72" t="s">
        <v>19</v>
      </c>
      <c r="X12" s="72">
        <f>W14+V12</f>
        <v>29</v>
      </c>
    </row>
    <row r="13" ht="14" spans="1:24">
      <c r="A13" s="71"/>
      <c r="B13" s="3">
        <f>D13-C13</f>
        <v>0</v>
      </c>
      <c r="C13" s="3">
        <v>3</v>
      </c>
      <c r="D13" s="3">
        <f>MIN(F9,F17)</f>
        <v>3</v>
      </c>
      <c r="J13" s="3">
        <f>J14-J12</f>
        <v>1</v>
      </c>
      <c r="K13" s="15" t="s">
        <v>20</v>
      </c>
      <c r="L13" s="16"/>
      <c r="R13" s="73">
        <f>R14-R12</f>
        <v>0</v>
      </c>
      <c r="S13" s="74" t="s">
        <v>21</v>
      </c>
      <c r="T13" s="75"/>
      <c r="V13" s="73">
        <f>V14-V12</f>
        <v>0</v>
      </c>
      <c r="W13" s="74" t="s">
        <v>22</v>
      </c>
      <c r="X13" s="75"/>
    </row>
    <row r="14" ht="14" spans="1:24">
      <c r="A14" s="71"/>
      <c r="J14" s="3">
        <f>L14-K14</f>
        <v>10</v>
      </c>
      <c r="K14" s="3">
        <v>7</v>
      </c>
      <c r="L14" s="3">
        <f>N17</f>
        <v>17</v>
      </c>
      <c r="R14" s="73">
        <f>T14-S14</f>
        <v>22</v>
      </c>
      <c r="S14" s="76">
        <v>4</v>
      </c>
      <c r="T14" s="76">
        <f>V14</f>
        <v>26</v>
      </c>
      <c r="V14" s="73">
        <f>X14-W14</f>
        <v>26</v>
      </c>
      <c r="W14" s="76">
        <v>3</v>
      </c>
      <c r="X14" s="76">
        <f>X12</f>
        <v>29</v>
      </c>
    </row>
    <row r="15" ht="14" spans="1:16">
      <c r="A15" s="71"/>
      <c r="F15" s="3">
        <f>D11</f>
        <v>3</v>
      </c>
      <c r="G15" s="3" t="s">
        <v>23</v>
      </c>
      <c r="H15" s="3">
        <f>F15+G17</f>
        <v>9</v>
      </c>
      <c r="N15" s="58">
        <f>MAX(L12,L18)</f>
        <v>17</v>
      </c>
      <c r="O15" s="72" t="s">
        <v>24</v>
      </c>
      <c r="P15" s="72">
        <f>N15+O17</f>
        <v>22</v>
      </c>
    </row>
    <row r="16" ht="14" spans="1:16">
      <c r="A16" s="71"/>
      <c r="F16" s="3">
        <f>F17-F15</f>
        <v>0</v>
      </c>
      <c r="G16" s="15" t="s">
        <v>25</v>
      </c>
      <c r="H16" s="16"/>
      <c r="N16" s="73">
        <f>N17-N15</f>
        <v>0</v>
      </c>
      <c r="O16" s="74" t="s">
        <v>26</v>
      </c>
      <c r="P16" s="75"/>
    </row>
    <row r="17" ht="14" spans="1:16">
      <c r="A17" s="71"/>
      <c r="F17" s="3">
        <f>H17-G17</f>
        <v>3</v>
      </c>
      <c r="G17" s="3">
        <v>6</v>
      </c>
      <c r="H17" s="3">
        <f>J20</f>
        <v>9</v>
      </c>
      <c r="N17" s="73">
        <f>P17-O17</f>
        <v>17</v>
      </c>
      <c r="O17" s="76">
        <v>5</v>
      </c>
      <c r="P17" s="76">
        <f>R14</f>
        <v>22</v>
      </c>
    </row>
    <row r="18" ht="14" spans="1:12">
      <c r="A18" s="71"/>
      <c r="J18" s="58">
        <f>H15</f>
        <v>9</v>
      </c>
      <c r="K18" s="72" t="s">
        <v>27</v>
      </c>
      <c r="L18" s="72">
        <f>J18+K20</f>
        <v>17</v>
      </c>
    </row>
    <row r="19" spans="10:12">
      <c r="J19" s="73">
        <f>J20-J18</f>
        <v>0</v>
      </c>
      <c r="K19" s="74" t="s">
        <v>28</v>
      </c>
      <c r="L19" s="75"/>
    </row>
    <row r="20" spans="10:12">
      <c r="J20" s="73">
        <f>L20-K20</f>
        <v>9</v>
      </c>
      <c r="K20" s="76">
        <v>8</v>
      </c>
      <c r="L20" s="76">
        <f>N17</f>
        <v>17</v>
      </c>
    </row>
    <row r="22" spans="2:5">
      <c r="B22" s="2" t="s">
        <v>29</v>
      </c>
      <c r="E22" s="19" t="s">
        <v>30</v>
      </c>
    </row>
    <row r="23" ht="14" spans="2:10">
      <c r="B23" s="3" t="s">
        <v>31</v>
      </c>
      <c r="C23" s="3" t="s">
        <v>32</v>
      </c>
      <c r="E23" s="63" t="s">
        <v>31</v>
      </c>
      <c r="F23" s="63" t="s">
        <v>33</v>
      </c>
      <c r="G23" s="63" t="s">
        <v>34</v>
      </c>
      <c r="H23" s="63" t="s">
        <v>35</v>
      </c>
      <c r="I23" s="3" t="s">
        <v>36</v>
      </c>
      <c r="J23" s="3" t="s">
        <v>37</v>
      </c>
    </row>
    <row r="24" ht="14" spans="2:10">
      <c r="B24" s="3" t="s">
        <v>15</v>
      </c>
      <c r="C24" s="3">
        <v>10</v>
      </c>
      <c r="E24" s="63" t="s">
        <v>15</v>
      </c>
      <c r="F24" s="63">
        <v>2</v>
      </c>
      <c r="G24" s="63">
        <v>3</v>
      </c>
      <c r="H24" s="63">
        <v>4</v>
      </c>
      <c r="I24" s="66">
        <f t="shared" ref="I24:I33" si="0">(F24+4*G24+H24)/6</f>
        <v>3</v>
      </c>
      <c r="J24" s="66">
        <f t="shared" ref="J24:J33" si="1">((H24-F24)/6)^2</f>
        <v>0.111111111111111</v>
      </c>
    </row>
    <row r="25" ht="14" spans="2:10">
      <c r="B25" s="3" t="s">
        <v>11</v>
      </c>
      <c r="C25" s="3">
        <v>20</v>
      </c>
      <c r="E25" s="63" t="s">
        <v>11</v>
      </c>
      <c r="F25" s="63">
        <v>4</v>
      </c>
      <c r="G25" s="63">
        <v>7</v>
      </c>
      <c r="H25" s="63">
        <v>10</v>
      </c>
      <c r="I25" s="66">
        <f t="shared" si="0"/>
        <v>7</v>
      </c>
      <c r="J25" s="66">
        <f t="shared" si="1"/>
        <v>1</v>
      </c>
    </row>
    <row r="26" ht="14" spans="2:10">
      <c r="B26" s="3" t="s">
        <v>23</v>
      </c>
      <c r="C26" s="3">
        <v>15</v>
      </c>
      <c r="E26" s="63" t="s">
        <v>23</v>
      </c>
      <c r="F26" s="63">
        <v>5</v>
      </c>
      <c r="G26" s="63">
        <v>6</v>
      </c>
      <c r="H26" s="63">
        <v>7</v>
      </c>
      <c r="I26" s="66">
        <f t="shared" si="0"/>
        <v>6</v>
      </c>
      <c r="J26" s="66">
        <f t="shared" si="1"/>
        <v>0.111111111111111</v>
      </c>
    </row>
    <row r="27" ht="14" spans="2:10">
      <c r="B27" s="3" t="s">
        <v>17</v>
      </c>
      <c r="C27" s="3">
        <v>45</v>
      </c>
      <c r="E27" s="63" t="s">
        <v>17</v>
      </c>
      <c r="F27" s="63">
        <v>6</v>
      </c>
      <c r="G27" s="63">
        <v>7</v>
      </c>
      <c r="H27" s="63">
        <v>8</v>
      </c>
      <c r="I27" s="66">
        <f t="shared" si="0"/>
        <v>7</v>
      </c>
      <c r="J27" s="66">
        <f t="shared" si="1"/>
        <v>0.111111111111111</v>
      </c>
    </row>
    <row r="28" ht="14" spans="2:10">
      <c r="B28" s="3" t="s">
        <v>27</v>
      </c>
      <c r="C28" s="3">
        <v>10</v>
      </c>
      <c r="E28" s="63" t="s">
        <v>27</v>
      </c>
      <c r="F28" s="63">
        <v>6</v>
      </c>
      <c r="G28" s="63">
        <v>8</v>
      </c>
      <c r="H28" s="63">
        <v>10</v>
      </c>
      <c r="I28" s="66">
        <f t="shared" si="0"/>
        <v>8</v>
      </c>
      <c r="J28" s="66">
        <f t="shared" si="1"/>
        <v>0.444444444444444</v>
      </c>
    </row>
    <row r="29" ht="14" spans="2:10">
      <c r="B29" s="3" t="s">
        <v>24</v>
      </c>
      <c r="C29" s="3">
        <v>15</v>
      </c>
      <c r="E29" s="63" t="s">
        <v>24</v>
      </c>
      <c r="F29" s="63">
        <v>4</v>
      </c>
      <c r="G29" s="63">
        <v>5</v>
      </c>
      <c r="H29" s="63">
        <v>6</v>
      </c>
      <c r="I29" s="66">
        <f t="shared" si="0"/>
        <v>5</v>
      </c>
      <c r="J29" s="66">
        <f t="shared" si="1"/>
        <v>0.111111111111111</v>
      </c>
    </row>
    <row r="30" ht="14" spans="2:10">
      <c r="B30" s="3" t="s">
        <v>9</v>
      </c>
      <c r="C30" s="3">
        <v>20</v>
      </c>
      <c r="E30" s="63" t="s">
        <v>9</v>
      </c>
      <c r="F30" s="63">
        <v>3</v>
      </c>
      <c r="G30" s="63">
        <v>6</v>
      </c>
      <c r="H30" s="63">
        <v>9</v>
      </c>
      <c r="I30" s="66">
        <f t="shared" si="0"/>
        <v>6</v>
      </c>
      <c r="J30" s="66">
        <f t="shared" si="1"/>
        <v>1</v>
      </c>
    </row>
    <row r="31" ht="14" spans="2:10">
      <c r="B31" s="3" t="s">
        <v>12</v>
      </c>
      <c r="C31" s="3">
        <v>10</v>
      </c>
      <c r="E31" s="63" t="s">
        <v>12</v>
      </c>
      <c r="F31" s="63">
        <v>2</v>
      </c>
      <c r="G31" s="63">
        <v>2</v>
      </c>
      <c r="H31" s="63">
        <v>2</v>
      </c>
      <c r="I31" s="66">
        <f t="shared" si="0"/>
        <v>2</v>
      </c>
      <c r="J31" s="66">
        <f t="shared" si="1"/>
        <v>0</v>
      </c>
    </row>
    <row r="32" ht="14" spans="2:10">
      <c r="B32" s="3" t="s">
        <v>18</v>
      </c>
      <c r="C32" s="3">
        <v>5</v>
      </c>
      <c r="E32" s="63" t="s">
        <v>18</v>
      </c>
      <c r="F32" s="63">
        <v>3</v>
      </c>
      <c r="G32" s="63">
        <v>4</v>
      </c>
      <c r="H32" s="63">
        <v>5</v>
      </c>
      <c r="I32" s="66">
        <f t="shared" si="0"/>
        <v>4</v>
      </c>
      <c r="J32" s="66">
        <f t="shared" si="1"/>
        <v>0.111111111111111</v>
      </c>
    </row>
    <row r="33" ht="14" spans="2:10">
      <c r="B33" s="3" t="s">
        <v>19</v>
      </c>
      <c r="C33" s="3">
        <v>35</v>
      </c>
      <c r="E33" s="63" t="s">
        <v>19</v>
      </c>
      <c r="F33" s="63">
        <v>2</v>
      </c>
      <c r="G33" s="63">
        <v>3</v>
      </c>
      <c r="H33" s="63">
        <v>4</v>
      </c>
      <c r="I33" s="66">
        <f t="shared" si="0"/>
        <v>3</v>
      </c>
      <c r="J33" s="66">
        <f t="shared" si="1"/>
        <v>0.111111111111111</v>
      </c>
    </row>
    <row r="34" spans="2:3">
      <c r="B34" s="1" t="s">
        <v>38</v>
      </c>
      <c r="C34" s="1">
        <f>SUM(C24:C33)</f>
        <v>185</v>
      </c>
    </row>
    <row r="36" ht="14" spans="2:2">
      <c r="B36" s="21" t="s">
        <v>39</v>
      </c>
    </row>
    <row r="37" ht="14" spans="2:2">
      <c r="B37" s="21" t="s">
        <v>40</v>
      </c>
    </row>
    <row r="38" ht="14" spans="2:2">
      <c r="B38" s="21" t="s">
        <v>41</v>
      </c>
    </row>
    <row r="39" s="1" customFormat="1" ht="14" spans="2:2">
      <c r="B39" s="21" t="s">
        <v>42</v>
      </c>
    </row>
    <row r="41" spans="2:5">
      <c r="B41" s="3" t="s">
        <v>43</v>
      </c>
      <c r="C41" s="3" t="s">
        <v>44</v>
      </c>
      <c r="D41" s="3" t="s">
        <v>37</v>
      </c>
      <c r="E41" s="3" t="s">
        <v>45</v>
      </c>
    </row>
    <row r="42" spans="2:5">
      <c r="B42" s="3" t="s">
        <v>46</v>
      </c>
      <c r="C42" s="59">
        <f>I24+I25+I30+I31+I32+I33</f>
        <v>25</v>
      </c>
      <c r="D42" s="59">
        <f>J24+J25+J30+J31+J32+J33</f>
        <v>2.33333333333333</v>
      </c>
      <c r="E42" s="66">
        <f>SQRT(D42)</f>
        <v>1.52752523165195</v>
      </c>
    </row>
    <row r="43" spans="2:5">
      <c r="B43" s="3" t="s">
        <v>47</v>
      </c>
      <c r="C43" s="59">
        <f>I24+I26+I27+I29+I32+I33</f>
        <v>28</v>
      </c>
      <c r="D43" s="59">
        <f>J24+J26+J27+J29+J32+J33</f>
        <v>0.666666666666667</v>
      </c>
      <c r="E43" s="66">
        <f t="shared" ref="E43:E44" si="2">SQRT(D43)</f>
        <v>0.816496580927726</v>
      </c>
    </row>
    <row r="44" spans="2:6">
      <c r="B44" s="56" t="s">
        <v>48</v>
      </c>
      <c r="C44" s="60">
        <f>I24+I26+I28+I29+I32+I33</f>
        <v>29</v>
      </c>
      <c r="D44" s="60">
        <f>J24+J26+J28+J29+J32+J33</f>
        <v>1</v>
      </c>
      <c r="E44" s="67">
        <f t="shared" si="2"/>
        <v>1</v>
      </c>
      <c r="F44" s="64" t="s">
        <v>49</v>
      </c>
    </row>
    <row r="46" spans="2:3">
      <c r="B46" s="2" t="s">
        <v>50</v>
      </c>
      <c r="C46" s="1">
        <f>(28-C44)/E44</f>
        <v>-1</v>
      </c>
    </row>
    <row r="47" spans="2:3">
      <c r="B47" s="35" t="s">
        <v>51</v>
      </c>
      <c r="C47" s="61">
        <f>NORMSDIST(C46)</f>
        <v>0.158655253931457</v>
      </c>
    </row>
  </sheetData>
  <mergeCells count="11">
    <mergeCell ref="C4:D4"/>
    <mergeCell ref="K6:L6"/>
    <mergeCell ref="G8:H8"/>
    <mergeCell ref="O8:P8"/>
    <mergeCell ref="C12:D12"/>
    <mergeCell ref="K13:L13"/>
    <mergeCell ref="S13:T13"/>
    <mergeCell ref="W13:X13"/>
    <mergeCell ref="G16:H16"/>
    <mergeCell ref="O16:P16"/>
    <mergeCell ref="K19:L19"/>
  </mergeCells>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118"/>
  <sheetViews>
    <sheetView tabSelected="1" topLeftCell="F1" workbookViewId="0">
      <selection activeCell="P34" sqref="P34"/>
    </sheetView>
  </sheetViews>
  <sheetFormatPr defaultColWidth="9" defaultRowHeight="13.2"/>
  <cols>
    <col min="1" max="1" width="10.8333333333333" style="1"/>
    <col min="2" max="2" width="12" style="1" customWidth="1"/>
    <col min="3" max="3" width="18.5" style="1" customWidth="1"/>
    <col min="4" max="4" width="16" style="1" customWidth="1"/>
    <col min="5" max="5" width="25.8333333333333" style="1" customWidth="1"/>
    <col min="6" max="10" width="10.8333333333333" style="1"/>
    <col min="11" max="11" width="14.5" style="1" customWidth="1"/>
    <col min="12" max="15" width="10.8333333333333" style="1"/>
    <col min="16" max="16" width="19.025" style="1" customWidth="1"/>
    <col min="17" max="17" width="19.1583333333333" style="1" customWidth="1"/>
    <col min="18" max="18" width="15.9666666666667" style="1" customWidth="1"/>
    <col min="19" max="16383" width="10.8333333333333" style="1"/>
    <col min="16384" max="16384" width="10.8333333333333"/>
  </cols>
  <sheetData>
    <row r="1" spans="1:1">
      <c r="A1" s="2" t="s">
        <v>52</v>
      </c>
    </row>
    <row r="2" spans="2:6">
      <c r="B2" s="3" t="s">
        <v>31</v>
      </c>
      <c r="C2" s="3" t="s">
        <v>32</v>
      </c>
      <c r="D2" s="3" t="s">
        <v>53</v>
      </c>
      <c r="E2" s="3" t="s">
        <v>54</v>
      </c>
      <c r="F2" s="3" t="s">
        <v>55</v>
      </c>
    </row>
    <row r="3" spans="2:6">
      <c r="B3" s="3" t="s">
        <v>15</v>
      </c>
      <c r="C3" s="3">
        <v>10</v>
      </c>
      <c r="D3" s="3">
        <v>10</v>
      </c>
      <c r="E3" s="3">
        <v>0</v>
      </c>
      <c r="F3" s="3" t="s">
        <v>56</v>
      </c>
    </row>
    <row r="4" spans="2:6">
      <c r="B4" s="3" t="s">
        <v>11</v>
      </c>
      <c r="C4" s="3">
        <v>20</v>
      </c>
      <c r="D4" s="3">
        <v>25</v>
      </c>
      <c r="E4" s="3">
        <v>1</v>
      </c>
      <c r="F4" s="52">
        <f>(D4-C4)/E4</f>
        <v>5</v>
      </c>
    </row>
    <row r="5" spans="2:6">
      <c r="B5" s="7" t="s">
        <v>23</v>
      </c>
      <c r="C5" s="3">
        <v>15</v>
      </c>
      <c r="D5" s="3">
        <v>30</v>
      </c>
      <c r="E5" s="3">
        <v>1</v>
      </c>
      <c r="F5" s="52">
        <f>(D5-C5)/E5</f>
        <v>15</v>
      </c>
    </row>
    <row r="6" spans="2:6">
      <c r="B6" s="3" t="s">
        <v>17</v>
      </c>
      <c r="C6" s="3">
        <v>45</v>
      </c>
      <c r="D6" s="3">
        <v>50</v>
      </c>
      <c r="E6" s="3">
        <v>1</v>
      </c>
      <c r="F6" s="52">
        <f>(D6-C6)/E6</f>
        <v>5</v>
      </c>
    </row>
    <row r="7" spans="2:6">
      <c r="B7" s="7" t="s">
        <v>27</v>
      </c>
      <c r="C7" s="3">
        <v>10</v>
      </c>
      <c r="D7" s="3">
        <v>16</v>
      </c>
      <c r="E7" s="3">
        <v>1</v>
      </c>
      <c r="F7" s="52">
        <f t="shared" ref="F7:F10" si="0">(D7-C7)/E7</f>
        <v>6</v>
      </c>
    </row>
    <row r="8" spans="2:6">
      <c r="B8" s="7" t="s">
        <v>24</v>
      </c>
      <c r="C8" s="3">
        <v>15</v>
      </c>
      <c r="D8" s="3">
        <v>18</v>
      </c>
      <c r="E8" s="3">
        <v>1</v>
      </c>
      <c r="F8" s="52">
        <f t="shared" si="0"/>
        <v>3</v>
      </c>
    </row>
    <row r="9" spans="2:6">
      <c r="B9" s="3" t="s">
        <v>9</v>
      </c>
      <c r="C9" s="3">
        <v>20</v>
      </c>
      <c r="D9" s="3">
        <v>30</v>
      </c>
      <c r="E9" s="3">
        <v>2</v>
      </c>
      <c r="F9" s="52">
        <f t="shared" si="0"/>
        <v>5</v>
      </c>
    </row>
    <row r="10" spans="2:6">
      <c r="B10" s="3" t="s">
        <v>12</v>
      </c>
      <c r="C10" s="3">
        <v>10</v>
      </c>
      <c r="D10" s="3">
        <v>15</v>
      </c>
      <c r="E10" s="3">
        <v>1</v>
      </c>
      <c r="F10" s="52">
        <f t="shared" si="0"/>
        <v>5</v>
      </c>
    </row>
    <row r="11" spans="2:6">
      <c r="B11" s="3" t="s">
        <v>18</v>
      </c>
      <c r="C11" s="3">
        <v>5</v>
      </c>
      <c r="D11" s="3">
        <v>5</v>
      </c>
      <c r="E11" s="3">
        <v>0</v>
      </c>
      <c r="F11" s="52" t="s">
        <v>56</v>
      </c>
    </row>
    <row r="12" spans="2:6">
      <c r="B12" s="7" t="s">
        <v>19</v>
      </c>
      <c r="C12" s="3">
        <v>35</v>
      </c>
      <c r="D12" s="3">
        <v>55</v>
      </c>
      <c r="E12" s="3">
        <v>1</v>
      </c>
      <c r="F12" s="52">
        <f>(D12-C12)/E12</f>
        <v>20</v>
      </c>
    </row>
    <row r="14" spans="2:5">
      <c r="B14" s="44" t="s">
        <v>57</v>
      </c>
      <c r="C14" s="44"/>
      <c r="D14" s="44"/>
      <c r="E14" s="44"/>
    </row>
    <row r="15" spans="2:4">
      <c r="B15" s="45"/>
      <c r="C15" s="45"/>
      <c r="D15" s="45"/>
    </row>
    <row r="16" spans="2:12">
      <c r="B16" s="45"/>
      <c r="C16" s="45"/>
      <c r="D16" s="45"/>
      <c r="J16" s="54"/>
      <c r="K16" s="54"/>
      <c r="L16" s="54"/>
    </row>
    <row r="17" spans="7:16">
      <c r="G17" s="3" t="s">
        <v>9</v>
      </c>
      <c r="I17" s="3" t="s">
        <v>12</v>
      </c>
      <c r="J17" s="54"/>
      <c r="K17" s="54"/>
      <c r="L17" s="54"/>
      <c r="O17" s="3" t="s">
        <v>43</v>
      </c>
      <c r="P17" s="3" t="s">
        <v>7</v>
      </c>
    </row>
    <row r="18" spans="6:16">
      <c r="F18" s="22"/>
      <c r="G18" s="3">
        <v>6</v>
      </c>
      <c r="H18" s="22"/>
      <c r="I18" s="3">
        <v>2</v>
      </c>
      <c r="J18" s="54"/>
      <c r="K18" s="54"/>
      <c r="L18" s="54"/>
      <c r="N18" s="55"/>
      <c r="O18" s="3" t="s">
        <v>46</v>
      </c>
      <c r="P18" s="3">
        <f>C23+E20+G18+I18+K23+M23</f>
        <v>25</v>
      </c>
    </row>
    <row r="19" spans="5:16">
      <c r="E19" s="3" t="s">
        <v>11</v>
      </c>
      <c r="F19" s="22"/>
      <c r="G19" s="46"/>
      <c r="H19" s="46"/>
      <c r="N19" s="55"/>
      <c r="O19" s="3" t="s">
        <v>47</v>
      </c>
      <c r="P19" s="3">
        <f>C23+E25+G24+I25+K23+M23</f>
        <v>28</v>
      </c>
    </row>
    <row r="20" spans="5:17">
      <c r="E20" s="3">
        <v>7</v>
      </c>
      <c r="F20" s="22"/>
      <c r="G20" s="22"/>
      <c r="H20" s="22"/>
      <c r="N20" s="55"/>
      <c r="O20" s="56" t="s">
        <v>48</v>
      </c>
      <c r="P20" s="56">
        <f>C23+E25+G27+I25+K23+M23</f>
        <v>29</v>
      </c>
      <c r="Q20" s="1" t="s">
        <v>58</v>
      </c>
    </row>
    <row r="22" spans="2:18">
      <c r="B22" s="22"/>
      <c r="C22" s="3" t="s">
        <v>15</v>
      </c>
      <c r="D22" s="22"/>
      <c r="K22" s="3" t="s">
        <v>18</v>
      </c>
      <c r="M22" s="3" t="s">
        <v>19</v>
      </c>
      <c r="O22" s="3" t="s">
        <v>7</v>
      </c>
      <c r="P22" s="3" t="s">
        <v>59</v>
      </c>
      <c r="Q22" s="57" t="s">
        <v>60</v>
      </c>
      <c r="R22" s="57" t="s">
        <v>61</v>
      </c>
    </row>
    <row r="23" spans="2:24">
      <c r="B23" s="22"/>
      <c r="C23" s="3">
        <v>3</v>
      </c>
      <c r="D23" s="46"/>
      <c r="G23" s="3" t="s">
        <v>17</v>
      </c>
      <c r="J23" s="22"/>
      <c r="K23" s="3">
        <v>4</v>
      </c>
      <c r="M23" s="3">
        <v>3</v>
      </c>
      <c r="O23" s="3">
        <f>$P$20</f>
        <v>29</v>
      </c>
      <c r="P23" s="3">
        <f>SUM($C$3:$C$12)</f>
        <v>185</v>
      </c>
      <c r="Q23" s="57">
        <v>30</v>
      </c>
      <c r="R23" s="58">
        <f>$P$23+$Q$23</f>
        <v>215</v>
      </c>
      <c r="S23" s="55"/>
      <c r="T23" s="55"/>
      <c r="V23" s="55"/>
      <c r="W23" s="55"/>
      <c r="X23" s="55"/>
    </row>
    <row r="24" spans="2:24">
      <c r="B24" s="22"/>
      <c r="C24" s="22"/>
      <c r="D24" s="22"/>
      <c r="E24" s="3" t="s">
        <v>23</v>
      </c>
      <c r="G24" s="3">
        <v>7</v>
      </c>
      <c r="I24" s="3" t="s">
        <v>24</v>
      </c>
      <c r="K24" s="46"/>
      <c r="L24" s="46"/>
      <c r="R24" s="55"/>
      <c r="S24" s="54"/>
      <c r="T24" s="54"/>
      <c r="V24" s="55"/>
      <c r="W24" s="54"/>
      <c r="X24" s="54"/>
    </row>
    <row r="25" spans="5:24">
      <c r="E25" s="3">
        <v>6</v>
      </c>
      <c r="I25" s="3">
        <v>5</v>
      </c>
      <c r="K25" s="22"/>
      <c r="L25" s="22"/>
      <c r="R25" s="55"/>
      <c r="S25" s="55"/>
      <c r="T25" s="55"/>
      <c r="V25" s="55"/>
      <c r="W25" s="55"/>
      <c r="X25" s="55"/>
    </row>
    <row r="26" spans="6:16">
      <c r="F26" s="22"/>
      <c r="G26" s="3" t="s">
        <v>27</v>
      </c>
      <c r="H26" s="22"/>
      <c r="J26" s="22"/>
      <c r="K26" s="22"/>
      <c r="L26" s="22"/>
      <c r="N26" s="55"/>
      <c r="O26" s="55"/>
      <c r="P26" s="55"/>
    </row>
    <row r="27" spans="6:16">
      <c r="F27" s="22"/>
      <c r="G27" s="3">
        <v>8</v>
      </c>
      <c r="H27" s="46"/>
      <c r="J27" s="22"/>
      <c r="K27" s="22"/>
      <c r="L27" s="22"/>
      <c r="N27" s="55"/>
      <c r="O27" s="54"/>
      <c r="P27" s="54"/>
    </row>
    <row r="28" spans="6:16">
      <c r="F28" s="22"/>
      <c r="G28" s="22"/>
      <c r="H28" s="22"/>
      <c r="J28" s="22"/>
      <c r="K28" s="22"/>
      <c r="L28" s="22"/>
      <c r="N28" s="55"/>
      <c r="O28" s="55"/>
      <c r="P28" s="55"/>
    </row>
    <row r="29" spans="2:12">
      <c r="B29" s="47" t="s">
        <v>62</v>
      </c>
      <c r="C29" s="48"/>
      <c r="D29" s="48"/>
      <c r="E29" s="48"/>
      <c r="J29" s="55"/>
      <c r="K29" s="55"/>
      <c r="L29" s="55"/>
    </row>
    <row r="30" spans="3:12">
      <c r="C30" s="1" t="s">
        <v>63</v>
      </c>
      <c r="J30" s="55"/>
      <c r="K30" s="54"/>
      <c r="L30" s="54"/>
    </row>
    <row r="31" spans="2:12">
      <c r="B31" s="49" t="s">
        <v>64</v>
      </c>
      <c r="C31" s="50">
        <v>18</v>
      </c>
      <c r="D31" s="45"/>
      <c r="J31" s="54"/>
      <c r="K31" s="54"/>
      <c r="L31" s="54"/>
    </row>
    <row r="32" spans="7:16">
      <c r="G32" s="3" t="s">
        <v>9</v>
      </c>
      <c r="I32" s="3" t="s">
        <v>12</v>
      </c>
      <c r="J32" s="54"/>
      <c r="K32" s="54"/>
      <c r="L32" s="54"/>
      <c r="O32" s="3" t="s">
        <v>43</v>
      </c>
      <c r="P32" s="3" t="s">
        <v>7</v>
      </c>
    </row>
    <row r="33" spans="6:16">
      <c r="F33" s="22"/>
      <c r="G33" s="3">
        <v>6</v>
      </c>
      <c r="H33" s="22"/>
      <c r="I33" s="3">
        <v>2</v>
      </c>
      <c r="J33" s="54"/>
      <c r="K33" s="54"/>
      <c r="L33" s="54"/>
      <c r="O33" s="3" t="s">
        <v>46</v>
      </c>
      <c r="P33" s="3">
        <f>C38+E35+G33+I33+K38+M38</f>
        <v>25</v>
      </c>
    </row>
    <row r="34" spans="5:16">
      <c r="E34" s="3" t="s">
        <v>11</v>
      </c>
      <c r="F34" s="22"/>
      <c r="G34" s="46"/>
      <c r="H34" s="46"/>
      <c r="O34" s="3" t="s">
        <v>47</v>
      </c>
      <c r="P34" s="3">
        <f>C38+E40+G39+I40+K38+M38</f>
        <v>27</v>
      </c>
    </row>
    <row r="35" spans="5:17">
      <c r="E35" s="3">
        <v>7</v>
      </c>
      <c r="F35" s="22"/>
      <c r="G35" s="22"/>
      <c r="H35" s="22"/>
      <c r="O35" s="56" t="s">
        <v>48</v>
      </c>
      <c r="P35" s="56">
        <f>C38+E40+G42+I40+K38+M38</f>
        <v>28</v>
      </c>
      <c r="Q35" s="1" t="s">
        <v>58</v>
      </c>
    </row>
    <row r="37" spans="3:18">
      <c r="C37" s="3" t="s">
        <v>15</v>
      </c>
      <c r="D37" s="22"/>
      <c r="K37" s="3" t="s">
        <v>18</v>
      </c>
      <c r="M37" s="3" t="s">
        <v>19</v>
      </c>
      <c r="O37" s="3" t="s">
        <v>7</v>
      </c>
      <c r="P37" s="3" t="s">
        <v>63</v>
      </c>
      <c r="Q37" s="57" t="s">
        <v>60</v>
      </c>
      <c r="R37" s="57" t="s">
        <v>61</v>
      </c>
    </row>
    <row r="38" spans="3:18">
      <c r="C38" s="3">
        <v>3</v>
      </c>
      <c r="D38" s="46"/>
      <c r="G38" s="3" t="s">
        <v>17</v>
      </c>
      <c r="J38" s="22"/>
      <c r="K38" s="3">
        <v>4</v>
      </c>
      <c r="M38" s="3">
        <v>3</v>
      </c>
      <c r="O38" s="3">
        <f>$P$35</f>
        <v>28</v>
      </c>
      <c r="P38" s="3">
        <f>$P$23+$D$8</f>
        <v>203</v>
      </c>
      <c r="Q38" s="57">
        <f>R3</f>
        <v>0</v>
      </c>
      <c r="R38" s="57">
        <f>$P$38+$Q$38</f>
        <v>203</v>
      </c>
    </row>
    <row r="39" spans="3:12">
      <c r="C39" s="22"/>
      <c r="D39" s="22"/>
      <c r="E39" s="3" t="s">
        <v>23</v>
      </c>
      <c r="G39" s="3">
        <v>7</v>
      </c>
      <c r="I39" s="53" t="s">
        <v>24</v>
      </c>
      <c r="K39" s="46"/>
      <c r="L39" s="46"/>
    </row>
    <row r="40" spans="5:12">
      <c r="E40" s="3">
        <v>6</v>
      </c>
      <c r="I40" s="53">
        <v>4</v>
      </c>
      <c r="K40" s="22"/>
      <c r="L40" s="22"/>
    </row>
    <row r="41" spans="6:12">
      <c r="F41" s="22"/>
      <c r="G41" s="3" t="s">
        <v>27</v>
      </c>
      <c r="H41" s="22"/>
      <c r="I41" s="1" t="s">
        <v>65</v>
      </c>
      <c r="J41" s="22"/>
      <c r="K41" s="22"/>
      <c r="L41" s="22"/>
    </row>
    <row r="42" spans="6:12">
      <c r="F42" s="22"/>
      <c r="G42" s="3">
        <v>8</v>
      </c>
      <c r="H42" s="46"/>
      <c r="J42" s="22"/>
      <c r="K42" s="22"/>
      <c r="L42" s="22"/>
    </row>
    <row r="43" spans="6:12">
      <c r="F43" s="22"/>
      <c r="G43" s="22"/>
      <c r="H43" s="22"/>
      <c r="J43" s="22"/>
      <c r="K43" s="22"/>
      <c r="L43" s="22"/>
    </row>
    <row r="44" spans="2:3">
      <c r="B44" s="47" t="s">
        <v>66</v>
      </c>
      <c r="C44" s="48"/>
    </row>
    <row r="45" spans="2:3">
      <c r="B45" s="2" t="s">
        <v>67</v>
      </c>
      <c r="C45" s="1" t="s">
        <v>63</v>
      </c>
    </row>
    <row r="46" spans="2:12">
      <c r="B46" s="1" t="s">
        <v>68</v>
      </c>
      <c r="C46" s="45">
        <v>30</v>
      </c>
      <c r="D46" s="45"/>
      <c r="J46" s="54"/>
      <c r="K46" s="54"/>
      <c r="L46" s="54"/>
    </row>
    <row r="47" spans="2:16">
      <c r="B47" s="49" t="s">
        <v>69</v>
      </c>
      <c r="C47" s="51">
        <v>16</v>
      </c>
      <c r="G47" s="3" t="s">
        <v>9</v>
      </c>
      <c r="I47" s="3" t="s">
        <v>12</v>
      </c>
      <c r="J47" s="54"/>
      <c r="K47" s="54"/>
      <c r="L47" s="54"/>
      <c r="O47" s="3" t="s">
        <v>43</v>
      </c>
      <c r="P47" s="3" t="s">
        <v>7</v>
      </c>
    </row>
    <row r="48" spans="2:16">
      <c r="B48" s="1" t="s">
        <v>70</v>
      </c>
      <c r="C48" s="22">
        <v>55</v>
      </c>
      <c r="F48" s="22"/>
      <c r="G48" s="3">
        <v>6</v>
      </c>
      <c r="H48" s="22"/>
      <c r="I48" s="3">
        <v>2</v>
      </c>
      <c r="J48" s="54"/>
      <c r="K48" s="54"/>
      <c r="L48" s="54"/>
      <c r="O48" s="3" t="s">
        <v>46</v>
      </c>
      <c r="P48" s="3">
        <f>C53+E50+G48+I48+K53+M53</f>
        <v>25</v>
      </c>
    </row>
    <row r="49" spans="5:17">
      <c r="E49" s="3" t="s">
        <v>11</v>
      </c>
      <c r="F49" s="22"/>
      <c r="G49" s="46"/>
      <c r="H49" s="46"/>
      <c r="O49" s="7" t="s">
        <v>47</v>
      </c>
      <c r="P49" s="7">
        <f>C53+E55+G54+I55+K53+M53</f>
        <v>27</v>
      </c>
      <c r="Q49" s="1" t="s">
        <v>58</v>
      </c>
    </row>
    <row r="50" spans="5:17">
      <c r="E50" s="3">
        <v>7</v>
      </c>
      <c r="F50" s="22"/>
      <c r="G50" s="22"/>
      <c r="H50" s="22"/>
      <c r="O50" s="56" t="s">
        <v>48</v>
      </c>
      <c r="P50" s="56">
        <f>C53+E55+G57+I55+K53+M53</f>
        <v>27</v>
      </c>
      <c r="Q50" s="1" t="s">
        <v>58</v>
      </c>
    </row>
    <row r="52" spans="3:18">
      <c r="C52" s="3" t="s">
        <v>15</v>
      </c>
      <c r="D52" s="22"/>
      <c r="K52" s="3" t="s">
        <v>18</v>
      </c>
      <c r="M52" s="3" t="s">
        <v>19</v>
      </c>
      <c r="O52" s="3" t="s">
        <v>7</v>
      </c>
      <c r="P52" s="3" t="s">
        <v>63</v>
      </c>
      <c r="Q52" s="57" t="s">
        <v>60</v>
      </c>
      <c r="R52" s="57" t="s">
        <v>61</v>
      </c>
    </row>
    <row r="53" spans="3:18">
      <c r="C53" s="3">
        <v>3</v>
      </c>
      <c r="D53" s="46"/>
      <c r="G53" s="3" t="s">
        <v>17</v>
      </c>
      <c r="J53" s="22"/>
      <c r="K53" s="3">
        <v>4</v>
      </c>
      <c r="M53" s="3">
        <v>3</v>
      </c>
      <c r="O53" s="3">
        <f>$P$50</f>
        <v>27</v>
      </c>
      <c r="P53" s="3">
        <f>$P$38+$C$47</f>
        <v>219</v>
      </c>
      <c r="Q53" s="57">
        <v>0</v>
      </c>
      <c r="R53" s="57">
        <f>$P$53+$Q$53</f>
        <v>219</v>
      </c>
    </row>
    <row r="54" spans="3:12">
      <c r="C54" s="22"/>
      <c r="D54" s="22"/>
      <c r="E54" s="3" t="s">
        <v>23</v>
      </c>
      <c r="G54" s="3">
        <v>7</v>
      </c>
      <c r="I54" s="7" t="s">
        <v>24</v>
      </c>
      <c r="K54" s="46"/>
      <c r="L54" s="46"/>
    </row>
    <row r="55" spans="5:12">
      <c r="E55" s="3">
        <v>6</v>
      </c>
      <c r="I55" s="7">
        <v>4</v>
      </c>
      <c r="K55" s="22"/>
      <c r="L55" s="22"/>
    </row>
    <row r="56" spans="7:7">
      <c r="G56" s="53" t="s">
        <v>27</v>
      </c>
    </row>
    <row r="57" spans="7:7">
      <c r="G57" s="53">
        <v>7</v>
      </c>
    </row>
    <row r="58" spans="7:7">
      <c r="G58" s="1" t="s">
        <v>65</v>
      </c>
    </row>
    <row r="61" spans="2:3">
      <c r="B61" s="47" t="s">
        <v>71</v>
      </c>
      <c r="C61" s="48"/>
    </row>
    <row r="62" spans="2:3">
      <c r="B62" s="2" t="s">
        <v>72</v>
      </c>
      <c r="C62" s="1" t="s">
        <v>63</v>
      </c>
    </row>
    <row r="63" spans="2:12">
      <c r="B63" s="49" t="s">
        <v>68</v>
      </c>
      <c r="C63" s="50">
        <v>30</v>
      </c>
      <c r="D63" s="45"/>
      <c r="J63" s="54"/>
      <c r="K63" s="54"/>
      <c r="L63" s="54"/>
    </row>
    <row r="64" spans="2:16">
      <c r="B64" s="25" t="s">
        <v>73</v>
      </c>
      <c r="C64" s="25">
        <v>55</v>
      </c>
      <c r="G64" s="3" t="s">
        <v>9</v>
      </c>
      <c r="I64" s="3" t="s">
        <v>12</v>
      </c>
      <c r="J64" s="54"/>
      <c r="K64" s="54"/>
      <c r="L64" s="54"/>
      <c r="O64" s="3" t="s">
        <v>43</v>
      </c>
      <c r="P64" s="3" t="s">
        <v>7</v>
      </c>
    </row>
    <row r="65" spans="6:16">
      <c r="F65" s="22"/>
      <c r="G65" s="3">
        <v>6</v>
      </c>
      <c r="H65" s="22"/>
      <c r="I65" s="3">
        <v>2</v>
      </c>
      <c r="J65" s="54"/>
      <c r="K65" s="54"/>
      <c r="L65" s="54"/>
      <c r="O65" s="3" t="s">
        <v>46</v>
      </c>
      <c r="P65" s="3">
        <f>C70+E67+G65+I65+K70+M70</f>
        <v>25</v>
      </c>
    </row>
    <row r="66" spans="5:17">
      <c r="E66" s="3" t="s">
        <v>11</v>
      </c>
      <c r="F66" s="22"/>
      <c r="G66" s="46"/>
      <c r="H66" s="46"/>
      <c r="O66" s="7" t="s">
        <v>47</v>
      </c>
      <c r="P66" s="7">
        <f>C70+E72+G71+I72+K70+M70</f>
        <v>26</v>
      </c>
      <c r="Q66" s="1" t="s">
        <v>58</v>
      </c>
    </row>
    <row r="67" spans="5:17">
      <c r="E67" s="3">
        <v>7</v>
      </c>
      <c r="F67" s="22"/>
      <c r="G67" s="22"/>
      <c r="H67" s="22"/>
      <c r="O67" s="56" t="s">
        <v>48</v>
      </c>
      <c r="P67" s="56">
        <f>C70+E72+G74+I72+K70+M70</f>
        <v>26</v>
      </c>
      <c r="Q67" s="1" t="s">
        <v>58</v>
      </c>
    </row>
    <row r="69" spans="3:18">
      <c r="C69" s="3" t="s">
        <v>15</v>
      </c>
      <c r="D69" s="22"/>
      <c r="K69" s="3" t="s">
        <v>18</v>
      </c>
      <c r="M69" s="3" t="s">
        <v>19</v>
      </c>
      <c r="O69" s="3" t="s">
        <v>7</v>
      </c>
      <c r="P69" s="3" t="s">
        <v>63</v>
      </c>
      <c r="Q69" s="57" t="s">
        <v>60</v>
      </c>
      <c r="R69" s="57" t="s">
        <v>61</v>
      </c>
    </row>
    <row r="70" spans="3:18">
      <c r="C70" s="3">
        <v>3</v>
      </c>
      <c r="D70" s="46"/>
      <c r="G70" s="3" t="s">
        <v>17</v>
      </c>
      <c r="J70" s="22"/>
      <c r="K70" s="3">
        <v>4</v>
      </c>
      <c r="M70" s="3">
        <v>3</v>
      </c>
      <c r="O70" s="3">
        <f>$P$67</f>
        <v>26</v>
      </c>
      <c r="P70" s="3">
        <f>$P$53+$C$63</f>
        <v>249</v>
      </c>
      <c r="Q70" s="57">
        <v>0</v>
      </c>
      <c r="R70" s="57">
        <f>$P$70+$Q$70</f>
        <v>249</v>
      </c>
    </row>
    <row r="71" spans="3:12">
      <c r="C71" s="22"/>
      <c r="D71" s="22"/>
      <c r="E71" s="53" t="s">
        <v>23</v>
      </c>
      <c r="G71" s="3">
        <v>7</v>
      </c>
      <c r="I71" s="7" t="s">
        <v>24</v>
      </c>
      <c r="K71" s="46"/>
      <c r="L71" s="46"/>
    </row>
    <row r="72" spans="5:12">
      <c r="E72" s="53">
        <v>5</v>
      </c>
      <c r="I72" s="7">
        <v>4</v>
      </c>
      <c r="K72" s="22"/>
      <c r="L72" s="22"/>
    </row>
    <row r="73" spans="5:7">
      <c r="E73" s="1" t="s">
        <v>65</v>
      </c>
      <c r="G73" s="7" t="s">
        <v>27</v>
      </c>
    </row>
    <row r="74" spans="7:7">
      <c r="G74" s="7">
        <v>7</v>
      </c>
    </row>
    <row r="77" spans="2:3">
      <c r="B77" s="47" t="s">
        <v>74</v>
      </c>
      <c r="C77" s="48"/>
    </row>
    <row r="78" spans="2:3">
      <c r="B78" s="2"/>
      <c r="C78" s="1" t="s">
        <v>63</v>
      </c>
    </row>
    <row r="79" spans="2:12">
      <c r="B79" s="49" t="s">
        <v>75</v>
      </c>
      <c r="C79" s="49">
        <v>55</v>
      </c>
      <c r="D79" s="45"/>
      <c r="J79" s="54"/>
      <c r="K79" s="54"/>
      <c r="L79" s="54"/>
    </row>
    <row r="80" spans="7:16">
      <c r="G80" s="3" t="s">
        <v>9</v>
      </c>
      <c r="I80" s="3" t="s">
        <v>12</v>
      </c>
      <c r="J80" s="54"/>
      <c r="K80" s="54"/>
      <c r="L80" s="54"/>
      <c r="O80" s="3" t="s">
        <v>43</v>
      </c>
      <c r="P80" s="3" t="s">
        <v>7</v>
      </c>
    </row>
    <row r="81" spans="6:16">
      <c r="F81" s="22"/>
      <c r="G81" s="3">
        <v>6</v>
      </c>
      <c r="H81" s="22"/>
      <c r="I81" s="3">
        <v>2</v>
      </c>
      <c r="J81" s="54"/>
      <c r="K81" s="54"/>
      <c r="L81" s="54"/>
      <c r="O81" s="3" t="s">
        <v>46</v>
      </c>
      <c r="P81" s="3">
        <f>C86+E83+G81+I81+K86+M86</f>
        <v>24</v>
      </c>
    </row>
    <row r="82" spans="5:17">
      <c r="E82" s="3" t="s">
        <v>11</v>
      </c>
      <c r="F82" s="22"/>
      <c r="G82" s="46"/>
      <c r="H82" s="46"/>
      <c r="O82" s="7" t="s">
        <v>47</v>
      </c>
      <c r="P82" s="7">
        <f>C86+E88+G87+I88+K86+M86</f>
        <v>25</v>
      </c>
      <c r="Q82" s="1" t="s">
        <v>58</v>
      </c>
    </row>
    <row r="83" spans="5:17">
      <c r="E83" s="3">
        <v>7</v>
      </c>
      <c r="F83" s="22"/>
      <c r="G83" s="22"/>
      <c r="H83" s="22"/>
      <c r="O83" s="56" t="s">
        <v>48</v>
      </c>
      <c r="P83" s="56">
        <f>C86+E88+G90+I88+K86+M86</f>
        <v>25</v>
      </c>
      <c r="Q83" s="1" t="s">
        <v>58</v>
      </c>
    </row>
    <row r="85" spans="3:18">
      <c r="C85" s="3" t="s">
        <v>15</v>
      </c>
      <c r="D85" s="22"/>
      <c r="K85" s="3" t="s">
        <v>18</v>
      </c>
      <c r="M85" s="53" t="s">
        <v>19</v>
      </c>
      <c r="O85" s="3" t="s">
        <v>7</v>
      </c>
      <c r="P85" s="3" t="s">
        <v>63</v>
      </c>
      <c r="Q85" s="57" t="s">
        <v>60</v>
      </c>
      <c r="R85" s="57" t="s">
        <v>61</v>
      </c>
    </row>
    <row r="86" spans="3:18">
      <c r="C86" s="3">
        <v>3</v>
      </c>
      <c r="D86" s="46"/>
      <c r="G86" s="3" t="s">
        <v>17</v>
      </c>
      <c r="J86" s="22"/>
      <c r="K86" s="3">
        <v>4</v>
      </c>
      <c r="M86" s="53">
        <v>2</v>
      </c>
      <c r="O86" s="3">
        <f>$P$83</f>
        <v>25</v>
      </c>
      <c r="P86" s="3">
        <f>$P$70+$C$79</f>
        <v>304</v>
      </c>
      <c r="Q86" s="57">
        <v>0</v>
      </c>
      <c r="R86" s="57">
        <f>$P$86+$Q$86</f>
        <v>304</v>
      </c>
    </row>
    <row r="87" spans="3:12">
      <c r="C87" s="22"/>
      <c r="D87" s="22"/>
      <c r="E87" s="7" t="s">
        <v>23</v>
      </c>
      <c r="G87" s="3">
        <v>7</v>
      </c>
      <c r="I87" s="7" t="s">
        <v>24</v>
      </c>
      <c r="K87" s="46"/>
      <c r="L87" s="46"/>
    </row>
    <row r="88" spans="5:12">
      <c r="E88" s="7">
        <v>5</v>
      </c>
      <c r="I88" s="7">
        <v>4</v>
      </c>
      <c r="K88" s="22"/>
      <c r="L88" s="22"/>
    </row>
    <row r="89" spans="7:7">
      <c r="G89" s="7" t="s">
        <v>27</v>
      </c>
    </row>
    <row r="90" spans="7:7">
      <c r="G90" s="7">
        <v>7</v>
      </c>
    </row>
    <row r="91" s="1" customFormat="1" spans="7:7">
      <c r="G91" s="62"/>
    </row>
    <row r="92" s="1" customFormat="1" spans="7:7">
      <c r="G92" s="62"/>
    </row>
    <row r="94" spans="2:7">
      <c r="B94" s="19" t="s">
        <v>76</v>
      </c>
      <c r="G94" s="19" t="s">
        <v>30</v>
      </c>
    </row>
    <row r="95" ht="14" spans="2:12">
      <c r="B95" s="1" t="s">
        <v>77</v>
      </c>
      <c r="C95" s="3" t="s">
        <v>78</v>
      </c>
      <c r="D95" s="3" t="s">
        <v>79</v>
      </c>
      <c r="G95" s="63" t="s">
        <v>31</v>
      </c>
      <c r="H95" s="63" t="s">
        <v>33</v>
      </c>
      <c r="I95" s="63" t="s">
        <v>34</v>
      </c>
      <c r="J95" s="63" t="s">
        <v>35</v>
      </c>
      <c r="K95" s="3" t="s">
        <v>36</v>
      </c>
      <c r="L95" s="3" t="s">
        <v>37</v>
      </c>
    </row>
    <row r="96" ht="14" spans="3:12">
      <c r="C96" s="3">
        <f>$P$20</f>
        <v>29</v>
      </c>
      <c r="D96" s="3">
        <f>R23</f>
        <v>215</v>
      </c>
      <c r="G96" s="63" t="s">
        <v>15</v>
      </c>
      <c r="H96" s="63">
        <v>2</v>
      </c>
      <c r="I96" s="63">
        <v>3</v>
      </c>
      <c r="J96" s="63">
        <v>4</v>
      </c>
      <c r="K96" s="66">
        <f t="shared" ref="K96:K105" si="1">(H96+4*I96+J96)/6</f>
        <v>3</v>
      </c>
      <c r="L96" s="66">
        <f t="shared" ref="L96:L105" si="2">((J96-H96)/6)^2</f>
        <v>0.111111111111111</v>
      </c>
    </row>
    <row r="97" ht="14" spans="2:12">
      <c r="B97" s="49" t="s">
        <v>24</v>
      </c>
      <c r="C97" s="7">
        <f>$P$35</f>
        <v>28</v>
      </c>
      <c r="D97" s="7">
        <f>R38</f>
        <v>203</v>
      </c>
      <c r="E97" s="64" t="s">
        <v>80</v>
      </c>
      <c r="G97" s="63" t="s">
        <v>11</v>
      </c>
      <c r="H97" s="63">
        <v>4</v>
      </c>
      <c r="I97" s="63">
        <v>7</v>
      </c>
      <c r="J97" s="63">
        <v>10</v>
      </c>
      <c r="K97" s="66">
        <f t="shared" si="1"/>
        <v>7</v>
      </c>
      <c r="L97" s="66">
        <f t="shared" si="2"/>
        <v>1</v>
      </c>
    </row>
    <row r="98" ht="14" spans="2:12">
      <c r="B98" s="1" t="s">
        <v>27</v>
      </c>
      <c r="C98" s="3">
        <f>$P$50</f>
        <v>27</v>
      </c>
      <c r="D98" s="3">
        <f>R53</f>
        <v>219</v>
      </c>
      <c r="G98" s="63" t="s">
        <v>23</v>
      </c>
      <c r="H98" s="63">
        <v>5</v>
      </c>
      <c r="I98" s="63">
        <v>6</v>
      </c>
      <c r="J98" s="63">
        <v>7</v>
      </c>
      <c r="K98" s="66">
        <f t="shared" si="1"/>
        <v>6</v>
      </c>
      <c r="L98" s="66">
        <f t="shared" si="2"/>
        <v>0.111111111111111</v>
      </c>
    </row>
    <row r="99" ht="14" spans="2:12">
      <c r="B99" s="1" t="s">
        <v>23</v>
      </c>
      <c r="C99" s="3">
        <f>$P$67</f>
        <v>26</v>
      </c>
      <c r="D99" s="3">
        <f>R70</f>
        <v>249</v>
      </c>
      <c r="G99" s="63" t="s">
        <v>17</v>
      </c>
      <c r="H99" s="63">
        <v>6</v>
      </c>
      <c r="I99" s="63">
        <v>7</v>
      </c>
      <c r="J99" s="63">
        <v>8</v>
      </c>
      <c r="K99" s="66">
        <f t="shared" si="1"/>
        <v>7</v>
      </c>
      <c r="L99" s="66">
        <f t="shared" si="2"/>
        <v>0.111111111111111</v>
      </c>
    </row>
    <row r="100" ht="14" spans="2:12">
      <c r="B100" s="1" t="s">
        <v>19</v>
      </c>
      <c r="C100" s="3">
        <f>$P$83</f>
        <v>25</v>
      </c>
      <c r="D100" s="3">
        <f>R86</f>
        <v>304</v>
      </c>
      <c r="G100" s="63" t="s">
        <v>27</v>
      </c>
      <c r="H100" s="63">
        <v>6</v>
      </c>
      <c r="I100" s="63">
        <v>8</v>
      </c>
      <c r="J100" s="63">
        <v>10</v>
      </c>
      <c r="K100" s="66">
        <f t="shared" si="1"/>
        <v>8</v>
      </c>
      <c r="L100" s="66">
        <f t="shared" si="2"/>
        <v>0.444444444444444</v>
      </c>
    </row>
    <row r="101" ht="14" spans="7:13">
      <c r="G101" s="65" t="s">
        <v>24</v>
      </c>
      <c r="H101" s="65">
        <f>4-1</f>
        <v>3</v>
      </c>
      <c r="I101" s="65">
        <f>5-1</f>
        <v>4</v>
      </c>
      <c r="J101" s="65">
        <f>6-1</f>
        <v>5</v>
      </c>
      <c r="K101" s="67">
        <f t="shared" si="1"/>
        <v>4</v>
      </c>
      <c r="L101" s="67">
        <f t="shared" si="2"/>
        <v>0.111111111111111</v>
      </c>
      <c r="M101" s="64" t="s">
        <v>81</v>
      </c>
    </row>
    <row r="102" ht="14" spans="7:12">
      <c r="G102" s="63" t="s">
        <v>9</v>
      </c>
      <c r="H102" s="63">
        <v>3</v>
      </c>
      <c r="I102" s="63">
        <v>6</v>
      </c>
      <c r="J102" s="63">
        <v>9</v>
      </c>
      <c r="K102" s="66">
        <f t="shared" si="1"/>
        <v>6</v>
      </c>
      <c r="L102" s="66">
        <f t="shared" si="2"/>
        <v>1</v>
      </c>
    </row>
    <row r="103" ht="14" spans="7:12">
      <c r="G103" s="63" t="s">
        <v>12</v>
      </c>
      <c r="H103" s="63">
        <v>2</v>
      </c>
      <c r="I103" s="63">
        <v>2</v>
      </c>
      <c r="J103" s="63">
        <v>2</v>
      </c>
      <c r="K103" s="66">
        <f t="shared" si="1"/>
        <v>2</v>
      </c>
      <c r="L103" s="66">
        <f t="shared" si="2"/>
        <v>0</v>
      </c>
    </row>
    <row r="104" ht="14" spans="7:12">
      <c r="G104" s="63" t="s">
        <v>18</v>
      </c>
      <c r="H104" s="63">
        <v>3</v>
      </c>
      <c r="I104" s="63">
        <v>4</v>
      </c>
      <c r="J104" s="63">
        <v>5</v>
      </c>
      <c r="K104" s="66">
        <f t="shared" si="1"/>
        <v>4</v>
      </c>
      <c r="L104" s="66">
        <f t="shared" si="2"/>
        <v>0.111111111111111</v>
      </c>
    </row>
    <row r="105" ht="14" spans="7:12">
      <c r="G105" s="63" t="s">
        <v>19</v>
      </c>
      <c r="H105" s="63">
        <v>2</v>
      </c>
      <c r="I105" s="63">
        <v>3</v>
      </c>
      <c r="J105" s="63">
        <v>4</v>
      </c>
      <c r="K105" s="66">
        <f t="shared" si="1"/>
        <v>3</v>
      </c>
      <c r="L105" s="66">
        <f t="shared" si="2"/>
        <v>0.111111111111111</v>
      </c>
    </row>
    <row r="107" ht="14" spans="2:2">
      <c r="B107" s="21" t="s">
        <v>39</v>
      </c>
    </row>
    <row r="108" ht="14" spans="2:2">
      <c r="B108" s="21" t="s">
        <v>40</v>
      </c>
    </row>
    <row r="109" ht="14" spans="2:2">
      <c r="B109" s="21" t="s">
        <v>41</v>
      </c>
    </row>
    <row r="110" ht="14" spans="2:2">
      <c r="B110" s="21" t="s">
        <v>42</v>
      </c>
    </row>
    <row r="112" spans="2:5">
      <c r="B112" s="3" t="s">
        <v>43</v>
      </c>
      <c r="C112" s="3" t="s">
        <v>44</v>
      </c>
      <c r="D112" s="3" t="s">
        <v>37</v>
      </c>
      <c r="E112" s="3" t="s">
        <v>45</v>
      </c>
    </row>
    <row r="113" spans="2:5">
      <c r="B113" s="3" t="s">
        <v>46</v>
      </c>
      <c r="C113" s="59">
        <f>K96+K97+K102+K103+K104+K105</f>
        <v>25</v>
      </c>
      <c r="D113" s="59">
        <f>L96+L97+L102+L103+L104+L105</f>
        <v>2.33333333333333</v>
      </c>
      <c r="E113" s="66">
        <f>SQRT(D113)</f>
        <v>1.52752523165195</v>
      </c>
    </row>
    <row r="114" spans="2:5">
      <c r="B114" s="3" t="s">
        <v>47</v>
      </c>
      <c r="C114" s="59">
        <f>K96+K98+K99+K101+K104+K105</f>
        <v>27</v>
      </c>
      <c r="D114" s="59">
        <f>L96+L98+L99+L101+L104+L105</f>
        <v>0.666666666666667</v>
      </c>
      <c r="E114" s="66">
        <f t="shared" ref="E114:E115" si="3">SQRT(D114)</f>
        <v>0.816496580927726</v>
      </c>
    </row>
    <row r="115" spans="2:6">
      <c r="B115" s="56" t="s">
        <v>48</v>
      </c>
      <c r="C115" s="60">
        <f>K96+K98+K100+K101+K104+K105</f>
        <v>28</v>
      </c>
      <c r="D115" s="60">
        <f>L96+L98+L100+L101+L104+L105</f>
        <v>1</v>
      </c>
      <c r="E115" s="67">
        <f t="shared" si="3"/>
        <v>1</v>
      </c>
      <c r="F115" s="64" t="s">
        <v>49</v>
      </c>
    </row>
    <row r="117" spans="2:3">
      <c r="B117" s="2" t="s">
        <v>50</v>
      </c>
      <c r="C117" s="1">
        <f>(28-C115)/E115</f>
        <v>0</v>
      </c>
    </row>
    <row r="118" spans="2:3">
      <c r="B118" s="35" t="s">
        <v>51</v>
      </c>
      <c r="C118" s="61">
        <f>NORMSDIST(C117)</f>
        <v>0.5</v>
      </c>
    </row>
  </sheetData>
  <mergeCells count="2">
    <mergeCell ref="B14:E14"/>
    <mergeCell ref="C15:D15"/>
  </mergeCells>
  <pageMargins left="0.699305555555556" right="0.699305555555556"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6"/>
  <sheetViews>
    <sheetView workbookViewId="0">
      <selection activeCell="E51" sqref="E51"/>
    </sheetView>
  </sheetViews>
  <sheetFormatPr defaultColWidth="9" defaultRowHeight="13.2" outlineLevelCol="7"/>
  <cols>
    <col min="1" max="1" width="10.8333333333333" style="1"/>
    <col min="2" max="2" width="13.8333333333333" style="1" customWidth="1"/>
    <col min="3" max="3" width="14.3333333333333" style="1" customWidth="1"/>
    <col min="4" max="4" width="24.5" style="1" customWidth="1"/>
    <col min="5" max="5" width="22.1666666666667" style="1" customWidth="1"/>
    <col min="6" max="6" width="11.5" style="1" customWidth="1"/>
    <col min="7" max="7" width="21.3333333333333" style="1" customWidth="1"/>
    <col min="8" max="8" width="23" style="1" customWidth="1"/>
    <col min="9" max="16384" width="10.8333333333333" style="1"/>
  </cols>
  <sheetData>
    <row r="1" spans="1:1">
      <c r="A1" s="2" t="s">
        <v>82</v>
      </c>
    </row>
    <row r="2" spans="1:4">
      <c r="A2" s="2"/>
      <c r="B2" s="4" t="s">
        <v>83</v>
      </c>
      <c r="C2" s="4" t="s">
        <v>84</v>
      </c>
      <c r="D2" s="4" t="s">
        <v>85</v>
      </c>
    </row>
    <row r="3" spans="1:4">
      <c r="A3" s="2"/>
      <c r="B3" s="3">
        <v>0</v>
      </c>
      <c r="C3" s="3">
        <v>-500</v>
      </c>
      <c r="D3" s="3">
        <v>-500</v>
      </c>
    </row>
    <row r="4" spans="1:4">
      <c r="A4" s="2"/>
      <c r="B4" s="3">
        <v>1</v>
      </c>
      <c r="C4" s="3">
        <v>400</v>
      </c>
      <c r="D4" s="3">
        <v>300</v>
      </c>
    </row>
    <row r="5" spans="1:4">
      <c r="A5" s="2"/>
      <c r="B5" s="3">
        <v>2</v>
      </c>
      <c r="C5" s="3">
        <v>300</v>
      </c>
      <c r="D5" s="3">
        <v>350</v>
      </c>
    </row>
    <row r="6" spans="1:4">
      <c r="A6" s="2"/>
      <c r="B6" s="3">
        <v>3</v>
      </c>
      <c r="C6" s="3" t="s">
        <v>56</v>
      </c>
      <c r="D6" s="3">
        <v>80</v>
      </c>
    </row>
    <row r="7" spans="1:1">
      <c r="A7" s="2"/>
    </row>
    <row r="8" spans="1:4">
      <c r="A8" s="2"/>
      <c r="B8" s="2" t="s">
        <v>86</v>
      </c>
      <c r="C8" s="17">
        <f>IRR(C3:C6)</f>
        <v>0.271779788708135</v>
      </c>
      <c r="D8" s="17">
        <f>IRR(D3:D6)</f>
        <v>0.257713417537457</v>
      </c>
    </row>
    <row r="9" spans="1:4">
      <c r="A9" s="2"/>
      <c r="B9" s="2"/>
      <c r="C9" s="18"/>
      <c r="D9" s="18"/>
    </row>
    <row r="10" spans="1:4">
      <c r="A10" s="2"/>
      <c r="B10" s="2"/>
      <c r="C10" s="18"/>
      <c r="D10" s="18"/>
    </row>
    <row r="11" spans="1:3">
      <c r="A11" s="2" t="s">
        <v>87</v>
      </c>
      <c r="B11" s="19" t="s">
        <v>88</v>
      </c>
      <c r="C11" s="20">
        <v>0.08</v>
      </c>
    </row>
    <row r="12" ht="14" spans="2:6">
      <c r="B12" s="21" t="s">
        <v>89</v>
      </c>
      <c r="E12" s="2"/>
      <c r="F12" s="2"/>
    </row>
    <row r="13" spans="6:6">
      <c r="F13" s="36"/>
    </row>
    <row r="14" spans="2:6">
      <c r="B14" s="22"/>
      <c r="C14" s="23" t="s">
        <v>84</v>
      </c>
      <c r="D14" s="23" t="s">
        <v>85</v>
      </c>
      <c r="F14" s="36"/>
    </row>
    <row r="15" spans="2:6">
      <c r="B15" s="23" t="s">
        <v>90</v>
      </c>
      <c r="C15" s="24">
        <f>C3+NPV(C11,C4:C5)</f>
        <v>127.572016460905</v>
      </c>
      <c r="D15" s="24">
        <f>D3+NPV(C11,D4:D6)</f>
        <v>141.352944165016</v>
      </c>
      <c r="F15" s="36"/>
    </row>
    <row r="16" spans="6:6">
      <c r="F16" s="36"/>
    </row>
    <row r="17" spans="2:6">
      <c r="B17" s="25"/>
      <c r="C17" s="25"/>
      <c r="D17" s="25"/>
      <c r="E17" s="25"/>
      <c r="F17" s="37"/>
    </row>
    <row r="18" spans="1:6">
      <c r="A18" s="2" t="s">
        <v>91</v>
      </c>
      <c r="B18" s="25"/>
      <c r="C18" s="26" t="s">
        <v>7</v>
      </c>
      <c r="D18" s="18"/>
      <c r="E18" s="18"/>
      <c r="F18" s="18"/>
    </row>
    <row r="19" spans="2:6">
      <c r="B19" s="26" t="s">
        <v>84</v>
      </c>
      <c r="C19" s="25">
        <v>2</v>
      </c>
      <c r="D19" s="25" t="s">
        <v>92</v>
      </c>
      <c r="E19" s="25"/>
      <c r="F19" s="25"/>
    </row>
    <row r="20" spans="2:6">
      <c r="B20" s="26" t="s">
        <v>85</v>
      </c>
      <c r="C20" s="27">
        <v>3</v>
      </c>
      <c r="D20" s="27" t="s">
        <v>92</v>
      </c>
      <c r="E20" s="26"/>
      <c r="F20" s="26"/>
    </row>
    <row r="21" spans="2:6">
      <c r="B21" s="26"/>
      <c r="C21" s="26"/>
      <c r="D21" s="26"/>
      <c r="E21" s="26"/>
      <c r="F21" s="26"/>
    </row>
    <row r="22" spans="2:6">
      <c r="B22" s="28" t="s">
        <v>93</v>
      </c>
      <c r="C22" s="25"/>
      <c r="D22" s="25">
        <v>6</v>
      </c>
      <c r="E22" s="25"/>
      <c r="F22" s="38"/>
    </row>
    <row r="23" spans="2:6">
      <c r="B23" s="25"/>
      <c r="C23" s="25"/>
      <c r="D23" s="25"/>
      <c r="E23" s="25"/>
      <c r="F23" s="38"/>
    </row>
    <row r="24" spans="2:8">
      <c r="B24" s="29" t="s">
        <v>83</v>
      </c>
      <c r="C24" s="30" t="s">
        <v>84</v>
      </c>
      <c r="D24" s="31"/>
      <c r="E24" s="39"/>
      <c r="F24" s="40" t="s">
        <v>85</v>
      </c>
      <c r="G24" s="41"/>
      <c r="H24" s="42"/>
    </row>
    <row r="25" spans="2:8">
      <c r="B25" s="32"/>
      <c r="C25" s="33" t="s">
        <v>94</v>
      </c>
      <c r="D25" s="33" t="s">
        <v>95</v>
      </c>
      <c r="E25" s="33" t="s">
        <v>96</v>
      </c>
      <c r="F25" s="33" t="s">
        <v>94</v>
      </c>
      <c r="G25" s="33" t="s">
        <v>95</v>
      </c>
      <c r="H25" s="33" t="s">
        <v>96</v>
      </c>
    </row>
    <row r="26" spans="2:8">
      <c r="B26" s="3">
        <v>0</v>
      </c>
      <c r="C26" s="3"/>
      <c r="D26" s="3">
        <v>-500</v>
      </c>
      <c r="E26" s="3"/>
      <c r="F26" s="3"/>
      <c r="G26" s="3">
        <v>-500</v>
      </c>
      <c r="H26" s="3"/>
    </row>
    <row r="27" spans="2:8">
      <c r="B27" s="3">
        <v>1</v>
      </c>
      <c r="C27" s="3">
        <v>400</v>
      </c>
      <c r="D27" s="34"/>
      <c r="E27" s="3">
        <f t="shared" ref="E27:E32" si="0">D27+C27</f>
        <v>400</v>
      </c>
      <c r="F27" s="3">
        <v>300</v>
      </c>
      <c r="G27" s="34"/>
      <c r="H27" s="3">
        <f t="shared" ref="H27:H32" si="1">G27+F27</f>
        <v>300</v>
      </c>
    </row>
    <row r="28" spans="2:8">
      <c r="B28" s="3">
        <v>2</v>
      </c>
      <c r="C28" s="3">
        <v>300</v>
      </c>
      <c r="D28" s="3">
        <v>-500</v>
      </c>
      <c r="E28" s="3">
        <f t="shared" si="0"/>
        <v>-200</v>
      </c>
      <c r="F28" s="3">
        <v>350</v>
      </c>
      <c r="G28" s="3"/>
      <c r="H28" s="3">
        <f t="shared" si="1"/>
        <v>350</v>
      </c>
    </row>
    <row r="29" spans="2:8">
      <c r="B29" s="3">
        <v>3</v>
      </c>
      <c r="C29" s="3">
        <v>400</v>
      </c>
      <c r="D29" s="3"/>
      <c r="E29" s="3">
        <f t="shared" si="0"/>
        <v>400</v>
      </c>
      <c r="F29" s="3">
        <v>80</v>
      </c>
      <c r="G29" s="3">
        <v>-500</v>
      </c>
      <c r="H29" s="3">
        <f t="shared" si="1"/>
        <v>-420</v>
      </c>
    </row>
    <row r="30" spans="2:8">
      <c r="B30" s="3">
        <v>4</v>
      </c>
      <c r="C30" s="3">
        <v>300</v>
      </c>
      <c r="D30" s="3">
        <v>-500</v>
      </c>
      <c r="E30" s="3">
        <f t="shared" si="0"/>
        <v>-200</v>
      </c>
      <c r="F30" s="3">
        <v>300</v>
      </c>
      <c r="G30" s="3"/>
      <c r="H30" s="3">
        <f t="shared" si="1"/>
        <v>300</v>
      </c>
    </row>
    <row r="31" spans="2:8">
      <c r="B31" s="3">
        <v>5</v>
      </c>
      <c r="C31" s="3">
        <v>400</v>
      </c>
      <c r="D31" s="3"/>
      <c r="E31" s="3">
        <f t="shared" si="0"/>
        <v>400</v>
      </c>
      <c r="F31" s="3">
        <v>350</v>
      </c>
      <c r="G31" s="3"/>
      <c r="H31" s="3">
        <f t="shared" si="1"/>
        <v>350</v>
      </c>
    </row>
    <row r="32" spans="2:8">
      <c r="B32" s="3">
        <v>6</v>
      </c>
      <c r="C32" s="3">
        <v>300</v>
      </c>
      <c r="D32" s="3"/>
      <c r="E32" s="3">
        <f t="shared" si="0"/>
        <v>300</v>
      </c>
      <c r="F32" s="3">
        <v>80</v>
      </c>
      <c r="G32" s="3"/>
      <c r="H32" s="3">
        <f t="shared" si="1"/>
        <v>80</v>
      </c>
    </row>
    <row r="33" spans="2:8">
      <c r="B33" s="22"/>
      <c r="D33" s="35" t="s">
        <v>97</v>
      </c>
      <c r="E33" s="43">
        <f>D26+NPV(C35,E27:E32)</f>
        <v>330.713699037223</v>
      </c>
      <c r="G33" s="35" t="s">
        <v>97</v>
      </c>
      <c r="H33" s="43">
        <f>G26+NPV(C35,H27:H32)</f>
        <v>253.563468606329</v>
      </c>
    </row>
    <row r="34" spans="2:3">
      <c r="B34" s="19"/>
      <c r="C34" s="20"/>
    </row>
    <row r="35" spans="2:3">
      <c r="B35" s="19" t="s">
        <v>88</v>
      </c>
      <c r="C35" s="20">
        <v>0.08</v>
      </c>
    </row>
    <row r="36" ht="14" spans="2:2">
      <c r="B36" s="21" t="s">
        <v>89</v>
      </c>
    </row>
  </sheetData>
  <mergeCells count="3">
    <mergeCell ref="C24:E24"/>
    <mergeCell ref="F24:H24"/>
    <mergeCell ref="B24:B25"/>
  </mergeCells>
  <pageMargins left="0.699305555555556" right="0.699305555555556" top="0.75" bottom="0.75" header="0.3" footer="0.3"/>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4"/>
  <sheetViews>
    <sheetView workbookViewId="0">
      <selection activeCell="H21" sqref="H21"/>
    </sheetView>
  </sheetViews>
  <sheetFormatPr defaultColWidth="9" defaultRowHeight="13.2"/>
  <cols>
    <col min="1" max="16384" width="10.8333333333333" style="1"/>
  </cols>
  <sheetData>
    <row r="1" spans="1:1">
      <c r="A1" s="2" t="s">
        <v>98</v>
      </c>
    </row>
    <row r="3" spans="2:12">
      <c r="B3" s="3">
        <v>0</v>
      </c>
      <c r="C3" s="3" t="s">
        <v>15</v>
      </c>
      <c r="D3" s="3">
        <f>B3+C5</f>
        <v>2</v>
      </c>
      <c r="E3" s="1" t="s">
        <v>99</v>
      </c>
      <c r="F3" s="3">
        <f>D3+3</f>
        <v>5</v>
      </c>
      <c r="G3" s="3" t="s">
        <v>11</v>
      </c>
      <c r="H3" s="3">
        <f>G5+F3</f>
        <v>7</v>
      </c>
      <c r="I3" s="1" t="s">
        <v>100</v>
      </c>
      <c r="J3" s="3">
        <f>H3+1</f>
        <v>8</v>
      </c>
      <c r="K3" s="3" t="s">
        <v>23</v>
      </c>
      <c r="L3" s="3">
        <f>K5+J3</f>
        <v>10</v>
      </c>
    </row>
    <row r="4" spans="2:12">
      <c r="B4" s="3">
        <f>B5-B3</f>
        <v>0</v>
      </c>
      <c r="C4" s="15"/>
      <c r="D4" s="16"/>
      <c r="F4" s="3">
        <f>F5-F3</f>
        <v>0</v>
      </c>
      <c r="G4" s="15"/>
      <c r="H4" s="16"/>
      <c r="J4" s="3">
        <f>J5-J3</f>
        <v>0</v>
      </c>
      <c r="K4" s="15"/>
      <c r="L4" s="16"/>
    </row>
    <row r="5" spans="2:12">
      <c r="B5" s="3">
        <f>D5-C5</f>
        <v>0</v>
      </c>
      <c r="C5" s="3">
        <v>2</v>
      </c>
      <c r="D5" s="3">
        <f>F5-3</f>
        <v>2</v>
      </c>
      <c r="F5" s="3">
        <f>H5-G5</f>
        <v>5</v>
      </c>
      <c r="G5" s="3">
        <v>2</v>
      </c>
      <c r="H5" s="3">
        <f>J5-1</f>
        <v>7</v>
      </c>
      <c r="J5" s="3">
        <f>L5-K5</f>
        <v>8</v>
      </c>
      <c r="K5" s="3">
        <v>2</v>
      </c>
      <c r="L5" s="3">
        <f>L3</f>
        <v>10</v>
      </c>
    </row>
    <row r="8" spans="1:1">
      <c r="A8" s="2" t="s">
        <v>101</v>
      </c>
    </row>
    <row r="9" spans="2:12">
      <c r="B9" s="3">
        <v>0</v>
      </c>
      <c r="C9" s="3" t="s">
        <v>15</v>
      </c>
      <c r="D9" s="3">
        <f>B9+C11</f>
        <v>2</v>
      </c>
      <c r="E9" s="1" t="s">
        <v>99</v>
      </c>
      <c r="F9" s="3">
        <f>D9</f>
        <v>2</v>
      </c>
      <c r="G9" s="3" t="s">
        <v>11</v>
      </c>
      <c r="H9" s="3">
        <f>G11+F9</f>
        <v>7</v>
      </c>
      <c r="I9" s="1" t="s">
        <v>100</v>
      </c>
      <c r="J9" s="3">
        <f>H9</f>
        <v>7</v>
      </c>
      <c r="K9" s="3" t="s">
        <v>23</v>
      </c>
      <c r="L9" s="3">
        <f>K11+J9</f>
        <v>10</v>
      </c>
    </row>
    <row r="10" spans="2:12">
      <c r="B10" s="3">
        <f>B11-B9</f>
        <v>0</v>
      </c>
      <c r="C10" s="15"/>
      <c r="D10" s="16"/>
      <c r="F10" s="3">
        <f>F11-F9</f>
        <v>0</v>
      </c>
      <c r="G10" s="15"/>
      <c r="H10" s="16"/>
      <c r="J10" s="3">
        <f>J11-J9</f>
        <v>0</v>
      </c>
      <c r="K10" s="15"/>
      <c r="L10" s="16"/>
    </row>
    <row r="11" spans="2:12">
      <c r="B11" s="3">
        <f>D11-C11</f>
        <v>0</v>
      </c>
      <c r="C11" s="3">
        <f>2</f>
        <v>2</v>
      </c>
      <c r="D11" s="3">
        <f>F11</f>
        <v>2</v>
      </c>
      <c r="F11" s="3">
        <f>H11-G11</f>
        <v>2</v>
      </c>
      <c r="G11" s="3">
        <f>2+3</f>
        <v>5</v>
      </c>
      <c r="H11" s="3">
        <f>J11</f>
        <v>7</v>
      </c>
      <c r="J11" s="3">
        <f>L11-K11</f>
        <v>7</v>
      </c>
      <c r="K11" s="3">
        <f>2+1</f>
        <v>3</v>
      </c>
      <c r="L11" s="3">
        <f>L9</f>
        <v>10</v>
      </c>
    </row>
    <row r="13" spans="3:3">
      <c r="C13" s="2"/>
    </row>
    <row r="14" spans="1:1">
      <c r="A14" s="2"/>
    </row>
  </sheetData>
  <mergeCells count="6">
    <mergeCell ref="C4:D4"/>
    <mergeCell ref="G4:H4"/>
    <mergeCell ref="K4:L4"/>
    <mergeCell ref="C10:D10"/>
    <mergeCell ref="G10:H10"/>
    <mergeCell ref="K10:L10"/>
  </mergeCells>
  <pageMargins left="0.699305555555556" right="0.699305555555556"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4"/>
  <sheetViews>
    <sheetView workbookViewId="0">
      <selection activeCell="F22" sqref="F22"/>
    </sheetView>
  </sheetViews>
  <sheetFormatPr defaultColWidth="9" defaultRowHeight="13.2" outlineLevelCol="6"/>
  <cols>
    <col min="1" max="1" width="28.5" style="1" customWidth="1"/>
    <col min="2" max="4" width="16.1666666666667" style="1" customWidth="1"/>
    <col min="5" max="5" width="26.5" style="1" customWidth="1"/>
    <col min="6" max="6" width="20.1666666666667" style="1" customWidth="1"/>
    <col min="7" max="16384" width="10.8333333333333" style="1"/>
  </cols>
  <sheetData>
    <row r="1" spans="1:1">
      <c r="A1" s="2" t="s">
        <v>102</v>
      </c>
    </row>
    <row r="3" spans="1:7">
      <c r="A3" s="3"/>
      <c r="B3" s="4" t="s">
        <v>103</v>
      </c>
      <c r="C3" s="4" t="s">
        <v>104</v>
      </c>
      <c r="D3" s="4" t="s">
        <v>63</v>
      </c>
      <c r="E3" s="4" t="s">
        <v>103</v>
      </c>
      <c r="F3" s="4" t="s">
        <v>104</v>
      </c>
      <c r="G3" s="4" t="s">
        <v>63</v>
      </c>
    </row>
    <row r="4" spans="1:7">
      <c r="A4" s="4" t="s">
        <v>105</v>
      </c>
      <c r="B4" s="3" t="s">
        <v>106</v>
      </c>
      <c r="C4" s="5">
        <v>0.1</v>
      </c>
      <c r="D4" s="6">
        <f>B14*C4</f>
        <v>60000</v>
      </c>
      <c r="E4" s="11" t="s">
        <v>107</v>
      </c>
      <c r="F4" s="5">
        <v>0.04</v>
      </c>
      <c r="G4" s="12">
        <f>$B$14*F4</f>
        <v>24000</v>
      </c>
    </row>
    <row r="5" spans="1:7">
      <c r="A5" s="4"/>
      <c r="B5" s="3"/>
      <c r="C5" s="5"/>
      <c r="D5" s="6"/>
      <c r="E5" s="11" t="s">
        <v>108</v>
      </c>
      <c r="F5" s="5">
        <v>0.06</v>
      </c>
      <c r="G5" s="12">
        <f t="shared" ref="G5:G12" si="0">$B$14*F5</f>
        <v>36000</v>
      </c>
    </row>
    <row r="6" spans="1:7">
      <c r="A6" s="4"/>
      <c r="B6" s="7" t="s">
        <v>25</v>
      </c>
      <c r="C6" s="8">
        <v>0.4</v>
      </c>
      <c r="D6" s="9">
        <f>B14*C6</f>
        <v>240000</v>
      </c>
      <c r="E6" s="11" t="s">
        <v>109</v>
      </c>
      <c r="F6" s="5">
        <v>0.03</v>
      </c>
      <c r="G6" s="12">
        <f t="shared" si="0"/>
        <v>18000</v>
      </c>
    </row>
    <row r="7" spans="1:7">
      <c r="A7" s="4"/>
      <c r="B7" s="7"/>
      <c r="C7" s="8"/>
      <c r="D7" s="9"/>
      <c r="E7" s="11" t="s">
        <v>110</v>
      </c>
      <c r="F7" s="5">
        <v>0.03</v>
      </c>
      <c r="G7" s="12">
        <f t="shared" si="0"/>
        <v>18000</v>
      </c>
    </row>
    <row r="8" spans="1:7">
      <c r="A8" s="4"/>
      <c r="B8" s="7"/>
      <c r="C8" s="8"/>
      <c r="D8" s="9"/>
      <c r="E8" s="11" t="s">
        <v>111</v>
      </c>
      <c r="F8" s="5">
        <v>0.04</v>
      </c>
      <c r="G8" s="12">
        <f t="shared" si="0"/>
        <v>24000</v>
      </c>
    </row>
    <row r="9" spans="1:7">
      <c r="A9" s="4"/>
      <c r="B9" s="7"/>
      <c r="C9" s="8"/>
      <c r="D9" s="9"/>
      <c r="E9" s="11" t="s">
        <v>112</v>
      </c>
      <c r="F9" s="5">
        <v>0.1</v>
      </c>
      <c r="G9" s="12">
        <f t="shared" si="0"/>
        <v>60000</v>
      </c>
    </row>
    <row r="10" spans="1:7">
      <c r="A10" s="4"/>
      <c r="B10" s="7"/>
      <c r="C10" s="8"/>
      <c r="D10" s="9"/>
      <c r="E10" s="13" t="s">
        <v>113</v>
      </c>
      <c r="F10" s="8">
        <v>0.2</v>
      </c>
      <c r="G10" s="14">
        <f t="shared" si="0"/>
        <v>120000</v>
      </c>
    </row>
    <row r="11" spans="1:7">
      <c r="A11" s="4"/>
      <c r="B11" s="3" t="s">
        <v>114</v>
      </c>
      <c r="C11" s="5">
        <v>0.5</v>
      </c>
      <c r="D11" s="6">
        <f>B14*C11</f>
        <v>300000</v>
      </c>
      <c r="E11" s="13" t="s">
        <v>115</v>
      </c>
      <c r="F11" s="8">
        <v>0.4</v>
      </c>
      <c r="G11" s="14">
        <f t="shared" si="0"/>
        <v>240000</v>
      </c>
    </row>
    <row r="12" spans="1:7">
      <c r="A12" s="4"/>
      <c r="B12" s="3"/>
      <c r="C12" s="5"/>
      <c r="D12" s="6"/>
      <c r="E12" s="11" t="s">
        <v>116</v>
      </c>
      <c r="F12" s="5">
        <v>0.1</v>
      </c>
      <c r="G12" s="12">
        <f t="shared" si="0"/>
        <v>60000</v>
      </c>
    </row>
    <row r="13" spans="6:7">
      <c r="F13" s="1" t="s">
        <v>117</v>
      </c>
      <c r="G13" s="10">
        <f>SUM(G4:G12)</f>
        <v>600000</v>
      </c>
    </row>
    <row r="14" spans="1:2">
      <c r="A14" s="1" t="s">
        <v>38</v>
      </c>
      <c r="B14" s="10">
        <v>600000</v>
      </c>
    </row>
  </sheetData>
  <mergeCells count="10">
    <mergeCell ref="A4:A12"/>
    <mergeCell ref="B4:B5"/>
    <mergeCell ref="B6:B10"/>
    <mergeCell ref="B11:B12"/>
    <mergeCell ref="C4:C5"/>
    <mergeCell ref="C6:C10"/>
    <mergeCell ref="C11:C12"/>
    <mergeCell ref="D4:D5"/>
    <mergeCell ref="D6:D10"/>
    <mergeCell ref="D11:D12"/>
  </mergeCells>
  <pageMargins left="0.699305555555556" right="0.699305555555556"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Q1a</vt:lpstr>
      <vt:lpstr>Q1b</vt:lpstr>
      <vt:lpstr>Q2</vt:lpstr>
      <vt:lpstr>Q3</vt:lpstr>
      <vt:lpstr>Q4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2020-10-19T16:15:00Z</dcterms:created>
  <dcterms:modified xsi:type="dcterms:W3CDTF">2020-10-20T20:57:05Z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2052-2.2.0.3563</vt:lpwstr>
  </property>
</Properties>
</file>