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yeung/Desktop/QBUS3350 Final/"/>
    </mc:Choice>
  </mc:AlternateContent>
  <xr:revisionPtr revIDLastSave="0" documentId="13_ncr:1_{1EC3284E-DE5B-8645-BAD7-BA2E08DBE9E3}" xr6:coauthVersionLast="45" xr6:coauthVersionMax="45" xr10:uidLastSave="{00000000-0000-0000-0000-000000000000}"/>
  <bookViews>
    <workbookView xWindow="6200" yWindow="480" windowWidth="13560" windowHeight="15620" xr2:uid="{3E55F159-BF68-564A-A283-74E8601750B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6" i="1" l="1"/>
  <c r="I59" i="1"/>
  <c r="J59" i="1"/>
  <c r="J80" i="1"/>
  <c r="I80" i="1"/>
  <c r="I73" i="1"/>
  <c r="J73" i="1"/>
  <c r="G80" i="1"/>
  <c r="G81" i="1"/>
  <c r="G82" i="1"/>
  <c r="G83" i="1"/>
  <c r="G84" i="1"/>
  <c r="G79" i="1"/>
  <c r="F80" i="1"/>
  <c r="F81" i="1"/>
  <c r="F82" i="1"/>
  <c r="F83" i="1"/>
  <c r="F84" i="1"/>
  <c r="F79" i="1"/>
  <c r="F85" i="1" s="1"/>
  <c r="G72" i="1"/>
  <c r="F72" i="1"/>
  <c r="C82" i="1"/>
  <c r="C81" i="1"/>
  <c r="C85" i="1" s="1"/>
  <c r="C75" i="1"/>
  <c r="F75" i="1" s="1"/>
  <c r="C74" i="1"/>
  <c r="C76" i="1" s="1"/>
  <c r="C60" i="1"/>
  <c r="C61" i="1"/>
  <c r="F60" i="1"/>
  <c r="F61" i="1"/>
  <c r="E84" i="1"/>
  <c r="E83" i="1"/>
  <c r="E82" i="1"/>
  <c r="E81" i="1"/>
  <c r="E80" i="1"/>
  <c r="E79" i="1"/>
  <c r="E73" i="1"/>
  <c r="D85" i="1"/>
  <c r="G85" i="1"/>
  <c r="E75" i="1"/>
  <c r="E74" i="1"/>
  <c r="F73" i="1"/>
  <c r="G73" i="1"/>
  <c r="E72" i="1"/>
  <c r="G59" i="1"/>
  <c r="G60" i="1"/>
  <c r="G58" i="1"/>
  <c r="F59" i="1"/>
  <c r="F58" i="1"/>
  <c r="E62" i="1"/>
  <c r="E61" i="1"/>
  <c r="E60" i="1"/>
  <c r="E59" i="1"/>
  <c r="E58" i="1"/>
  <c r="D69" i="1"/>
  <c r="D68" i="1"/>
  <c r="D67" i="1"/>
  <c r="D66" i="1"/>
  <c r="D65" i="1"/>
  <c r="B69" i="1"/>
  <c r="B68" i="1"/>
  <c r="B67" i="1"/>
  <c r="C63" i="1"/>
  <c r="D52" i="1"/>
  <c r="D54" i="1"/>
  <c r="D53" i="1"/>
  <c r="D48" i="1"/>
  <c r="B53" i="1"/>
  <c r="C54" i="1"/>
  <c r="C53" i="1"/>
  <c r="C52" i="1"/>
  <c r="B52" i="1"/>
  <c r="B54" i="1" s="1"/>
  <c r="C48" i="1"/>
  <c r="B48" i="1"/>
  <c r="B50" i="1"/>
  <c r="J43" i="1"/>
  <c r="I43" i="1"/>
  <c r="H43" i="1"/>
  <c r="G43" i="1"/>
  <c r="F43" i="1"/>
  <c r="E43" i="1"/>
  <c r="D43" i="1"/>
  <c r="C43" i="1"/>
  <c r="B43" i="1"/>
  <c r="C22" i="1"/>
  <c r="C24" i="1" s="1"/>
  <c r="L4" i="1"/>
  <c r="F3" i="1"/>
  <c r="G3" i="1"/>
  <c r="L8" i="1"/>
  <c r="G8" i="1"/>
  <c r="F8" i="1"/>
  <c r="L7" i="1"/>
  <c r="G7" i="1"/>
  <c r="F7" i="1"/>
  <c r="L6" i="1"/>
  <c r="G6" i="1"/>
  <c r="F6" i="1"/>
  <c r="L5" i="1"/>
  <c r="G5" i="1"/>
  <c r="F5" i="1"/>
  <c r="G4" i="1"/>
  <c r="F4" i="1"/>
  <c r="C62" i="1" l="1"/>
  <c r="G62" i="1" s="1"/>
  <c r="G61" i="1"/>
  <c r="E85" i="1"/>
  <c r="G74" i="1"/>
  <c r="E76" i="1"/>
  <c r="G75" i="1"/>
  <c r="F74" i="1"/>
  <c r="C17" i="1"/>
  <c r="C18" i="1" s="1"/>
  <c r="C20" i="1"/>
  <c r="C23" i="1" s="1"/>
  <c r="F62" i="1" l="1"/>
  <c r="G76" i="1"/>
  <c r="F76" i="1"/>
</calcChain>
</file>

<file path=xl/sharedStrings.xml><?xml version="1.0" encoding="utf-8"?>
<sst xmlns="http://schemas.openxmlformats.org/spreadsheetml/2006/main" count="150" uniqueCount="85">
  <si>
    <t>Task</t>
  </si>
  <si>
    <t>Description</t>
  </si>
  <si>
    <t>Optimistic</t>
  </si>
  <si>
    <t>Likely</t>
  </si>
  <si>
    <t>Pessimistic</t>
  </si>
  <si>
    <t>Mean</t>
  </si>
  <si>
    <t>Variance</t>
  </si>
  <si>
    <t>Predecessor</t>
  </si>
  <si>
    <t>(in $000)</t>
  </si>
  <si>
    <t>(Week)</t>
  </si>
  <si>
    <t>($000/week)</t>
  </si>
  <si>
    <t>A</t>
  </si>
  <si>
    <t>None</t>
  </si>
  <si>
    <t>N/A</t>
  </si>
  <si>
    <t>B</t>
  </si>
  <si>
    <t>C</t>
  </si>
  <si>
    <t>D</t>
  </si>
  <si>
    <t>E</t>
  </si>
  <si>
    <t>F</t>
  </si>
  <si>
    <t>D, E</t>
  </si>
  <si>
    <t>Normal Cost</t>
  </si>
  <si>
    <t>Crash Cost</t>
  </si>
  <si>
    <t>Allowable Crash Time</t>
  </si>
  <si>
    <t>Slope</t>
  </si>
  <si>
    <t>Crashing</t>
    <phoneticPr fontId="2" type="noConversion"/>
  </si>
  <si>
    <t>Duration</t>
  </si>
  <si>
    <t>Critical Path</t>
  </si>
  <si>
    <t>ACEFIJ</t>
  </si>
  <si>
    <t>StDev</t>
  </si>
  <si>
    <t>Z-score</t>
  </si>
  <si>
    <t>Pro(T&lt;=28)</t>
  </si>
  <si>
    <t>Total Cost</t>
  </si>
  <si>
    <t>Expected cost of being late</t>
  </si>
  <si>
    <t>Grand Total</t>
  </si>
  <si>
    <t>Task ID</t>
  </si>
  <si>
    <t>Required Staff</t>
  </si>
  <si>
    <t>Allowable Reduction</t>
  </si>
  <si>
    <t>Soil</t>
  </si>
  <si>
    <t>Walkways</t>
  </si>
  <si>
    <t>A+FS2</t>
  </si>
  <si>
    <t>$100/week</t>
  </si>
  <si>
    <t>Irrigation</t>
  </si>
  <si>
    <t>$200/week</t>
  </si>
  <si>
    <t>Fence</t>
  </si>
  <si>
    <t>$120/week</t>
  </si>
  <si>
    <t>Lighting</t>
  </si>
  <si>
    <t>B, C+FS2</t>
  </si>
  <si>
    <t>$150/week</t>
  </si>
  <si>
    <t>Planting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</si>
  <si>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</si>
  <si>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</si>
  <si>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</si>
  <si>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</si>
  <si>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</si>
  <si>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</si>
  <si>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</si>
  <si>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</si>
  <si>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</si>
  <si>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</si>
  <si>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</si>
  <si>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Total</t>
  </si>
  <si>
    <t>Limit</t>
  </si>
  <si>
    <t>3S</t>
  </si>
  <si>
    <t>path</t>
    <phoneticPr fontId="2" type="noConversion"/>
  </si>
  <si>
    <t>duration</t>
    <phoneticPr fontId="2" type="noConversion"/>
  </si>
  <si>
    <t>ABEF</t>
    <phoneticPr fontId="2" type="noConversion"/>
  </si>
  <si>
    <t>ACEF</t>
    <phoneticPr fontId="2" type="noConversion"/>
  </si>
  <si>
    <t>ADF</t>
    <phoneticPr fontId="2" type="noConversion"/>
  </si>
  <si>
    <t>cost</t>
    <phoneticPr fontId="2" type="noConversion"/>
  </si>
  <si>
    <t>indirect</t>
    <phoneticPr fontId="2" type="noConversion"/>
  </si>
  <si>
    <t>total</t>
    <phoneticPr fontId="2" type="noConversion"/>
  </si>
  <si>
    <t>i1</t>
    <phoneticPr fontId="2" type="noConversion"/>
  </si>
  <si>
    <t>E</t>
    <phoneticPr fontId="2" type="noConversion"/>
  </si>
  <si>
    <t>C</t>
    <phoneticPr fontId="2" type="noConversion"/>
  </si>
  <si>
    <t>b</t>
    <phoneticPr fontId="2" type="noConversion"/>
  </si>
  <si>
    <t>% Complete</t>
  </si>
  <si>
    <t>EV</t>
  </si>
  <si>
    <t>AC</t>
  </si>
  <si>
    <t>PV</t>
  </si>
  <si>
    <t>CV</t>
  </si>
  <si>
    <t>SV</t>
  </si>
  <si>
    <t>Finished</t>
  </si>
  <si>
    <t>Cumulative Totals</t>
  </si>
  <si>
    <t>SPI</t>
    <phoneticPr fontId="2" type="noConversion"/>
  </si>
  <si>
    <t>CPI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</si>
</sst>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¥&quot;* #,##0.00_);_(&quot;¥&quot;* \(#,##0.00\);_(&quot;¥&quot;* &quot;-&quot;??_);_(@_)"/>
    <numFmt numFmtId="24" formatCode="\$#,##0_);[Red]\(\$#,##0\)"/>
    <numFmt numFmtId="176" formatCode="0.000"/>
    <numFmt numFmtId="177" formatCode="0.0%"/>
    <numFmt numFmtId="179" formatCode="&quot;$&quot;#,##0_);\(&quot;$&quot;#,##0\)"/>
  </numFmts>
  <fonts count="8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>
      <alignment vertical="center"/>
    </xf>
    <xf numFmtId="176" fontId="3" fillId="0" borderId="0" xfId="0" applyNumberFormat="1" applyFont="1" applyAlignment="1">
      <alignment horizontal="center"/>
    </xf>
    <xf numFmtId="177" fontId="3" fillId="0" borderId="0" xfId="2" applyNumberFormat="1" applyFont="1" applyAlignment="1">
      <alignment horizontal="center"/>
    </xf>
    <xf numFmtId="179" fontId="3" fillId="0" borderId="0" xfId="1" applyNumberFormat="1" applyFont="1" applyAlignment="1">
      <alignment horizontal="center"/>
    </xf>
    <xf numFmtId="0" fontId="3" fillId="0" borderId="0" xfId="0" applyFont="1" applyAlignment="1">
      <alignment horizontal="right"/>
    </xf>
    <xf numFmtId="179" fontId="3" fillId="0" borderId="1" xfId="1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24" fontId="0" fillId="0" borderId="0" xfId="0" applyNumberFormat="1">
      <alignment vertical="center"/>
    </xf>
    <xf numFmtId="24" fontId="5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76" fontId="3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9" fontId="5" fillId="0" borderId="0" xfId="0" applyNumberFormat="1" applyFont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</cellXfs>
  <cellStyles count="3">
    <cellStyle name="百分比" xfId="2" builtinId="5"/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3E34-4377-7E4E-83B8-CB158D0BCE9E}">
  <dimension ref="A1:L86"/>
  <sheetViews>
    <sheetView tabSelected="1" topLeftCell="A42" workbookViewId="0">
      <selection activeCell="H51" sqref="H51"/>
    </sheetView>
  </sheetViews>
  <sheetFormatPr baseColWidth="10" defaultRowHeight="16"/>
  <cols>
    <col min="11" max="11" width="18" customWidth="1"/>
  </cols>
  <sheetData>
    <row r="1" spans="1:12">
      <c r="A1" s="3" t="s">
        <v>24</v>
      </c>
      <c r="I1" s="1" t="s">
        <v>20</v>
      </c>
      <c r="J1" s="1" t="s">
        <v>21</v>
      </c>
      <c r="K1" s="1" t="s">
        <v>22</v>
      </c>
      <c r="L1" s="1" t="s">
        <v>23</v>
      </c>
    </row>
    <row r="2" spans="1:12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8</v>
      </c>
      <c r="K2" s="17" t="s">
        <v>9</v>
      </c>
      <c r="L2" s="17" t="s">
        <v>10</v>
      </c>
    </row>
    <row r="3" spans="1:12" ht="17">
      <c r="A3" s="17" t="s">
        <v>11</v>
      </c>
      <c r="B3" s="18" t="s">
        <v>37</v>
      </c>
      <c r="C3" s="17"/>
      <c r="D3" s="17"/>
      <c r="E3" s="17"/>
      <c r="F3" s="19">
        <f>(C3+4*D3+E3)/6</f>
        <v>0</v>
      </c>
      <c r="G3" s="20">
        <f>((E3-C3)/6)^2</f>
        <v>0</v>
      </c>
      <c r="H3" s="17"/>
      <c r="I3" s="17"/>
      <c r="J3" s="17"/>
      <c r="K3" s="17"/>
      <c r="L3" s="19" t="s">
        <v>13</v>
      </c>
    </row>
    <row r="4" spans="1:12" ht="17">
      <c r="A4" s="17" t="s">
        <v>14</v>
      </c>
      <c r="B4" s="18" t="s">
        <v>38</v>
      </c>
      <c r="C4" s="17"/>
      <c r="D4" s="17"/>
      <c r="E4" s="17"/>
      <c r="F4" s="19">
        <f t="shared" ref="F4:F8" si="0">(C4+4*D4+E4)/6</f>
        <v>0</v>
      </c>
      <c r="G4" s="20">
        <f t="shared" ref="G4:G8" si="1">((E4-C4)/6)^2</f>
        <v>0</v>
      </c>
      <c r="H4" s="17"/>
      <c r="I4" s="17"/>
      <c r="J4" s="17"/>
      <c r="K4" s="17"/>
      <c r="L4" s="19" t="e">
        <f>(J4-I4)/K4</f>
        <v>#DIV/0!</v>
      </c>
    </row>
    <row r="5" spans="1:12" ht="17">
      <c r="A5" s="17" t="s">
        <v>15</v>
      </c>
      <c r="B5" s="18" t="s">
        <v>41</v>
      </c>
      <c r="C5" s="17"/>
      <c r="D5" s="17"/>
      <c r="E5" s="17"/>
      <c r="F5" s="19">
        <f t="shared" si="0"/>
        <v>0</v>
      </c>
      <c r="G5" s="20">
        <f t="shared" si="1"/>
        <v>0</v>
      </c>
      <c r="H5" s="17"/>
      <c r="I5" s="17"/>
      <c r="J5" s="17"/>
      <c r="K5" s="17"/>
      <c r="L5" s="19" t="e">
        <f t="shared" ref="L5:L8" si="2">(J5-I5)/K5</f>
        <v>#DIV/0!</v>
      </c>
    </row>
    <row r="6" spans="1:12" ht="17">
      <c r="A6" s="17" t="s">
        <v>16</v>
      </c>
      <c r="B6" s="18" t="s">
        <v>43</v>
      </c>
      <c r="C6" s="17"/>
      <c r="D6" s="17"/>
      <c r="E6" s="17"/>
      <c r="F6" s="19">
        <f t="shared" si="0"/>
        <v>0</v>
      </c>
      <c r="G6" s="20">
        <f t="shared" si="1"/>
        <v>0</v>
      </c>
      <c r="H6" s="17"/>
      <c r="I6" s="17"/>
      <c r="J6" s="17"/>
      <c r="K6" s="17"/>
      <c r="L6" s="19" t="e">
        <f t="shared" si="2"/>
        <v>#DIV/0!</v>
      </c>
    </row>
    <row r="7" spans="1:12" ht="17">
      <c r="A7" s="17" t="s">
        <v>17</v>
      </c>
      <c r="B7" s="18" t="s">
        <v>45</v>
      </c>
      <c r="C7" s="17"/>
      <c r="D7" s="17"/>
      <c r="E7" s="17"/>
      <c r="F7" s="19">
        <f t="shared" si="0"/>
        <v>0</v>
      </c>
      <c r="G7" s="20">
        <f t="shared" si="1"/>
        <v>0</v>
      </c>
      <c r="H7" s="17"/>
      <c r="I7" s="17"/>
      <c r="J7" s="17"/>
      <c r="K7" s="17"/>
      <c r="L7" s="19" t="e">
        <f t="shared" si="2"/>
        <v>#DIV/0!</v>
      </c>
    </row>
    <row r="8" spans="1:12" ht="17">
      <c r="A8" s="17" t="s">
        <v>18</v>
      </c>
      <c r="B8" s="18" t="s">
        <v>48</v>
      </c>
      <c r="C8" s="17"/>
      <c r="D8" s="17"/>
      <c r="E8" s="17"/>
      <c r="F8" s="19">
        <f t="shared" si="0"/>
        <v>0</v>
      </c>
      <c r="G8" s="20">
        <f t="shared" si="1"/>
        <v>0</v>
      </c>
      <c r="H8" s="17"/>
      <c r="I8" s="17"/>
      <c r="J8" s="17"/>
      <c r="K8" s="17"/>
      <c r="L8" s="19" t="e">
        <f t="shared" si="2"/>
        <v>#DIV/0!</v>
      </c>
    </row>
    <row r="9" spans="1:12">
      <c r="A9" s="1"/>
      <c r="B9" s="1"/>
      <c r="C9" s="1"/>
      <c r="D9" s="1"/>
      <c r="E9" s="1"/>
      <c r="F9" s="21"/>
      <c r="G9" s="22"/>
      <c r="H9" s="1"/>
      <c r="I9" s="1"/>
      <c r="J9" s="1"/>
      <c r="K9" s="1"/>
      <c r="L9" s="2"/>
    </row>
    <row r="10" spans="1:12">
      <c r="A10" s="1"/>
      <c r="B10" s="1"/>
      <c r="C10" s="1"/>
      <c r="D10" s="1"/>
      <c r="E10" s="1"/>
      <c r="F10" s="21"/>
      <c r="G10" s="22"/>
      <c r="H10" s="1"/>
      <c r="I10" s="1"/>
      <c r="J10" s="1"/>
      <c r="K10" s="1"/>
      <c r="L10" s="2"/>
    </row>
    <row r="11" spans="1:12">
      <c r="A11" s="1"/>
      <c r="B11" s="1"/>
      <c r="C11" s="1"/>
      <c r="D11" s="1"/>
      <c r="E11" s="1"/>
      <c r="F11" s="21"/>
      <c r="G11" s="22"/>
      <c r="H11" s="1"/>
      <c r="I11" s="1"/>
      <c r="J11" s="1"/>
      <c r="K11" s="1"/>
      <c r="L11" s="2"/>
    </row>
    <row r="12" spans="1:12">
      <c r="A12" s="1"/>
      <c r="B12" s="1"/>
      <c r="C12" s="1"/>
      <c r="D12" s="1"/>
      <c r="E12" s="1"/>
      <c r="F12" s="21"/>
      <c r="G12" s="22"/>
      <c r="H12" s="1"/>
      <c r="I12" s="1"/>
      <c r="J12" s="1"/>
      <c r="K12" s="1"/>
      <c r="L12" s="2"/>
    </row>
    <row r="15" spans="1:12">
      <c r="A15" s="1"/>
      <c r="B15" s="1" t="s">
        <v>25</v>
      </c>
      <c r="C15" s="1"/>
    </row>
    <row r="16" spans="1:12">
      <c r="A16" s="1"/>
      <c r="B16" s="1" t="s">
        <v>26</v>
      </c>
      <c r="C16" s="1" t="s">
        <v>27</v>
      </c>
    </row>
    <row r="17" spans="1:8">
      <c r="A17" s="1"/>
      <c r="B17" s="1" t="s">
        <v>6</v>
      </c>
      <c r="C17" s="4">
        <f>$G$4+$G$6+$G$8+$G$9+$G$12+$G$13</f>
        <v>0</v>
      </c>
    </row>
    <row r="18" spans="1:8">
      <c r="A18" s="1"/>
      <c r="B18" s="1" t="s">
        <v>28</v>
      </c>
      <c r="C18" s="4">
        <f>SQRT(C17)</f>
        <v>0</v>
      </c>
    </row>
    <row r="19" spans="1:8">
      <c r="A19" s="1"/>
      <c r="B19" s="1" t="s">
        <v>29</v>
      </c>
      <c r="C19" s="4"/>
    </row>
    <row r="20" spans="1:8">
      <c r="A20" s="1"/>
      <c r="B20" s="1" t="s">
        <v>30</v>
      </c>
      <c r="C20" s="5">
        <f>_xlfn.NORM.S.DIST(C19,TRUE)</f>
        <v>0.5</v>
      </c>
    </row>
    <row r="21" spans="1:8">
      <c r="A21" s="1"/>
      <c r="B21" s="1"/>
      <c r="C21" s="1"/>
    </row>
    <row r="22" spans="1:8">
      <c r="A22" s="1"/>
      <c r="B22" s="1" t="s">
        <v>31</v>
      </c>
      <c r="C22" s="6" t="e">
        <f>SUM(#REF!)*1000</f>
        <v>#REF!</v>
      </c>
    </row>
    <row r="23" spans="1:8">
      <c r="A23" s="1"/>
      <c r="B23" s="7" t="s">
        <v>32</v>
      </c>
      <c r="C23" s="8">
        <f>$N$12*(1-C20)</f>
        <v>0</v>
      </c>
    </row>
    <row r="24" spans="1:8">
      <c r="A24" s="1"/>
      <c r="B24" s="1" t="s">
        <v>33</v>
      </c>
      <c r="C24" s="9" t="e">
        <f>SUM(C22:C23)</f>
        <v>#REF!</v>
      </c>
    </row>
    <row r="25" spans="1:8" ht="17" thickBot="1"/>
    <row r="26" spans="1:8" ht="35" thickBot="1">
      <c r="A26" s="10" t="s">
        <v>34</v>
      </c>
      <c r="B26" s="11" t="s">
        <v>1</v>
      </c>
      <c r="C26" s="11" t="s">
        <v>25</v>
      </c>
      <c r="D26" s="11" t="s">
        <v>7</v>
      </c>
      <c r="E26" s="11" t="s">
        <v>35</v>
      </c>
      <c r="F26" s="11" t="s">
        <v>20</v>
      </c>
      <c r="G26" s="11" t="s">
        <v>23</v>
      </c>
      <c r="H26" s="11" t="s">
        <v>36</v>
      </c>
    </row>
    <row r="27" spans="1:8" ht="18" thickBot="1">
      <c r="A27" s="12" t="s">
        <v>11</v>
      </c>
      <c r="B27" s="13" t="s">
        <v>37</v>
      </c>
      <c r="C27" s="13">
        <v>2</v>
      </c>
      <c r="D27" s="13" t="s">
        <v>12</v>
      </c>
      <c r="E27" s="13">
        <v>2</v>
      </c>
      <c r="F27" s="15">
        <v>500</v>
      </c>
      <c r="G27" s="13" t="s">
        <v>13</v>
      </c>
      <c r="H27" s="13" t="s">
        <v>12</v>
      </c>
    </row>
    <row r="28" spans="1:8" ht="18" thickBot="1">
      <c r="A28" s="12" t="s">
        <v>14</v>
      </c>
      <c r="B28" s="13" t="s">
        <v>38</v>
      </c>
      <c r="C28" s="13">
        <v>2</v>
      </c>
      <c r="D28" s="13" t="s">
        <v>39</v>
      </c>
      <c r="E28" s="13">
        <v>2</v>
      </c>
      <c r="F28" s="15">
        <v>800</v>
      </c>
      <c r="G28" s="13" t="s">
        <v>40</v>
      </c>
      <c r="H28" s="13">
        <v>1</v>
      </c>
    </row>
    <row r="29" spans="1:8" ht="18" thickBot="1">
      <c r="A29" s="12" t="s">
        <v>15</v>
      </c>
      <c r="B29" s="13" t="s">
        <v>41</v>
      </c>
      <c r="C29" s="13">
        <v>3</v>
      </c>
      <c r="D29" s="13" t="s">
        <v>11</v>
      </c>
      <c r="E29" s="13">
        <v>1</v>
      </c>
      <c r="F29" s="15">
        <v>800</v>
      </c>
      <c r="G29" s="13" t="s">
        <v>42</v>
      </c>
      <c r="H29" s="13">
        <v>1</v>
      </c>
    </row>
    <row r="30" spans="1:8" ht="18" thickBot="1">
      <c r="A30" s="12" t="s">
        <v>16</v>
      </c>
      <c r="B30" s="13" t="s">
        <v>43</v>
      </c>
      <c r="C30" s="13">
        <v>3</v>
      </c>
      <c r="D30" s="13" t="s">
        <v>11</v>
      </c>
      <c r="E30" s="13">
        <v>1</v>
      </c>
      <c r="F30" s="15">
        <v>600</v>
      </c>
      <c r="G30" s="13" t="s">
        <v>44</v>
      </c>
      <c r="H30" s="13">
        <v>1</v>
      </c>
    </row>
    <row r="31" spans="1:8" ht="18" thickBot="1">
      <c r="A31" s="12" t="s">
        <v>17</v>
      </c>
      <c r="B31" s="13" t="s">
        <v>45</v>
      </c>
      <c r="C31" s="13">
        <v>3</v>
      </c>
      <c r="D31" s="13" t="s">
        <v>46</v>
      </c>
      <c r="E31" s="13">
        <v>2</v>
      </c>
      <c r="F31" s="15">
        <v>400</v>
      </c>
      <c r="G31" s="13" t="s">
        <v>47</v>
      </c>
      <c r="H31" s="13">
        <v>1</v>
      </c>
    </row>
    <row r="32" spans="1:8" ht="18" thickBot="1">
      <c r="A32" s="12" t="s">
        <v>18</v>
      </c>
      <c r="B32" s="13" t="s">
        <v>48</v>
      </c>
      <c r="C32" s="13">
        <v>1</v>
      </c>
      <c r="D32" s="13" t="s">
        <v>19</v>
      </c>
      <c r="E32" s="13">
        <v>2</v>
      </c>
      <c r="F32" s="15">
        <v>300</v>
      </c>
      <c r="G32" s="13" t="s">
        <v>13</v>
      </c>
      <c r="H32" s="13" t="s">
        <v>12</v>
      </c>
    </row>
    <row r="36" spans="1:12">
      <c r="A36" s="16" t="s">
        <v>34</v>
      </c>
      <c r="B36" s="16" t="s">
        <v>49</v>
      </c>
      <c r="C36" s="16" t="s">
        <v>50</v>
      </c>
      <c r="D36" s="16" t="s">
        <v>51</v>
      </c>
      <c r="E36" s="16" t="s">
        <v>52</v>
      </c>
      <c r="F36" s="16" t="s">
        <v>53</v>
      </c>
      <c r="G36" s="16" t="s">
        <v>54</v>
      </c>
      <c r="H36" s="16" t="s">
        <v>55</v>
      </c>
      <c r="I36" s="16" t="s">
        <v>56</v>
      </c>
      <c r="J36" s="16" t="s">
        <v>57</v>
      </c>
      <c r="K36" s="16" t="s">
        <v>58</v>
      </c>
      <c r="L36" s="16" t="s">
        <v>59</v>
      </c>
    </row>
    <row r="37" spans="1:12">
      <c r="A37" s="16" t="s">
        <v>11</v>
      </c>
      <c r="B37" s="16">
        <v>2</v>
      </c>
      <c r="C37" s="16">
        <v>2</v>
      </c>
      <c r="D37" s="16"/>
      <c r="E37" s="16"/>
      <c r="F37" s="16"/>
      <c r="G37" s="16"/>
      <c r="H37" s="16"/>
      <c r="I37" s="16"/>
      <c r="J37" s="16"/>
      <c r="K37" s="16"/>
      <c r="L37" s="16"/>
    </row>
    <row r="38" spans="1:12">
      <c r="A38" s="16" t="s">
        <v>14</v>
      </c>
      <c r="B38" s="16"/>
      <c r="C38" s="16"/>
      <c r="D38" s="16"/>
      <c r="E38" s="16"/>
      <c r="F38" s="16">
        <v>2</v>
      </c>
      <c r="G38" s="16">
        <v>2</v>
      </c>
      <c r="H38" s="16"/>
      <c r="I38" s="16"/>
      <c r="J38" s="16"/>
      <c r="K38" s="16"/>
      <c r="L38" s="16"/>
    </row>
    <row r="39" spans="1:12">
      <c r="A39" s="16" t="s">
        <v>15</v>
      </c>
      <c r="B39" s="16"/>
      <c r="C39" s="16"/>
      <c r="D39" s="16">
        <v>1</v>
      </c>
      <c r="E39" s="16">
        <v>1</v>
      </c>
      <c r="F39" s="16">
        <v>1</v>
      </c>
      <c r="G39" s="16"/>
      <c r="H39" s="16"/>
      <c r="I39" s="16"/>
      <c r="J39" s="16"/>
      <c r="K39" s="16"/>
      <c r="L39" s="16"/>
    </row>
    <row r="40" spans="1:12">
      <c r="A40" s="16" t="s">
        <v>16</v>
      </c>
      <c r="B40" s="16"/>
      <c r="C40" s="16"/>
      <c r="G40">
        <v>1</v>
      </c>
      <c r="H40">
        <v>1</v>
      </c>
      <c r="I40" s="16">
        <v>1</v>
      </c>
      <c r="J40" s="16"/>
      <c r="K40" s="16"/>
      <c r="L40" s="16"/>
    </row>
    <row r="41" spans="1:12">
      <c r="A41" s="16" t="s">
        <v>17</v>
      </c>
      <c r="B41" s="16"/>
      <c r="C41" s="16"/>
      <c r="D41" s="16"/>
      <c r="E41" s="16"/>
      <c r="F41" s="16"/>
      <c r="G41" s="16"/>
      <c r="I41" s="16">
        <v>2</v>
      </c>
      <c r="J41" s="16">
        <v>2</v>
      </c>
      <c r="K41" s="16">
        <v>2</v>
      </c>
      <c r="L41" s="16"/>
    </row>
    <row r="42" spans="1:12">
      <c r="A42" s="16" t="s">
        <v>18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>
        <v>1</v>
      </c>
    </row>
    <row r="43" spans="1:12">
      <c r="A43" s="16" t="s">
        <v>60</v>
      </c>
      <c r="B43" s="16">
        <f>SUM(B37:B42)</f>
        <v>2</v>
      </c>
      <c r="C43" s="16">
        <f t="shared" ref="C43:J43" si="3">SUM(C37:C42)</f>
        <v>2</v>
      </c>
      <c r="D43" s="16">
        <f t="shared" si="3"/>
        <v>1</v>
      </c>
      <c r="E43" s="16">
        <f t="shared" si="3"/>
        <v>1</v>
      </c>
      <c r="F43" s="16">
        <f t="shared" si="3"/>
        <v>3</v>
      </c>
      <c r="G43" s="16">
        <f t="shared" si="3"/>
        <v>3</v>
      </c>
      <c r="H43" s="16">
        <f t="shared" si="3"/>
        <v>1</v>
      </c>
      <c r="I43" s="16">
        <f t="shared" si="3"/>
        <v>3</v>
      </c>
      <c r="J43" s="16">
        <f t="shared" si="3"/>
        <v>2</v>
      </c>
      <c r="K43" s="16"/>
      <c r="L43" s="16"/>
    </row>
    <row r="44" spans="1:12">
      <c r="A44" s="16" t="s">
        <v>61</v>
      </c>
      <c r="B44" s="16" t="s">
        <v>62</v>
      </c>
      <c r="C44" s="16" t="s">
        <v>62</v>
      </c>
      <c r="D44" s="16" t="s">
        <v>62</v>
      </c>
      <c r="E44" s="16" t="s">
        <v>62</v>
      </c>
      <c r="F44" s="16" t="s">
        <v>62</v>
      </c>
      <c r="G44" s="16" t="s">
        <v>62</v>
      </c>
      <c r="H44" s="16" t="s">
        <v>62</v>
      </c>
      <c r="I44" s="16" t="s">
        <v>62</v>
      </c>
      <c r="J44" s="16" t="s">
        <v>62</v>
      </c>
      <c r="K44" s="16"/>
      <c r="L44" s="16"/>
    </row>
    <row r="46" spans="1:12">
      <c r="A46" s="23" t="s">
        <v>71</v>
      </c>
    </row>
    <row r="47" spans="1:12">
      <c r="A47" t="s">
        <v>63</v>
      </c>
      <c r="B47" t="s">
        <v>64</v>
      </c>
      <c r="C47" t="s">
        <v>72</v>
      </c>
      <c r="D47" t="s">
        <v>73</v>
      </c>
      <c r="E47" t="s">
        <v>74</v>
      </c>
    </row>
    <row r="48" spans="1:12">
      <c r="A48" t="s">
        <v>65</v>
      </c>
      <c r="B48">
        <f>2+C28+2+C31+C32</f>
        <v>10</v>
      </c>
      <c r="C48">
        <f>9</f>
        <v>9</v>
      </c>
      <c r="D48">
        <f>9</f>
        <v>9</v>
      </c>
      <c r="E48">
        <v>8</v>
      </c>
    </row>
    <row r="49" spans="1:10">
      <c r="A49" t="s">
        <v>66</v>
      </c>
      <c r="B49">
        <v>11</v>
      </c>
      <c r="C49">
        <v>10</v>
      </c>
      <c r="D49">
        <v>9</v>
      </c>
    </row>
    <row r="50" spans="1:10">
      <c r="A50" t="s">
        <v>67</v>
      </c>
      <c r="B50">
        <f>C27+C30+C32</f>
        <v>6</v>
      </c>
      <c r="C50">
        <v>6</v>
      </c>
      <c r="D50">
        <v>6</v>
      </c>
    </row>
    <row r="52" spans="1:10">
      <c r="A52" t="s">
        <v>68</v>
      </c>
      <c r="B52" s="14">
        <f>SUM(F27:F32)</f>
        <v>3400</v>
      </c>
      <c r="C52" s="14">
        <f>SUM(F27:F32)+150</f>
        <v>3550</v>
      </c>
      <c r="D52" s="14">
        <f>C52+200</f>
        <v>3750</v>
      </c>
    </row>
    <row r="53" spans="1:10">
      <c r="A53" t="s">
        <v>69</v>
      </c>
      <c r="B53">
        <f>280*11</f>
        <v>3080</v>
      </c>
      <c r="C53">
        <f>280*10</f>
        <v>2800</v>
      </c>
      <c r="D53">
        <f>280*9</f>
        <v>2520</v>
      </c>
    </row>
    <row r="54" spans="1:10">
      <c r="A54" t="s">
        <v>70</v>
      </c>
      <c r="B54" s="14">
        <f>SUM(B52:B53)</f>
        <v>6480</v>
      </c>
      <c r="C54" s="14">
        <f>SUM(C52:C53)</f>
        <v>6350</v>
      </c>
      <c r="D54" s="14">
        <f>SUM(D52:D53)</f>
        <v>6270</v>
      </c>
    </row>
    <row r="56" spans="1:10" ht="17" thickBot="1"/>
    <row r="57" spans="1:10" ht="35" thickBot="1">
      <c r="A57" s="24" t="s">
        <v>0</v>
      </c>
      <c r="B57" s="25" t="s">
        <v>75</v>
      </c>
      <c r="C57" s="26" t="s">
        <v>76</v>
      </c>
      <c r="D57" s="26" t="s">
        <v>77</v>
      </c>
      <c r="E57" s="26" t="s">
        <v>78</v>
      </c>
      <c r="F57" s="26" t="s">
        <v>79</v>
      </c>
      <c r="G57" s="26" t="s">
        <v>80</v>
      </c>
    </row>
    <row r="58" spans="1:10" ht="17">
      <c r="A58" s="27">
        <v>1</v>
      </c>
      <c r="B58" s="28" t="s">
        <v>81</v>
      </c>
      <c r="C58" s="29">
        <v>6</v>
      </c>
      <c r="D58">
        <v>5</v>
      </c>
      <c r="E58">
        <f>6</f>
        <v>6</v>
      </c>
      <c r="F58" s="29">
        <f>C58-D58</f>
        <v>1</v>
      </c>
      <c r="G58" s="29">
        <f>C58-E58</f>
        <v>0</v>
      </c>
      <c r="I58" t="s">
        <v>83</v>
      </c>
      <c r="J58" t="s">
        <v>84</v>
      </c>
    </row>
    <row r="59" spans="1:10">
      <c r="A59" s="27">
        <v>2</v>
      </c>
      <c r="B59" s="30">
        <v>0.5</v>
      </c>
      <c r="C59" s="29">
        <v>20</v>
      </c>
      <c r="D59">
        <v>8</v>
      </c>
      <c r="E59">
        <f>10+10</f>
        <v>20</v>
      </c>
      <c r="F59" s="29">
        <f t="shared" ref="F59:F62" si="4">C59-D59</f>
        <v>12</v>
      </c>
      <c r="G59" s="29">
        <f t="shared" ref="G59:G62" si="5">C59-E59</f>
        <v>0</v>
      </c>
      <c r="I59">
        <f>C62/E62</f>
        <v>1.2258064516129032</v>
      </c>
      <c r="J59">
        <f>C62/D62</f>
        <v>2.1714285714285713</v>
      </c>
    </row>
    <row r="60" spans="1:10">
      <c r="A60" s="27">
        <v>3</v>
      </c>
      <c r="B60" s="30">
        <v>0.6</v>
      </c>
      <c r="C60" s="29">
        <f>9+6+6+6+3</f>
        <v>30</v>
      </c>
      <c r="D60">
        <v>12</v>
      </c>
      <c r="E60">
        <f>9+6+6</f>
        <v>21</v>
      </c>
      <c r="F60" s="29">
        <f t="shared" si="4"/>
        <v>18</v>
      </c>
      <c r="G60" s="29">
        <f t="shared" si="5"/>
        <v>9</v>
      </c>
    </row>
    <row r="61" spans="1:10">
      <c r="A61" s="27">
        <v>4</v>
      </c>
      <c r="B61" s="30">
        <v>0.7</v>
      </c>
      <c r="C61" s="29">
        <f>8+2+5+5</f>
        <v>20</v>
      </c>
      <c r="D61">
        <v>10</v>
      </c>
      <c r="E61">
        <f>8+2+5</f>
        <v>15</v>
      </c>
      <c r="F61" s="29">
        <f t="shared" si="4"/>
        <v>10</v>
      </c>
      <c r="G61" s="29">
        <f t="shared" si="5"/>
        <v>5</v>
      </c>
    </row>
    <row r="62" spans="1:10" ht="17" thickBot="1">
      <c r="A62" s="31" t="s">
        <v>82</v>
      </c>
      <c r="B62" s="31"/>
      <c r="C62">
        <f>SUM(C58:C61)</f>
        <v>76</v>
      </c>
      <c r="D62">
        <v>35</v>
      </c>
      <c r="E62">
        <f>SUM(E58:E61)</f>
        <v>62</v>
      </c>
      <c r="F62" s="29">
        <f t="shared" si="4"/>
        <v>41</v>
      </c>
      <c r="G62" s="29">
        <f t="shared" si="5"/>
        <v>14</v>
      </c>
    </row>
    <row r="63" spans="1:10" ht="17" thickTop="1">
      <c r="C63">
        <f>12/21</f>
        <v>0.5714285714285714</v>
      </c>
    </row>
    <row r="64" spans="1:10">
      <c r="B64" s="30"/>
    </row>
    <row r="65" spans="1:10">
      <c r="A65">
        <v>1</v>
      </c>
      <c r="B65">
        <v>6</v>
      </c>
      <c r="C65">
        <v>5</v>
      </c>
      <c r="D65">
        <f>6</f>
        <v>6</v>
      </c>
    </row>
    <row r="66" spans="1:10">
      <c r="A66">
        <v>2</v>
      </c>
      <c r="B66">
        <v>20</v>
      </c>
      <c r="C66">
        <v>8</v>
      </c>
      <c r="D66">
        <f>10+10</f>
        <v>20</v>
      </c>
    </row>
    <row r="67" spans="1:10">
      <c r="A67">
        <v>3</v>
      </c>
      <c r="B67">
        <f>9+6+6+6+3</f>
        <v>30</v>
      </c>
      <c r="C67">
        <v>12</v>
      </c>
      <c r="D67">
        <f>9+6+6</f>
        <v>21</v>
      </c>
    </row>
    <row r="68" spans="1:10">
      <c r="A68">
        <v>4</v>
      </c>
      <c r="B68">
        <f>8+2+5+5</f>
        <v>20</v>
      </c>
      <c r="C68">
        <v>10</v>
      </c>
      <c r="D68">
        <f>8+2+5</f>
        <v>15</v>
      </c>
    </row>
    <row r="69" spans="1:10">
      <c r="B69">
        <f>SUM(B65:B68)</f>
        <v>76</v>
      </c>
      <c r="C69">
        <v>35</v>
      </c>
      <c r="D69">
        <f>SUM(D65:D68)</f>
        <v>62</v>
      </c>
    </row>
    <row r="70" spans="1:10" ht="17" thickBot="1"/>
    <row r="71" spans="1:10" ht="35" thickBot="1">
      <c r="A71" s="24" t="s">
        <v>0</v>
      </c>
      <c r="B71" s="25" t="s">
        <v>75</v>
      </c>
      <c r="C71" s="26" t="s">
        <v>76</v>
      </c>
      <c r="D71" s="26" t="s">
        <v>77</v>
      </c>
      <c r="E71" s="26" t="s">
        <v>78</v>
      </c>
      <c r="F71" s="26" t="s">
        <v>79</v>
      </c>
      <c r="G71" s="26" t="s">
        <v>80</v>
      </c>
    </row>
    <row r="72" spans="1:10" ht="17">
      <c r="A72" s="27">
        <v>1</v>
      </c>
      <c r="B72" s="28" t="s">
        <v>81</v>
      </c>
      <c r="C72" s="29">
        <v>6</v>
      </c>
      <c r="D72">
        <v>5</v>
      </c>
      <c r="E72">
        <f>6</f>
        <v>6</v>
      </c>
      <c r="F72" s="29">
        <f>C72-D72</f>
        <v>1</v>
      </c>
      <c r="G72" s="29">
        <f>C72-E72</f>
        <v>0</v>
      </c>
      <c r="I72" t="s">
        <v>83</v>
      </c>
      <c r="J72" t="s">
        <v>84</v>
      </c>
    </row>
    <row r="73" spans="1:10">
      <c r="A73" s="27">
        <v>2</v>
      </c>
      <c r="B73" s="30">
        <v>0.5</v>
      </c>
      <c r="C73" s="29">
        <v>20</v>
      </c>
      <c r="D73">
        <v>10</v>
      </c>
      <c r="E73">
        <f>10+10</f>
        <v>20</v>
      </c>
      <c r="F73" s="29">
        <f t="shared" ref="F73:F76" si="6">C73-D73</f>
        <v>10</v>
      </c>
      <c r="G73" s="29">
        <f t="shared" ref="G73:G76" si="7">C73-E73</f>
        <v>0</v>
      </c>
      <c r="I73">
        <f>C76/E76</f>
        <v>1.0410958904109588</v>
      </c>
      <c r="J73">
        <f>C76/D76</f>
        <v>1.6521739130434783</v>
      </c>
    </row>
    <row r="74" spans="1:10">
      <c r="A74" s="27">
        <v>3</v>
      </c>
      <c r="B74" s="30">
        <v>0.6</v>
      </c>
      <c r="C74" s="29">
        <f>9+6+6+6+3</f>
        <v>30</v>
      </c>
      <c r="D74">
        <v>16</v>
      </c>
      <c r="E74">
        <f>9+6+6+6</f>
        <v>27</v>
      </c>
      <c r="F74" s="29">
        <f t="shared" si="6"/>
        <v>14</v>
      </c>
      <c r="G74" s="29">
        <f t="shared" si="7"/>
        <v>3</v>
      </c>
    </row>
    <row r="75" spans="1:10">
      <c r="A75" s="27">
        <v>4</v>
      </c>
      <c r="B75" s="30">
        <v>0.7</v>
      </c>
      <c r="C75" s="29">
        <f>8+2+5+5</f>
        <v>20</v>
      </c>
      <c r="D75">
        <v>15</v>
      </c>
      <c r="E75">
        <f>8+2+5+5</f>
        <v>20</v>
      </c>
      <c r="F75" s="29">
        <f t="shared" si="6"/>
        <v>5</v>
      </c>
      <c r="G75" s="29">
        <f t="shared" si="7"/>
        <v>0</v>
      </c>
    </row>
    <row r="76" spans="1:10" ht="17" thickBot="1">
      <c r="A76" s="31" t="s">
        <v>82</v>
      </c>
      <c r="B76" s="31"/>
      <c r="C76">
        <f>SUM(C72:C75)</f>
        <v>76</v>
      </c>
      <c r="D76">
        <v>46</v>
      </c>
      <c r="E76">
        <f>SUM(E72:E75)</f>
        <v>73</v>
      </c>
      <c r="F76" s="29">
        <f t="shared" si="6"/>
        <v>30</v>
      </c>
      <c r="G76" s="29">
        <f t="shared" si="7"/>
        <v>3</v>
      </c>
    </row>
    <row r="77" spans="1:10" ht="18" thickTop="1" thickBot="1"/>
    <row r="78" spans="1:10" ht="35" thickBot="1">
      <c r="A78" s="24" t="s">
        <v>0</v>
      </c>
      <c r="B78" s="25" t="s">
        <v>75</v>
      </c>
      <c r="C78" s="26" t="s">
        <v>76</v>
      </c>
      <c r="D78" s="26" t="s">
        <v>77</v>
      </c>
      <c r="E78" s="26" t="s">
        <v>78</v>
      </c>
      <c r="F78" s="26" t="s">
        <v>79</v>
      </c>
      <c r="G78" s="26" t="s">
        <v>80</v>
      </c>
    </row>
    <row r="79" spans="1:10" ht="17">
      <c r="A79" s="27">
        <v>1</v>
      </c>
      <c r="B79" s="28" t="s">
        <v>81</v>
      </c>
      <c r="C79" s="29">
        <v>6</v>
      </c>
      <c r="D79" s="29">
        <v>5</v>
      </c>
      <c r="E79">
        <f>6</f>
        <v>6</v>
      </c>
      <c r="F79" s="29">
        <f>C79-D79</f>
        <v>1</v>
      </c>
      <c r="G79" s="29">
        <f>C79-E79</f>
        <v>0</v>
      </c>
      <c r="I79" t="s">
        <v>83</v>
      </c>
      <c r="J79" t="s">
        <v>84</v>
      </c>
    </row>
    <row r="80" spans="1:10" ht="17">
      <c r="A80" s="27">
        <v>2</v>
      </c>
      <c r="B80" s="28" t="s">
        <v>81</v>
      </c>
      <c r="C80" s="29">
        <v>20</v>
      </c>
      <c r="D80" s="29">
        <v>14</v>
      </c>
      <c r="E80">
        <f>10+10</f>
        <v>20</v>
      </c>
      <c r="F80" s="29">
        <f t="shared" ref="F80:F84" si="8">C80-D80</f>
        <v>6</v>
      </c>
      <c r="G80" s="29">
        <f t="shared" ref="G80:G84" si="9">C80-E80</f>
        <v>0</v>
      </c>
      <c r="I80">
        <f>C85/E85</f>
        <v>1.2941176470588236</v>
      </c>
      <c r="J80">
        <f>C85/D85</f>
        <v>1.746031746031746</v>
      </c>
    </row>
    <row r="81" spans="1:7" ht="17">
      <c r="A81" s="27">
        <v>3</v>
      </c>
      <c r="B81" s="28" t="s">
        <v>81</v>
      </c>
      <c r="C81" s="29">
        <f>9+6+6+6+3</f>
        <v>30</v>
      </c>
      <c r="D81" s="29">
        <v>20</v>
      </c>
      <c r="E81" s="29">
        <f>9+6+6+6+3</f>
        <v>30</v>
      </c>
      <c r="F81" s="29">
        <f t="shared" si="8"/>
        <v>10</v>
      </c>
      <c r="G81" s="29">
        <f t="shared" si="9"/>
        <v>0</v>
      </c>
    </row>
    <row r="82" spans="1:7" ht="17">
      <c r="A82" s="27">
        <v>4</v>
      </c>
      <c r="B82" s="28" t="s">
        <v>81</v>
      </c>
      <c r="C82" s="29">
        <f>8+2+5+5</f>
        <v>20</v>
      </c>
      <c r="D82" s="29">
        <v>15</v>
      </c>
      <c r="E82" s="29">
        <f>8+2+5+5</f>
        <v>20</v>
      </c>
      <c r="F82" s="29">
        <f t="shared" si="8"/>
        <v>5</v>
      </c>
      <c r="G82" s="29">
        <f t="shared" si="9"/>
        <v>0</v>
      </c>
    </row>
    <row r="83" spans="1:7" ht="17" customHeight="1">
      <c r="A83" s="27">
        <v>5</v>
      </c>
      <c r="B83" s="30">
        <v>0</v>
      </c>
      <c r="C83">
        <v>16</v>
      </c>
      <c r="D83" s="29">
        <v>0</v>
      </c>
      <c r="E83" s="29">
        <f>0</f>
        <v>0</v>
      </c>
      <c r="F83" s="29">
        <f t="shared" si="8"/>
        <v>16</v>
      </c>
      <c r="G83" s="29">
        <f t="shared" si="9"/>
        <v>16</v>
      </c>
    </row>
    <row r="84" spans="1:7">
      <c r="A84" s="27">
        <v>6</v>
      </c>
      <c r="B84" s="30">
        <v>0.5</v>
      </c>
      <c r="C84" s="29">
        <v>18</v>
      </c>
      <c r="D84" s="29">
        <v>9</v>
      </c>
      <c r="E84" s="29">
        <f>9</f>
        <v>9</v>
      </c>
      <c r="F84" s="29">
        <f t="shared" si="8"/>
        <v>9</v>
      </c>
      <c r="G84" s="29">
        <f t="shared" si="9"/>
        <v>9</v>
      </c>
    </row>
    <row r="85" spans="1:7">
      <c r="C85">
        <f>SUM(C79:C84)</f>
        <v>110</v>
      </c>
      <c r="D85">
        <f t="shared" ref="D85:G85" si="10">SUM(D79:D84)</f>
        <v>63</v>
      </c>
      <c r="E85">
        <f t="shared" si="10"/>
        <v>85</v>
      </c>
      <c r="F85">
        <f t="shared" si="10"/>
        <v>47</v>
      </c>
      <c r="G85">
        <f t="shared" si="10"/>
        <v>25</v>
      </c>
    </row>
    <row r="86" spans="1:7">
      <c r="B86">
        <f>0.3*20+6</f>
        <v>12</v>
      </c>
    </row>
  </sheetData>
  <mergeCells count="2">
    <mergeCell ref="A62:B62"/>
    <mergeCell ref="A76:B7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C9EE-8F61-9D40-A3CA-3F3FC90C6AF8}">
  <dimension ref="A1"/>
  <sheetViews>
    <sheetView workbookViewId="0"/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2020-12-07T21:20:25Z</dcterms:created>
  <dcterms:modified xsi:type="dcterms:W3CDTF">2020-12-08T01:09:13Z</dcterms:modified>
</cp:coreProperties>
</file>