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výpočty" sheetId="1" r:id="rId1"/>
    <sheet name="Sheet2" sheetId="2" r:id="rId2"/>
    <sheet name="Sheet3" sheetId="3" r:id="rId3"/>
  </sheets>
  <definedNames>
    <definedName name="NaN">"-"</definedName>
    <definedName name="null">""</definedName>
  </definedNames>
  <calcPr calcId="125725" refMode="R1C1"/>
</workbook>
</file>

<file path=xl/calcChain.xml><?xml version="1.0" encoding="utf-8"?>
<calcChain xmlns="http://schemas.openxmlformats.org/spreadsheetml/2006/main">
  <c r="W20" i="1"/>
  <c r="X15"/>
  <c r="W11"/>
  <c r="X5"/>
  <c r="S23"/>
  <c r="T19"/>
  <c r="T17"/>
  <c r="S13"/>
  <c r="T5"/>
  <c r="O19" l="1"/>
  <c r="O25" s="1"/>
  <c r="O26" s="1"/>
  <c r="P19"/>
  <c r="P22"/>
  <c r="P21"/>
  <c r="O5"/>
  <c r="O15" s="1"/>
  <c r="P5"/>
  <c r="P7"/>
  <c r="P8"/>
  <c r="H31"/>
  <c r="G31"/>
  <c r="G35"/>
  <c r="G36" s="1"/>
  <c r="G28"/>
  <c r="G23"/>
  <c r="H23"/>
  <c r="H13"/>
  <c r="G13"/>
  <c r="G19" s="1"/>
  <c r="K8"/>
  <c r="L5"/>
  <c r="G8"/>
  <c r="H5"/>
  <c r="D27"/>
  <c r="C27"/>
  <c r="D23"/>
  <c r="D15"/>
  <c r="D6"/>
  <c r="C19"/>
  <c r="C10" l="1"/>
</calcChain>
</file>

<file path=xl/comments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hustota biocidu</t>
        </r>
      </text>
    </comment>
    <comment ref="F6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objem vzorku ze spodního proudu hydrocyklonu</t>
        </r>
      </text>
    </comment>
    <comment ref="J6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objem vzorku ze spodního proudu hydrocyklonu</t>
        </r>
      </text>
    </comment>
    <comment ref="N6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koncentrace síranu</t>
        </r>
      </text>
    </comment>
    <comment ref="R6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hustota dávkovaného roztoku POF</t>
        </r>
      </text>
    </comment>
    <comment ref="V6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hustota dávkovaného roztoku NaOH</t>
        </r>
      </text>
    </comment>
    <comment ref="B7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průtok FV</t>
        </r>
      </text>
    </comment>
    <comment ref="F7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doba plnění nádoby o objemu V</t>
        </r>
      </text>
    </comment>
    <comment ref="J7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doba plnění nádoby o objemu V</t>
        </r>
      </text>
    </comment>
    <comment ref="N7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relativní molekulová hmotnost síranu</t>
        </r>
      </text>
    </comment>
    <comment ref="R7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objem roztoku POF který odpovídá úbytku hladiny v zahlcovacím válci </t>
        </r>
        <r>
          <rPr>
            <sz val="9"/>
            <color indexed="81"/>
            <rFont val="Calibri"/>
            <family val="2"/>
            <charset val="238"/>
          </rPr>
          <t>Δ</t>
        </r>
        <r>
          <rPr>
            <sz val="9"/>
            <color indexed="81"/>
            <rFont val="Tahoma"/>
            <family val="2"/>
            <charset val="238"/>
          </rPr>
          <t>h = 1cm</t>
        </r>
      </text>
    </comment>
    <comment ref="V7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koncentrace dávkovaného roztoku NaOH</t>
        </r>
      </text>
    </comment>
    <comment ref="B8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objem biocidu vydávkovaného do odměrného válce</t>
        </r>
      </text>
    </comment>
    <comment ref="N8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relativní molekulová hmotnost železa</t>
        </r>
      </text>
    </comment>
    <comment ref="R8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koncentrace dávkovaného roztoku POF</t>
        </r>
      </text>
    </comment>
    <comment ref="V8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průtok SV na čiřič, pro který se dávka POFu měří</t>
        </r>
      </text>
    </comment>
    <comment ref="B9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doba plnění nádoby o objemu V</t>
        </r>
      </text>
    </comment>
    <comment ref="N9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hustota síranu</t>
        </r>
      </text>
    </comment>
    <comment ref="R9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průtok SV na čiřič, pro který se dávka POFu měří</t>
        </r>
      </text>
    </comment>
    <comment ref="V9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objem vydávkovaného vzorku za čas t</t>
        </r>
      </text>
    </comment>
    <comment ref="N10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objem odpovídající rozdílu hladin v dávkovacím válci </t>
        </r>
        <r>
          <rPr>
            <sz val="9"/>
            <color indexed="81"/>
            <rFont val="Calibri"/>
            <family val="2"/>
            <charset val="238"/>
          </rPr>
          <t>Δ</t>
        </r>
        <r>
          <rPr>
            <sz val="9"/>
            <color indexed="81"/>
            <rFont val="Tahoma"/>
            <family val="2"/>
            <charset val="238"/>
          </rPr>
          <t>h = 1 cm</t>
        </r>
      </text>
    </comment>
    <comment ref="R10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horní hladina ve vyrovnávacím válci</t>
        </r>
      </text>
    </comment>
    <comment ref="V10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čas odběru vzorku o objemu V</t>
        </r>
      </text>
    </comment>
    <comment ref="N11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průtok surové vody (součet průtoku na oba čiřiče APW3)</t>
        </r>
      </text>
    </comment>
    <comment ref="R11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spodní hladina ve vyrovnávacím válci</t>
        </r>
      </text>
    </comment>
    <comment ref="N12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horní hladina v dávkovacím válci</t>
        </r>
      </text>
    </comment>
    <comment ref="R12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čas poklesu hladiny ve vyrovnávacím válci</t>
        </r>
      </text>
    </comment>
    <comment ref="J13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charset val="1"/>
          </rPr>
          <t xml:space="preserve">
hmotnost prázdného odměrného válce</t>
        </r>
      </text>
    </comment>
    <comment ref="N13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dolní hladina v dávkovacím válci</t>
        </r>
      </text>
    </comment>
    <comment ref="B14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hustota antiscalantu</t>
        </r>
      </text>
    </comment>
    <comment ref="F14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charset val="1"/>
          </rPr>
          <t xml:space="preserve">
hmotnost prázdného odměrného válce</t>
        </r>
      </text>
    </comment>
    <comment ref="J14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celková hmotnost, tj. hmotnost válce naplněného vzorkem</t>
        </r>
      </text>
    </comment>
    <comment ref="N14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čas za který došlo k úbytku síranu mezi horní a spodní hladinou v dávkovacím válci</t>
        </r>
      </text>
    </comment>
    <comment ref="F15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celková hmotnost, tj. hmotnost válce naplněného vzorkem</t>
        </r>
      </text>
    </comment>
    <comment ref="J15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objem vzorku</t>
        </r>
      </text>
    </comment>
    <comment ref="B16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celkový průtok vody na RO</t>
        </r>
      </text>
    </comment>
    <comment ref="F16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objem vzorku</t>
        </r>
      </text>
    </comment>
    <comment ref="J16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předpokládaný průměrný průtok surové vody Actiflo čiřičem</t>
        </r>
      </text>
    </comment>
    <comment ref="V16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hustota dávkovaného roztoku NaOH</t>
        </r>
      </text>
    </comment>
    <comment ref="B17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objem biocidu vydávkovaného do odměrného válce</t>
        </r>
      </text>
    </comment>
    <comment ref="F17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předpokládaný průměrný průtok surové vody Actiflo čiřičem</t>
        </r>
      </text>
    </comment>
    <comment ref="J17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doba plnění odměrného válce vzorkem</t>
        </r>
      </text>
    </comment>
    <comment ref="V17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koncentrace dávkovaného roztoku NaOH</t>
        </r>
      </text>
    </comment>
    <comment ref="B18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doba plnění nádoby o objemu V</t>
        </r>
      </text>
    </comment>
    <comment ref="F18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doba plnění odměrného válce vzorkem</t>
        </r>
      </text>
    </comment>
    <comment ref="R18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maximální výkon dávkovacího čerpadla POF</t>
        </r>
      </text>
    </comment>
    <comment ref="V18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maximální průtok SV přiřazeny maximálnímu výkonu dávk. čerpadla NaOH</t>
        </r>
      </text>
    </comment>
    <comment ref="R19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konstanta úměry mezi max. zdvihem a max. výkonem SV, viz MPP</t>
        </r>
      </text>
    </comment>
    <comment ref="V19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požadovaná dávka POFu</t>
        </r>
      </text>
    </comment>
    <comment ref="N20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koncentrace síranu</t>
        </r>
      </text>
    </comment>
    <comment ref="R20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hustota dávkovaného roztoku POF</t>
        </r>
      </text>
    </comment>
    <comment ref="J21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charset val="1"/>
          </rPr>
          <t xml:space="preserve">
hmotnost prázdného odměrného válce</t>
        </r>
      </text>
    </comment>
    <comment ref="N21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relativní molekulová hmotnost síranu</t>
        </r>
      </text>
    </comment>
    <comment ref="R21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koncentrace dávkovaného roztoku POF</t>
        </r>
      </text>
    </comment>
    <comment ref="J22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celková hmotnost, tj. hmotnost válce naplněného vzorkem</t>
        </r>
      </text>
    </comment>
    <comment ref="N22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relativní molekulová hmotnost železa</t>
        </r>
      </text>
    </comment>
    <comment ref="R22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požadovaná dávka POFu</t>
        </r>
      </text>
    </comment>
    <comment ref="J23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objem vzorku</t>
        </r>
      </text>
    </comment>
    <comment ref="N23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hustota síranu</t>
        </r>
      </text>
    </comment>
    <comment ref="F24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charset val="1"/>
          </rPr>
          <t xml:space="preserve">
objem vzorku</t>
        </r>
      </text>
    </comment>
    <comment ref="J24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průtok SV čiřičem</t>
        </r>
      </text>
    </comment>
    <comment ref="N24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požadovaná dávka</t>
        </r>
      </text>
    </comment>
    <comment ref="F25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objem odsazeného mikropísku</t>
        </r>
      </text>
    </comment>
    <comment ref="J25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doba plnění odměrného válce vzorkem</t>
        </r>
      </text>
    </comment>
    <comment ref="F26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předpokládaný průměrný průtok surové vody Actiflo čiřičem</t>
        </r>
      </text>
    </comment>
    <comment ref="F27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doba plnění odměrného válce vzorkem</t>
        </r>
      </text>
    </comment>
    <comment ref="F32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koncentrace písku v systému Actiflo aktuálně stanovená</t>
        </r>
      </text>
    </comment>
    <comment ref="F33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koncentrace písku požadovaná v systému Actiflo</t>
        </r>
      </text>
    </comment>
    <comment ref="F34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předpokládaný průměrný průtok surové vody Actiflo čiřičem</t>
        </r>
      </text>
    </comment>
  </commentList>
</comments>
</file>

<file path=xl/sharedStrings.xml><?xml version="1.0" encoding="utf-8"?>
<sst xmlns="http://schemas.openxmlformats.org/spreadsheetml/2006/main" count="201" uniqueCount="73">
  <si>
    <t>ρ</t>
  </si>
  <si>
    <t>k</t>
  </si>
  <si>
    <t>průtok</t>
  </si>
  <si>
    <t>d</t>
  </si>
  <si>
    <t>SDI</t>
  </si>
  <si>
    <t>biocid</t>
  </si>
  <si>
    <t>t1</t>
  </si>
  <si>
    <t>t2</t>
  </si>
  <si>
    <t>T</t>
  </si>
  <si>
    <t>a) pomocí analytických předvážek</t>
  </si>
  <si>
    <t>V</t>
  </si>
  <si>
    <t>m</t>
  </si>
  <si>
    <r>
      <t>m</t>
    </r>
    <r>
      <rPr>
        <vertAlign val="subscript"/>
        <sz val="11"/>
        <color theme="1"/>
        <rFont val="Calibri"/>
        <family val="2"/>
        <charset val="238"/>
        <scheme val="minor"/>
      </rPr>
      <t>c</t>
    </r>
  </si>
  <si>
    <t>t</t>
  </si>
  <si>
    <t>l</t>
  </si>
  <si>
    <t>s</t>
  </si>
  <si>
    <r>
      <t>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scheme val="minor"/>
      </rPr>
      <t>/h</t>
    </r>
  </si>
  <si>
    <t>antiscalant</t>
  </si>
  <si>
    <t>ml</t>
  </si>
  <si>
    <r>
      <t>g.dm</t>
    </r>
    <r>
      <rPr>
        <vertAlign val="superscript"/>
        <sz val="11"/>
        <color theme="1"/>
        <rFont val="Calibri"/>
        <family val="2"/>
        <charset val="238"/>
        <scheme val="minor"/>
      </rPr>
      <t>-3</t>
    </r>
  </si>
  <si>
    <r>
      <t>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scheme val="minor"/>
      </rPr>
      <t>.h</t>
    </r>
    <r>
      <rPr>
        <vertAlign val="superscript"/>
        <sz val="11"/>
        <color theme="1"/>
        <rFont val="Calibri"/>
        <family val="2"/>
        <charset val="238"/>
        <scheme val="minor"/>
      </rPr>
      <t>-1</t>
    </r>
  </si>
  <si>
    <r>
      <t>mg.dm</t>
    </r>
    <r>
      <rPr>
        <b/>
        <vertAlign val="superscript"/>
        <sz val="11"/>
        <color theme="1"/>
        <rFont val="Calibri"/>
        <family val="2"/>
        <charset val="238"/>
        <scheme val="minor"/>
      </rPr>
      <t>-3</t>
    </r>
  </si>
  <si>
    <t>Reverzní osmóza</t>
  </si>
  <si>
    <t>zaokrouhlování výsledků</t>
  </si>
  <si>
    <t>APW3 - mikropísek</t>
  </si>
  <si>
    <t>APW4 - mikropísek</t>
  </si>
  <si>
    <t>doplňování mikropísku</t>
  </si>
  <si>
    <t>APW3 - síran</t>
  </si>
  <si>
    <t>c</t>
  </si>
  <si>
    <t>průtok spodního proudu hydrocyklonu</t>
  </si>
  <si>
    <r>
      <t>g.dm</t>
    </r>
    <r>
      <rPr>
        <b/>
        <vertAlign val="superscript"/>
        <sz val="11"/>
        <color theme="1"/>
        <rFont val="Calibri"/>
        <family val="2"/>
        <charset val="238"/>
        <scheme val="minor"/>
      </rPr>
      <t>-3</t>
    </r>
  </si>
  <si>
    <r>
      <t>m</t>
    </r>
    <r>
      <rPr>
        <b/>
        <vertAlign val="superscript"/>
        <sz val="11"/>
        <color theme="1"/>
        <rFont val="Calibri"/>
        <family val="2"/>
        <charset val="238"/>
        <scheme val="minor"/>
      </rPr>
      <t>3</t>
    </r>
    <r>
      <rPr>
        <b/>
        <sz val="11"/>
        <color theme="1"/>
        <rFont val="Calibri"/>
        <family val="2"/>
        <charset val="238"/>
        <scheme val="minor"/>
      </rPr>
      <t>.h</t>
    </r>
    <r>
      <rPr>
        <b/>
        <vertAlign val="superscript"/>
        <sz val="11"/>
        <color theme="1"/>
        <rFont val="Calibri"/>
        <family val="2"/>
        <charset val="238"/>
        <scheme val="minor"/>
      </rPr>
      <t>-1</t>
    </r>
  </si>
  <si>
    <t>a) bez analytických předvážek</t>
  </si>
  <si>
    <t>min</t>
  </si>
  <si>
    <t>g</t>
  </si>
  <si>
    <r>
      <t>V</t>
    </r>
    <r>
      <rPr>
        <vertAlign val="subscript"/>
        <sz val="11"/>
        <color theme="1"/>
        <rFont val="Calibri"/>
        <family val="2"/>
        <charset val="238"/>
        <scheme val="minor"/>
      </rPr>
      <t>c</t>
    </r>
  </si>
  <si>
    <t>mikropísek - koncentrace</t>
  </si>
  <si>
    <r>
      <t>Q</t>
    </r>
    <r>
      <rPr>
        <vertAlign val="subscript"/>
        <sz val="11"/>
        <color theme="1"/>
        <rFont val="Calibri"/>
        <family val="2"/>
        <charset val="238"/>
        <scheme val="minor"/>
      </rPr>
      <t>SV</t>
    </r>
  </si>
  <si>
    <r>
      <t>c</t>
    </r>
    <r>
      <rPr>
        <vertAlign val="subscript"/>
        <sz val="11"/>
        <color theme="1"/>
        <rFont val="Calibri"/>
        <family val="2"/>
        <charset val="238"/>
        <scheme val="minor"/>
      </rPr>
      <t>akt</t>
    </r>
  </si>
  <si>
    <r>
      <t>c</t>
    </r>
    <r>
      <rPr>
        <vertAlign val="subscript"/>
        <sz val="11"/>
        <color theme="1"/>
        <rFont val="Calibri"/>
        <family val="2"/>
        <charset val="238"/>
        <scheme val="minor"/>
      </rPr>
      <t>pož</t>
    </r>
  </si>
  <si>
    <r>
      <t>m</t>
    </r>
    <r>
      <rPr>
        <b/>
        <vertAlign val="subscript"/>
        <sz val="11"/>
        <color theme="1"/>
        <rFont val="Calibri"/>
        <family val="2"/>
        <charset val="238"/>
        <scheme val="minor"/>
      </rPr>
      <t>doplň</t>
    </r>
  </si>
  <si>
    <t>kg</t>
  </si>
  <si>
    <t>record store názvy z názvů tříd</t>
  </si>
  <si>
    <t>síran - ověření dávky</t>
  </si>
  <si>
    <t>b) bez analytických předvážek</t>
  </si>
  <si>
    <r>
      <t>h</t>
    </r>
    <r>
      <rPr>
        <vertAlign val="subscript"/>
        <sz val="11"/>
        <color theme="1"/>
        <rFont val="Calibri"/>
        <family val="2"/>
        <charset val="238"/>
        <scheme val="minor"/>
      </rPr>
      <t>h</t>
    </r>
  </si>
  <si>
    <r>
      <t>h</t>
    </r>
    <r>
      <rPr>
        <vertAlign val="subscript"/>
        <sz val="11"/>
        <color theme="1"/>
        <rFont val="Calibri"/>
        <family val="2"/>
        <charset val="238"/>
        <scheme val="minor"/>
      </rPr>
      <t>d</t>
    </r>
  </si>
  <si>
    <r>
      <rPr>
        <sz val="11"/>
        <color theme="1"/>
        <rFont val="Calibri"/>
        <family val="2"/>
        <charset val="238"/>
      </rPr>
      <t>Δ</t>
    </r>
    <r>
      <rPr>
        <sz val="11"/>
        <color theme="1"/>
        <rFont val="Calibri"/>
        <family val="2"/>
      </rPr>
      <t>V</t>
    </r>
  </si>
  <si>
    <t>mm</t>
  </si>
  <si>
    <r>
      <t>M</t>
    </r>
    <r>
      <rPr>
        <vertAlign val="subscript"/>
        <sz val="11"/>
        <color theme="1"/>
        <rFont val="Calibri"/>
        <family val="2"/>
        <charset val="238"/>
        <scheme val="minor"/>
      </rPr>
      <t>r</t>
    </r>
  </si>
  <si>
    <r>
      <t>g.cm</t>
    </r>
    <r>
      <rPr>
        <vertAlign val="superscript"/>
        <sz val="11"/>
        <color theme="1"/>
        <rFont val="Calibri"/>
        <family val="2"/>
        <charset val="238"/>
        <scheme val="minor"/>
      </rPr>
      <t>-3</t>
    </r>
  </si>
  <si>
    <t>%</t>
  </si>
  <si>
    <t>w</t>
  </si>
  <si>
    <r>
      <t>Q</t>
    </r>
    <r>
      <rPr>
        <b/>
        <vertAlign val="subscript"/>
        <sz val="11"/>
        <color theme="1"/>
        <rFont val="Calibri"/>
        <family val="2"/>
        <charset val="238"/>
        <scheme val="minor"/>
      </rPr>
      <t>H</t>
    </r>
  </si>
  <si>
    <r>
      <t>(M</t>
    </r>
    <r>
      <rPr>
        <vertAlign val="subscript"/>
        <sz val="11"/>
        <color theme="1"/>
        <rFont val="Calibri"/>
        <family val="2"/>
        <charset val="238"/>
        <scheme val="minor"/>
      </rPr>
      <t>r</t>
    </r>
    <r>
      <rPr>
        <sz val="11"/>
        <color theme="1"/>
        <rFont val="Calibri"/>
        <family val="2"/>
        <charset val="238"/>
        <scheme val="minor"/>
      </rPr>
      <t>)</t>
    </r>
    <r>
      <rPr>
        <vertAlign val="subscript"/>
        <sz val="11"/>
        <color theme="1"/>
        <rFont val="Calibri"/>
        <family val="2"/>
        <charset val="238"/>
        <scheme val="minor"/>
      </rPr>
      <t>Fe</t>
    </r>
  </si>
  <si>
    <t>síran - nastavení dávky</t>
  </si>
  <si>
    <r>
      <t>Q</t>
    </r>
    <r>
      <rPr>
        <vertAlign val="subscript"/>
        <sz val="11"/>
        <color theme="1"/>
        <rFont val="Calibri"/>
        <family val="2"/>
        <charset val="238"/>
        <scheme val="minor"/>
      </rPr>
      <t>FV</t>
    </r>
  </si>
  <si>
    <r>
      <t>dm</t>
    </r>
    <r>
      <rPr>
        <b/>
        <vertAlign val="superscript"/>
        <sz val="11"/>
        <color theme="1"/>
        <rFont val="Calibri"/>
        <family val="2"/>
        <charset val="238"/>
        <scheme val="minor"/>
      </rPr>
      <t>3</t>
    </r>
    <r>
      <rPr>
        <b/>
        <sz val="11"/>
        <color theme="1"/>
        <rFont val="Calibri"/>
        <family val="2"/>
        <charset val="238"/>
        <scheme val="minor"/>
      </rPr>
      <t>.m</t>
    </r>
    <r>
      <rPr>
        <b/>
        <vertAlign val="superscript"/>
        <sz val="11"/>
        <color theme="1"/>
        <rFont val="Calibri"/>
        <family val="2"/>
        <charset val="238"/>
        <scheme val="minor"/>
      </rPr>
      <t>-3</t>
    </r>
  </si>
  <si>
    <r>
      <t>d</t>
    </r>
    <r>
      <rPr>
        <vertAlign val="subscript"/>
        <sz val="11"/>
        <color theme="1"/>
        <rFont val="Calibri"/>
        <family val="2"/>
        <charset val="238"/>
        <scheme val="minor"/>
      </rPr>
      <t>pož</t>
    </r>
  </si>
  <si>
    <r>
      <t>mg.dm</t>
    </r>
    <r>
      <rPr>
        <vertAlign val="superscript"/>
        <sz val="11"/>
        <color theme="1"/>
        <rFont val="Calibri"/>
        <family val="2"/>
        <charset val="238"/>
        <scheme val="minor"/>
      </rPr>
      <t>-3</t>
    </r>
  </si>
  <si>
    <t>z</t>
  </si>
  <si>
    <t>POF - ověření dávky</t>
  </si>
  <si>
    <t>POF - nastavení zdvihu</t>
  </si>
  <si>
    <r>
      <t>(Q</t>
    </r>
    <r>
      <rPr>
        <vertAlign val="subscript"/>
        <sz val="11"/>
        <color theme="1"/>
        <rFont val="Calibri"/>
        <family val="2"/>
        <charset val="238"/>
        <scheme val="minor"/>
      </rPr>
      <t>POF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charset val="238"/>
        <scheme val="minor"/>
      </rPr>
      <t>max</t>
    </r>
  </si>
  <si>
    <r>
      <t>dm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scheme val="minor"/>
      </rPr>
      <t>.h</t>
    </r>
    <r>
      <rPr>
        <vertAlign val="superscript"/>
        <sz val="11"/>
        <color theme="1"/>
        <rFont val="Calibri"/>
        <family val="2"/>
        <charset val="238"/>
        <scheme val="minor"/>
      </rPr>
      <t>-1</t>
    </r>
  </si>
  <si>
    <r>
      <t>k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</si>
  <si>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t>APW3 - POF</t>
  </si>
  <si>
    <t>alkalizace - ověření dávky</t>
  </si>
  <si>
    <t>alkalizace - nastavení dávky</t>
  </si>
  <si>
    <r>
      <t>(Q</t>
    </r>
    <r>
      <rPr>
        <vertAlign val="subscript"/>
        <sz val="11"/>
        <color theme="1"/>
        <rFont val="Calibri"/>
        <family val="2"/>
        <charset val="238"/>
        <scheme val="minor"/>
      </rPr>
      <t>SV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charset val="238"/>
        <scheme val="minor"/>
      </rPr>
      <t>max</t>
    </r>
  </si>
  <si>
    <r>
      <t>Q</t>
    </r>
    <r>
      <rPr>
        <b/>
        <vertAlign val="subscript"/>
        <sz val="11"/>
        <color theme="1"/>
        <rFont val="Calibri"/>
        <family val="2"/>
        <charset val="238"/>
        <scheme val="minor"/>
      </rPr>
      <t>max</t>
    </r>
  </si>
  <si>
    <r>
      <t>ml.h</t>
    </r>
    <r>
      <rPr>
        <b/>
        <vertAlign val="superscript"/>
        <sz val="11"/>
        <color theme="1"/>
        <rFont val="Calibri"/>
        <family val="2"/>
        <charset val="238"/>
        <scheme val="minor"/>
      </rPr>
      <t>-1</t>
    </r>
  </si>
  <si>
    <t>APW3 - alkalizace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</si>
</sst>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9"/>
      <color indexed="81"/>
      <name val="Tahoma"/>
      <charset val="1"/>
    </font>
    <font>
      <vertAlign val="subscript"/>
      <sz val="11"/>
      <color theme="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vertAlign val="superscript"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sz val="9"/>
      <color indexed="8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36"/>
  <sheetViews>
    <sheetView showGridLines="0" tabSelected="1" workbookViewId="0">
      <selection activeCell="B2" sqref="B2"/>
    </sheetView>
  </sheetViews>
  <sheetFormatPr defaultRowHeight="15"/>
  <cols>
    <col min="1" max="6" width="9.140625" style="1"/>
    <col min="7" max="7" width="11" style="1" bestFit="1" customWidth="1"/>
    <col min="8" max="8" width="9.140625" style="1"/>
    <col min="9" max="9" width="11.5703125" style="1" customWidth="1"/>
    <col min="10" max="13" width="9.140625" style="1"/>
    <col min="14" max="14" width="10.7109375" style="1" customWidth="1"/>
    <col min="15" max="15" width="11.85546875" style="1" bestFit="1" customWidth="1"/>
    <col min="16" max="16384" width="9.140625" style="1"/>
  </cols>
  <sheetData>
    <row r="2" spans="2:24">
      <c r="B2" s="1" t="s">
        <v>22</v>
      </c>
      <c r="F2" s="1" t="s">
        <v>24</v>
      </c>
      <c r="J2" s="1" t="s">
        <v>25</v>
      </c>
      <c r="N2" s="1" t="s">
        <v>27</v>
      </c>
      <c r="R2" s="1" t="s">
        <v>66</v>
      </c>
      <c r="V2" s="1" t="s">
        <v>72</v>
      </c>
    </row>
    <row r="4" spans="2:24">
      <c r="B4" s="8" t="s">
        <v>5</v>
      </c>
      <c r="F4" s="8" t="s">
        <v>29</v>
      </c>
      <c r="J4" s="8" t="s">
        <v>29</v>
      </c>
      <c r="N4" s="8" t="s">
        <v>43</v>
      </c>
      <c r="R4" s="8" t="s">
        <v>61</v>
      </c>
      <c r="V4" s="8" t="s">
        <v>67</v>
      </c>
    </row>
    <row r="5" spans="2:24" ht="17.25">
      <c r="B5" s="17" t="s">
        <v>0</v>
      </c>
      <c r="C5" s="3">
        <v>1.1599999999999999</v>
      </c>
      <c r="D5" s="3" t="s">
        <v>19</v>
      </c>
      <c r="F5" s="3" t="s">
        <v>1</v>
      </c>
      <c r="G5" s="3">
        <v>3.6</v>
      </c>
      <c r="H5" s="3" t="str">
        <f>NaN</f>
        <v>-</v>
      </c>
      <c r="J5" s="2" t="s">
        <v>1</v>
      </c>
      <c r="K5" s="3">
        <v>3.6</v>
      </c>
      <c r="L5" s="3" t="str">
        <f>NaN</f>
        <v>-</v>
      </c>
      <c r="N5" s="3" t="s">
        <v>1</v>
      </c>
      <c r="O5" s="3">
        <f>(2*36)/10</f>
        <v>7.2</v>
      </c>
      <c r="P5" s="3" t="str">
        <f>NaN</f>
        <v>-</v>
      </c>
      <c r="R5" s="3" t="s">
        <v>1</v>
      </c>
      <c r="S5" s="3">
        <v>3.6</v>
      </c>
      <c r="T5" s="3" t="str">
        <f>NaN</f>
        <v>-</v>
      </c>
      <c r="V5" s="3" t="s">
        <v>1</v>
      </c>
      <c r="W5" s="3">
        <v>36</v>
      </c>
      <c r="X5" s="3" t="str">
        <f>NaN</f>
        <v>-</v>
      </c>
    </row>
    <row r="6" spans="2:24" ht="17.25">
      <c r="B6" s="3" t="s">
        <v>1</v>
      </c>
      <c r="C6" s="3">
        <v>3600</v>
      </c>
      <c r="D6" s="3" t="str">
        <f>NaN</f>
        <v>-</v>
      </c>
      <c r="F6" s="3" t="s">
        <v>10</v>
      </c>
      <c r="G6" s="3">
        <v>10</v>
      </c>
      <c r="H6" s="3" t="s">
        <v>14</v>
      </c>
      <c r="J6" s="2" t="s">
        <v>10</v>
      </c>
      <c r="K6" s="3">
        <v>10</v>
      </c>
      <c r="L6" s="4" t="s">
        <v>14</v>
      </c>
      <c r="N6" s="3" t="s">
        <v>52</v>
      </c>
      <c r="O6" s="3">
        <v>41</v>
      </c>
      <c r="P6" s="3" t="s">
        <v>51</v>
      </c>
      <c r="R6" s="17" t="s">
        <v>0</v>
      </c>
      <c r="S6" s="3">
        <v>1</v>
      </c>
      <c r="T6" s="3" t="s">
        <v>50</v>
      </c>
      <c r="V6" s="17" t="s">
        <v>0</v>
      </c>
      <c r="W6" s="3">
        <v>1.5249999999999999</v>
      </c>
      <c r="X6" s="3" t="s">
        <v>50</v>
      </c>
    </row>
    <row r="7" spans="2:24" ht="18">
      <c r="B7" s="3" t="s">
        <v>56</v>
      </c>
      <c r="C7" s="3">
        <v>56</v>
      </c>
      <c r="D7" s="3" t="s">
        <v>20</v>
      </c>
      <c r="F7" s="3" t="s">
        <v>13</v>
      </c>
      <c r="G7" s="3">
        <v>15</v>
      </c>
      <c r="H7" s="3" t="s">
        <v>15</v>
      </c>
      <c r="J7" s="2" t="s">
        <v>13</v>
      </c>
      <c r="K7" s="3">
        <v>35</v>
      </c>
      <c r="L7" s="3" t="s">
        <v>15</v>
      </c>
      <c r="N7" s="3" t="s">
        <v>49</v>
      </c>
      <c r="O7" s="3">
        <v>399.88</v>
      </c>
      <c r="P7" s="3" t="str">
        <f>NaN</f>
        <v>-</v>
      </c>
      <c r="R7" s="17" t="s">
        <v>47</v>
      </c>
      <c r="S7" s="3">
        <v>58.9</v>
      </c>
      <c r="T7" s="3" t="s">
        <v>18</v>
      </c>
      <c r="V7" s="3" t="s">
        <v>52</v>
      </c>
      <c r="W7" s="3">
        <v>50</v>
      </c>
      <c r="X7" s="3" t="s">
        <v>51</v>
      </c>
    </row>
    <row r="8" spans="2:24" ht="18">
      <c r="B8" s="3" t="s">
        <v>10</v>
      </c>
      <c r="C8" s="3">
        <v>20</v>
      </c>
      <c r="D8" s="3" t="s">
        <v>18</v>
      </c>
      <c r="F8" s="13" t="s">
        <v>53</v>
      </c>
      <c r="G8" s="6">
        <f>G5*(G6/G7)</f>
        <v>2.4</v>
      </c>
      <c r="H8" s="13" t="s">
        <v>31</v>
      </c>
      <c r="J8" s="5" t="s">
        <v>53</v>
      </c>
      <c r="K8" s="6">
        <f>K5*(K6/K7)</f>
        <v>1.0285714285714285</v>
      </c>
      <c r="L8" s="3" t="s">
        <v>16</v>
      </c>
      <c r="N8" s="3" t="s">
        <v>54</v>
      </c>
      <c r="O8" s="3">
        <v>55.85</v>
      </c>
      <c r="P8" s="3" t="str">
        <f>NaN</f>
        <v>-</v>
      </c>
      <c r="R8" s="3" t="s">
        <v>52</v>
      </c>
      <c r="S8" s="3">
        <v>0.2</v>
      </c>
      <c r="T8" s="3" t="s">
        <v>51</v>
      </c>
      <c r="V8" s="3" t="s">
        <v>37</v>
      </c>
      <c r="W8" s="3">
        <v>80</v>
      </c>
      <c r="X8" s="3" t="s">
        <v>20</v>
      </c>
    </row>
    <row r="9" spans="2:24" ht="18">
      <c r="B9" s="3" t="s">
        <v>13</v>
      </c>
      <c r="C9" s="3">
        <v>95.5</v>
      </c>
      <c r="D9" s="3" t="s">
        <v>15</v>
      </c>
      <c r="N9" s="17" t="s">
        <v>0</v>
      </c>
      <c r="O9" s="15">
        <v>1.5</v>
      </c>
      <c r="P9" s="3" t="s">
        <v>50</v>
      </c>
      <c r="R9" s="3" t="s">
        <v>37</v>
      </c>
      <c r="S9" s="3">
        <v>70</v>
      </c>
      <c r="T9" s="3" t="s">
        <v>20</v>
      </c>
      <c r="V9" s="3" t="s">
        <v>10</v>
      </c>
      <c r="W9" s="3">
        <v>20</v>
      </c>
      <c r="X9" s="3" t="s">
        <v>18</v>
      </c>
    </row>
    <row r="10" spans="2:24" ht="18">
      <c r="B10" s="13" t="s">
        <v>3</v>
      </c>
      <c r="C10" s="10">
        <f>(C5*C6*C8)/(C7*C9)</f>
        <v>15.617053103964098</v>
      </c>
      <c r="D10" s="10" t="s">
        <v>21</v>
      </c>
      <c r="E10" s="7"/>
      <c r="N10" s="17" t="s">
        <v>47</v>
      </c>
      <c r="O10" s="3">
        <v>186</v>
      </c>
      <c r="P10" s="3" t="s">
        <v>18</v>
      </c>
      <c r="R10" s="3" t="s">
        <v>45</v>
      </c>
      <c r="S10" s="3">
        <v>20</v>
      </c>
      <c r="T10" s="3" t="s">
        <v>48</v>
      </c>
      <c r="V10" s="3" t="s">
        <v>13</v>
      </c>
      <c r="W10" s="3">
        <v>45.4</v>
      </c>
      <c r="X10" s="3" t="s">
        <v>15</v>
      </c>
    </row>
    <row r="11" spans="2:24" ht="18">
      <c r="F11" s="8" t="s">
        <v>36</v>
      </c>
      <c r="J11" s="8" t="s">
        <v>36</v>
      </c>
      <c r="N11" s="3" t="s">
        <v>37</v>
      </c>
      <c r="O11" s="3">
        <v>90</v>
      </c>
      <c r="P11" s="3" t="s">
        <v>20</v>
      </c>
      <c r="R11" s="3" t="s">
        <v>46</v>
      </c>
      <c r="S11" s="3">
        <v>0</v>
      </c>
      <c r="T11" s="3" t="s">
        <v>48</v>
      </c>
      <c r="V11" s="13" t="s">
        <v>3</v>
      </c>
      <c r="W11" s="6">
        <f>(W5*W6*W9*W7)/(W8*W10)</f>
        <v>15.115638766519824</v>
      </c>
      <c r="X11" s="13" t="s">
        <v>21</v>
      </c>
    </row>
    <row r="12" spans="2:24" ht="18">
      <c r="C12" s="9"/>
      <c r="D12" s="9"/>
      <c r="F12" s="1" t="s">
        <v>9</v>
      </c>
      <c r="J12" s="1" t="s">
        <v>9</v>
      </c>
      <c r="N12" s="3" t="s">
        <v>45</v>
      </c>
      <c r="O12" s="3">
        <v>100</v>
      </c>
      <c r="P12" s="3" t="s">
        <v>48</v>
      </c>
      <c r="R12" s="3" t="s">
        <v>13</v>
      </c>
      <c r="S12" s="3">
        <v>30.7</v>
      </c>
      <c r="T12" s="3" t="s">
        <v>15</v>
      </c>
    </row>
    <row r="13" spans="2:24" ht="18">
      <c r="B13" s="8" t="s">
        <v>17</v>
      </c>
      <c r="C13" s="9"/>
      <c r="D13" s="9"/>
      <c r="F13" s="3" t="s">
        <v>1</v>
      </c>
      <c r="G13" s="15">
        <f>3.6*(2.65/1.65)</f>
        <v>5.7818181818181822</v>
      </c>
      <c r="H13" s="3" t="str">
        <f>NaN</f>
        <v>-</v>
      </c>
      <c r="J13" s="2" t="s">
        <v>11</v>
      </c>
      <c r="K13" s="2"/>
      <c r="L13" s="2"/>
      <c r="N13" s="3" t="s">
        <v>46</v>
      </c>
      <c r="O13" s="3">
        <v>90</v>
      </c>
      <c r="P13" s="3" t="s">
        <v>48</v>
      </c>
      <c r="R13" s="13" t="s">
        <v>3</v>
      </c>
      <c r="S13" s="10">
        <f>(S5*(S10-S11)*S7*S6*S8)/(S9*S12)</f>
        <v>0.39467659376454167</v>
      </c>
      <c r="T13" s="13" t="s">
        <v>21</v>
      </c>
    </row>
    <row r="14" spans="2:24" ht="18">
      <c r="B14" s="17" t="s">
        <v>0</v>
      </c>
      <c r="C14" s="3">
        <v>1.4</v>
      </c>
      <c r="D14" s="3" t="s">
        <v>19</v>
      </c>
      <c r="F14" s="3" t="s">
        <v>11</v>
      </c>
      <c r="G14" s="3">
        <v>209</v>
      </c>
      <c r="H14" s="3" t="s">
        <v>34</v>
      </c>
      <c r="J14" s="2" t="s">
        <v>12</v>
      </c>
      <c r="K14" s="2"/>
      <c r="L14" s="2"/>
      <c r="N14" s="3" t="s">
        <v>13</v>
      </c>
      <c r="O14" s="3">
        <v>46.2</v>
      </c>
      <c r="P14" s="3" t="s">
        <v>15</v>
      </c>
      <c r="V14" s="8" t="s">
        <v>68</v>
      </c>
    </row>
    <row r="15" spans="2:24" ht="18">
      <c r="B15" s="3" t="s">
        <v>1</v>
      </c>
      <c r="C15" s="3">
        <v>3600</v>
      </c>
      <c r="D15" s="3" t="str">
        <f>NaN</f>
        <v>-</v>
      </c>
      <c r="F15" s="3" t="s">
        <v>12</v>
      </c>
      <c r="G15" s="3">
        <v>1409</v>
      </c>
      <c r="H15" s="3" t="s">
        <v>34</v>
      </c>
      <c r="J15" s="2" t="s">
        <v>10</v>
      </c>
      <c r="K15" s="2"/>
      <c r="L15" s="2"/>
      <c r="N15" s="13" t="s">
        <v>3</v>
      </c>
      <c r="O15" s="6">
        <f>(O5*O10*(O12-O13)*O9*O6*O8)/(O7*O11*O14)</f>
        <v>27.664929348934553</v>
      </c>
      <c r="P15" s="10" t="s">
        <v>21</v>
      </c>
      <c r="V15" s="3" t="s">
        <v>1</v>
      </c>
      <c r="W15" s="3">
        <v>100</v>
      </c>
      <c r="X15" s="3" t="str">
        <f>NaN</f>
        <v>-</v>
      </c>
    </row>
    <row r="16" spans="2:24" ht="18">
      <c r="B16" s="3" t="s">
        <v>56</v>
      </c>
      <c r="C16" s="3">
        <v>45</v>
      </c>
      <c r="D16" s="3" t="s">
        <v>20</v>
      </c>
      <c r="F16" s="3" t="s">
        <v>10</v>
      </c>
      <c r="G16" s="3">
        <v>1030</v>
      </c>
      <c r="H16" s="3" t="s">
        <v>18</v>
      </c>
      <c r="J16" s="2" t="s">
        <v>37</v>
      </c>
      <c r="K16" s="2"/>
      <c r="L16" s="2"/>
      <c r="R16" s="8" t="s">
        <v>62</v>
      </c>
      <c r="V16" s="17" t="s">
        <v>0</v>
      </c>
      <c r="W16" s="3">
        <v>1.5249999999999999</v>
      </c>
      <c r="X16" s="3" t="s">
        <v>50</v>
      </c>
    </row>
    <row r="17" spans="2:24" ht="18">
      <c r="B17" s="3" t="s">
        <v>10</v>
      </c>
      <c r="C17" s="3">
        <v>10</v>
      </c>
      <c r="D17" s="3" t="s">
        <v>18</v>
      </c>
      <c r="F17" s="3" t="s">
        <v>37</v>
      </c>
      <c r="G17" s="3">
        <v>60</v>
      </c>
      <c r="H17" s="3" t="s">
        <v>20</v>
      </c>
      <c r="J17" s="2" t="s">
        <v>13</v>
      </c>
      <c r="K17" s="2"/>
      <c r="L17" s="2"/>
      <c r="R17" s="3" t="s">
        <v>1</v>
      </c>
      <c r="S17" s="3">
        <v>1000</v>
      </c>
      <c r="T17" s="3" t="str">
        <f>NaN</f>
        <v>-</v>
      </c>
      <c r="V17" s="3" t="s">
        <v>52</v>
      </c>
      <c r="W17" s="3">
        <v>50</v>
      </c>
      <c r="X17" s="3" t="s">
        <v>51</v>
      </c>
    </row>
    <row r="18" spans="2:24" ht="18">
      <c r="B18" s="3" t="s">
        <v>13</v>
      </c>
      <c r="C18" s="3">
        <v>151.6</v>
      </c>
      <c r="D18" s="3" t="s">
        <v>15</v>
      </c>
      <c r="F18" s="3" t="s">
        <v>13</v>
      </c>
      <c r="G18" s="3">
        <v>3.82</v>
      </c>
      <c r="H18" s="3" t="s">
        <v>15</v>
      </c>
      <c r="N18" s="8" t="s">
        <v>55</v>
      </c>
      <c r="R18" s="3" t="s">
        <v>63</v>
      </c>
      <c r="S18" s="3">
        <v>55</v>
      </c>
      <c r="T18" s="3" t="s">
        <v>64</v>
      </c>
      <c r="V18" s="3" t="s">
        <v>69</v>
      </c>
      <c r="W18" s="3">
        <v>240</v>
      </c>
      <c r="X18" s="3" t="s">
        <v>20</v>
      </c>
    </row>
    <row r="19" spans="2:24" ht="18">
      <c r="B19" s="13" t="s">
        <v>3</v>
      </c>
      <c r="C19" s="10">
        <f>(C14*C15*C17)/(C16*C18)</f>
        <v>7.3878627968337733</v>
      </c>
      <c r="D19" s="10" t="s">
        <v>21</v>
      </c>
      <c r="F19" s="13" t="s">
        <v>28</v>
      </c>
      <c r="G19" s="10">
        <f>(G13*(G15-G14-G16))/(G17*G18)</f>
        <v>4.2884340790099955</v>
      </c>
      <c r="H19" s="13" t="s">
        <v>30</v>
      </c>
      <c r="N19" s="3" t="s">
        <v>1</v>
      </c>
      <c r="O19" s="12">
        <f>1/20</f>
        <v>0.05</v>
      </c>
      <c r="P19" s="3" t="str">
        <f>NaN</f>
        <v>-</v>
      </c>
      <c r="R19" s="3" t="s">
        <v>65</v>
      </c>
      <c r="S19" s="3">
        <v>0.5</v>
      </c>
      <c r="T19" s="3" t="str">
        <f>NaN</f>
        <v>-</v>
      </c>
      <c r="V19" s="3" t="s">
        <v>58</v>
      </c>
      <c r="W19" s="3">
        <v>8</v>
      </c>
      <c r="X19" s="3" t="s">
        <v>59</v>
      </c>
    </row>
    <row r="20" spans="2:24" ht="18">
      <c r="J20" s="1" t="s">
        <v>32</v>
      </c>
      <c r="N20" s="3" t="s">
        <v>52</v>
      </c>
      <c r="O20" s="3">
        <v>41</v>
      </c>
      <c r="P20" s="3" t="s">
        <v>51</v>
      </c>
      <c r="R20" s="17" t="s">
        <v>0</v>
      </c>
      <c r="S20" s="3">
        <v>1</v>
      </c>
      <c r="T20" s="3" t="s">
        <v>50</v>
      </c>
      <c r="V20" s="13" t="s">
        <v>70</v>
      </c>
      <c r="W20" s="19">
        <f>(W15*W19*W18)/(W16*W17)</f>
        <v>2518.032786885246</v>
      </c>
      <c r="X20" s="13" t="s">
        <v>71</v>
      </c>
    </row>
    <row r="21" spans="2:24" ht="18">
      <c r="J21" s="2" t="s">
        <v>11</v>
      </c>
      <c r="K21" s="2"/>
      <c r="L21" s="2"/>
      <c r="N21" s="3" t="s">
        <v>49</v>
      </c>
      <c r="O21" s="3">
        <v>399.88</v>
      </c>
      <c r="P21" s="3" t="str">
        <f>NaN</f>
        <v>-</v>
      </c>
      <c r="R21" s="3" t="s">
        <v>52</v>
      </c>
      <c r="S21" s="3">
        <v>0.2</v>
      </c>
      <c r="T21" s="3" t="s">
        <v>51</v>
      </c>
    </row>
    <row r="22" spans="2:24" ht="18">
      <c r="B22" s="8" t="s">
        <v>4</v>
      </c>
      <c r="F22" s="1" t="s">
        <v>44</v>
      </c>
      <c r="J22" s="2" t="s">
        <v>12</v>
      </c>
      <c r="K22" s="2"/>
      <c r="L22" s="2"/>
      <c r="N22" s="3" t="s">
        <v>54</v>
      </c>
      <c r="O22" s="3">
        <v>55.85</v>
      </c>
      <c r="P22" s="3" t="str">
        <f>NaN</f>
        <v>-</v>
      </c>
      <c r="R22" s="3" t="s">
        <v>58</v>
      </c>
      <c r="S22" s="3">
        <v>0.3</v>
      </c>
      <c r="T22" s="3" t="s">
        <v>59</v>
      </c>
    </row>
    <row r="23" spans="2:24" ht="17.25">
      <c r="B23" s="16" t="s">
        <v>1</v>
      </c>
      <c r="C23" s="12">
        <v>100</v>
      </c>
      <c r="D23" s="3" t="str">
        <f>NaN</f>
        <v>-</v>
      </c>
      <c r="F23" s="3" t="s">
        <v>1</v>
      </c>
      <c r="G23" s="12">
        <f>(3.6*1.4)/1000000</f>
        <v>5.04E-6</v>
      </c>
      <c r="H23" s="3" t="str">
        <f>NaN</f>
        <v>-</v>
      </c>
      <c r="J23" s="2" t="s">
        <v>10</v>
      </c>
      <c r="K23" s="2"/>
      <c r="L23" s="2"/>
      <c r="N23" s="17" t="s">
        <v>0</v>
      </c>
      <c r="O23" s="15">
        <v>1.5</v>
      </c>
      <c r="P23" s="3" t="s">
        <v>50</v>
      </c>
      <c r="R23" s="13" t="s">
        <v>60</v>
      </c>
      <c r="S23" s="10">
        <f>(S17*S22)/(S21*S20*S19*S18)</f>
        <v>54.545454545454547</v>
      </c>
      <c r="T23" s="13" t="s">
        <v>51</v>
      </c>
    </row>
    <row r="24" spans="2:24" ht="18">
      <c r="B24" s="3" t="s">
        <v>6</v>
      </c>
      <c r="C24" s="14">
        <v>2.0539999999999998</v>
      </c>
      <c r="D24" s="3" t="s">
        <v>15</v>
      </c>
      <c r="F24" s="3" t="s">
        <v>35</v>
      </c>
      <c r="G24" s="3">
        <v>1030</v>
      </c>
      <c r="H24" s="3" t="s">
        <v>18</v>
      </c>
      <c r="J24" s="2" t="s">
        <v>2</v>
      </c>
      <c r="K24" s="2"/>
      <c r="L24" s="2"/>
      <c r="N24" s="3" t="s">
        <v>58</v>
      </c>
      <c r="O24" s="14">
        <v>20</v>
      </c>
      <c r="P24" s="18" t="s">
        <v>59</v>
      </c>
    </row>
    <row r="25" spans="2:24" ht="17.25">
      <c r="B25" s="3" t="s">
        <v>7</v>
      </c>
      <c r="C25" s="14">
        <v>17.074000000000002</v>
      </c>
      <c r="D25" s="3" t="s">
        <v>15</v>
      </c>
      <c r="F25" s="3" t="s">
        <v>10</v>
      </c>
      <c r="G25" s="3">
        <v>160</v>
      </c>
      <c r="H25" s="3" t="s">
        <v>18</v>
      </c>
      <c r="J25" s="2" t="s">
        <v>13</v>
      </c>
      <c r="K25" s="2"/>
      <c r="L25" s="2"/>
      <c r="N25" s="13" t="s">
        <v>3</v>
      </c>
      <c r="O25" s="6">
        <f>(O19*O21*O24)/(O23*O22*O20)</f>
        <v>0.11642101738832965</v>
      </c>
      <c r="P25" s="13" t="s">
        <v>57</v>
      </c>
    </row>
    <row r="26" spans="2:24" ht="18">
      <c r="B26" s="3" t="s">
        <v>8</v>
      </c>
      <c r="C26" s="15">
        <v>0.39200000000000002</v>
      </c>
      <c r="D26" s="3" t="s">
        <v>33</v>
      </c>
      <c r="F26" s="3" t="s">
        <v>37</v>
      </c>
      <c r="G26" s="3">
        <v>60</v>
      </c>
      <c r="H26" s="3" t="s">
        <v>20</v>
      </c>
      <c r="N26" s="13" t="s">
        <v>60</v>
      </c>
      <c r="O26" s="6">
        <f>O25*100/(0.4*85)*100</f>
        <v>34.241475702449897</v>
      </c>
      <c r="P26" s="13" t="s">
        <v>51</v>
      </c>
    </row>
    <row r="27" spans="2:24">
      <c r="B27" s="13" t="s">
        <v>4</v>
      </c>
      <c r="C27" s="11">
        <f>C23*((1-(C24/C25))/C26)</f>
        <v>224.41329817624603</v>
      </c>
      <c r="D27" s="13" t="str">
        <f>NaN</f>
        <v>-</v>
      </c>
      <c r="F27" s="3" t="s">
        <v>13</v>
      </c>
      <c r="G27" s="3">
        <v>3.8</v>
      </c>
      <c r="H27" s="3" t="s">
        <v>15</v>
      </c>
    </row>
    <row r="28" spans="2:24" ht="17.25">
      <c r="F28" s="13" t="s">
        <v>28</v>
      </c>
      <c r="G28" s="10">
        <f>(G23*POWER(G24,2)*G25)/(G26*G27)</f>
        <v>3.7522357894736844</v>
      </c>
      <c r="H28" s="13" t="s">
        <v>30</v>
      </c>
      <c r="J28" s="1" t="s">
        <v>26</v>
      </c>
    </row>
    <row r="30" spans="2:24">
      <c r="F30" s="8" t="s">
        <v>26</v>
      </c>
    </row>
    <row r="31" spans="2:24">
      <c r="F31" s="3" t="s">
        <v>1</v>
      </c>
      <c r="G31" s="3">
        <f>1.5*7.5</f>
        <v>11.25</v>
      </c>
      <c r="H31" s="3" t="str">
        <f>NaN</f>
        <v>-</v>
      </c>
    </row>
    <row r="32" spans="2:24" ht="18">
      <c r="F32" s="3" t="s">
        <v>38</v>
      </c>
      <c r="G32" s="14">
        <v>2.5</v>
      </c>
      <c r="H32" s="16" t="s">
        <v>19</v>
      </c>
    </row>
    <row r="33" spans="6:8" ht="18">
      <c r="F33" s="3" t="s">
        <v>39</v>
      </c>
      <c r="G33" s="14">
        <v>6</v>
      </c>
      <c r="H33" s="16" t="s">
        <v>19</v>
      </c>
    </row>
    <row r="34" spans="6:8" ht="18">
      <c r="F34" s="3" t="s">
        <v>37</v>
      </c>
      <c r="G34" s="14">
        <v>75</v>
      </c>
      <c r="H34" s="3" t="s">
        <v>20</v>
      </c>
    </row>
    <row r="35" spans="6:8" ht="18">
      <c r="F35" s="13" t="s">
        <v>40</v>
      </c>
      <c r="G35" s="6">
        <f>(G33-G32)*G34</f>
        <v>262.5</v>
      </c>
      <c r="H35" s="13" t="s">
        <v>41</v>
      </c>
    </row>
    <row r="36" spans="6:8">
      <c r="F36" s="13" t="s">
        <v>8</v>
      </c>
      <c r="G36" s="6">
        <f>G35/G31</f>
        <v>23.333333333333332</v>
      </c>
      <c r="H36" s="13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t="s">
        <v>23</v>
      </c>
    </row>
    <row r="2" spans="1:1">
      <c r="A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výpočty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2014-08-28T13:44:42Z</dcterms:modified>
</cp:coreProperties>
</file>