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D:\OneDrive - shanghaitech.edu.cn\Study\Self-Study\CUPT\CUPT\ProjectWork\Problem13_MoireThreadCounter\Experiment\"/>
    </mc:Choice>
  </mc:AlternateContent>
  <xr:revisionPtr revIDLastSave="5" documentId="14_{2D8F0D74-85C3-48EB-9C8E-123BC87D7FC2}" xr6:coauthVersionLast="36" xr6:coauthVersionMax="36" xr10:uidLastSave="{46678941-0B6F-4471-8C23-3B688ABB2991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H82" i="1"/>
  <c r="G82" i="1"/>
  <c r="F82" i="1"/>
  <c r="E82" i="1"/>
  <c r="D82" i="1"/>
  <c r="K83" i="1"/>
  <c r="K81" i="1"/>
  <c r="H42" i="1"/>
  <c r="G42" i="1"/>
  <c r="F42" i="1"/>
  <c r="E42" i="1"/>
  <c r="D42" i="1"/>
  <c r="H62" i="1"/>
  <c r="G62" i="1"/>
  <c r="F62" i="1"/>
  <c r="E62" i="1"/>
  <c r="D62" i="1"/>
  <c r="K63" i="1"/>
  <c r="K61" i="1"/>
  <c r="H72" i="1"/>
  <c r="G72" i="1"/>
  <c r="F72" i="1"/>
  <c r="E72" i="1"/>
  <c r="D72" i="1"/>
  <c r="K73" i="1"/>
  <c r="D52" i="1"/>
  <c r="D47" i="1"/>
  <c r="K43" i="1"/>
  <c r="K41" i="1"/>
  <c r="I32" i="1"/>
  <c r="H32" i="1"/>
  <c r="G32" i="1"/>
  <c r="F32" i="1"/>
  <c r="E32" i="1"/>
  <c r="D32" i="1"/>
  <c r="K33" i="1"/>
  <c r="H27" i="1"/>
  <c r="F27" i="1"/>
  <c r="I27" i="1"/>
  <c r="G27" i="1"/>
  <c r="E27" i="1"/>
  <c r="D27" i="1"/>
  <c r="K31" i="1"/>
  <c r="K28" i="1"/>
  <c r="K26" i="1"/>
  <c r="H7" i="1"/>
  <c r="G7" i="1"/>
  <c r="F7" i="1"/>
  <c r="E7" i="1"/>
  <c r="D7" i="1"/>
  <c r="G12" i="1"/>
  <c r="F12" i="1"/>
  <c r="I12" i="1"/>
  <c r="H12" i="1"/>
  <c r="E12" i="1"/>
  <c r="D12" i="1"/>
  <c r="K13" i="1" l="1"/>
  <c r="K11" i="1"/>
  <c r="K6" i="1" l="1"/>
  <c r="J83" i="1"/>
  <c r="J82" i="1"/>
  <c r="K82" i="1" s="1"/>
  <c r="J81" i="1"/>
  <c r="H80" i="1"/>
  <c r="G80" i="1"/>
  <c r="F80" i="1"/>
  <c r="E80" i="1"/>
  <c r="D80" i="1"/>
  <c r="J80" i="1" s="1"/>
  <c r="J79" i="1"/>
  <c r="J78" i="1"/>
  <c r="J77" i="1"/>
  <c r="J76" i="1"/>
  <c r="H75" i="1"/>
  <c r="G75" i="1"/>
  <c r="F75" i="1"/>
  <c r="E75" i="1"/>
  <c r="J75" i="1" s="1"/>
  <c r="D75" i="1"/>
  <c r="J74" i="1"/>
  <c r="J73" i="1"/>
  <c r="J72" i="1"/>
  <c r="K72" i="1" s="1"/>
  <c r="K71" i="1"/>
  <c r="H70" i="1"/>
  <c r="G70" i="1"/>
  <c r="F70" i="1"/>
  <c r="E70" i="1"/>
  <c r="J70" i="1" s="1"/>
  <c r="D70" i="1"/>
  <c r="J69" i="1"/>
  <c r="J68" i="1"/>
  <c r="J67" i="1"/>
  <c r="J66" i="1"/>
  <c r="H65" i="1"/>
  <c r="G65" i="1"/>
  <c r="F65" i="1"/>
  <c r="E65" i="1"/>
  <c r="D65" i="1"/>
  <c r="J65" i="1" s="1"/>
  <c r="J64" i="1"/>
  <c r="J63" i="1"/>
  <c r="J62" i="1"/>
  <c r="K62" i="1" s="1"/>
  <c r="J61" i="1"/>
  <c r="H60" i="1"/>
  <c r="G60" i="1"/>
  <c r="F60" i="1"/>
  <c r="E60" i="1"/>
  <c r="J60" i="1" s="1"/>
  <c r="D60" i="1"/>
  <c r="J59" i="1"/>
  <c r="J58" i="1"/>
  <c r="J57" i="1"/>
  <c r="J56" i="1"/>
  <c r="H55" i="1"/>
  <c r="G55" i="1"/>
  <c r="F55" i="1"/>
  <c r="E55" i="1"/>
  <c r="D55" i="1"/>
  <c r="J55" i="1" s="1"/>
  <c r="J54" i="1"/>
  <c r="J53" i="1"/>
  <c r="J52" i="1"/>
  <c r="J51" i="1"/>
  <c r="H50" i="1"/>
  <c r="G50" i="1"/>
  <c r="F50" i="1"/>
  <c r="E50" i="1"/>
  <c r="J50" i="1" s="1"/>
  <c r="D50" i="1"/>
  <c r="J49" i="1"/>
  <c r="J48" i="1"/>
  <c r="J47" i="1"/>
  <c r="J46" i="1"/>
  <c r="H45" i="1"/>
  <c r="G45" i="1"/>
  <c r="F45" i="1"/>
  <c r="E45" i="1"/>
  <c r="D45" i="1"/>
  <c r="J45" i="1" s="1"/>
  <c r="J44" i="1"/>
  <c r="J43" i="1"/>
  <c r="J42" i="1"/>
  <c r="K42" i="1" s="1"/>
  <c r="J41" i="1"/>
  <c r="H40" i="1"/>
  <c r="G40" i="1"/>
  <c r="F40" i="1"/>
  <c r="E40" i="1"/>
  <c r="J40" i="1" s="1"/>
  <c r="D40" i="1"/>
  <c r="J39" i="1"/>
  <c r="J38" i="1"/>
  <c r="J37" i="1"/>
  <c r="J36" i="1"/>
  <c r="H35" i="1"/>
  <c r="G35" i="1"/>
  <c r="F35" i="1"/>
  <c r="E35" i="1"/>
  <c r="D35" i="1"/>
  <c r="J35" i="1" s="1"/>
  <c r="J34" i="1"/>
  <c r="J33" i="1"/>
  <c r="J32" i="1"/>
  <c r="K32" i="1" s="1"/>
  <c r="J31" i="1"/>
  <c r="I30" i="1"/>
  <c r="H30" i="1"/>
  <c r="G30" i="1"/>
  <c r="F30" i="1"/>
  <c r="J30" i="1" s="1"/>
  <c r="E30" i="1"/>
  <c r="D30" i="1"/>
  <c r="J29" i="1"/>
  <c r="J28" i="1"/>
  <c r="J27" i="1"/>
  <c r="K27" i="1" s="1"/>
  <c r="J26" i="1"/>
  <c r="I25" i="1"/>
  <c r="H25" i="1"/>
  <c r="G25" i="1"/>
  <c r="F25" i="1"/>
  <c r="E25" i="1"/>
  <c r="J25" i="1" s="1"/>
  <c r="D25" i="1"/>
  <c r="J24" i="1"/>
  <c r="J23" i="1"/>
  <c r="J22" i="1"/>
  <c r="J21" i="1"/>
  <c r="G20" i="1"/>
  <c r="F20" i="1"/>
  <c r="E20" i="1"/>
  <c r="D20" i="1"/>
  <c r="J20" i="1" s="1"/>
  <c r="J19" i="1"/>
  <c r="J18" i="1"/>
  <c r="J17" i="1"/>
  <c r="J16" i="1"/>
  <c r="G15" i="1"/>
  <c r="F15" i="1"/>
  <c r="E15" i="1"/>
  <c r="D15" i="1"/>
  <c r="J15" i="1" s="1"/>
  <c r="J14" i="1"/>
  <c r="J13" i="1"/>
  <c r="J12" i="1"/>
  <c r="K12" i="1" s="1"/>
  <c r="J11" i="1"/>
  <c r="I10" i="1"/>
  <c r="H10" i="1"/>
  <c r="G10" i="1"/>
  <c r="F10" i="1"/>
  <c r="J10" i="1" s="1"/>
  <c r="E10" i="1"/>
  <c r="D10" i="1"/>
  <c r="J9" i="1"/>
  <c r="J8" i="1"/>
  <c r="K8" i="1" s="1"/>
  <c r="J7" i="1"/>
  <c r="K7" i="1" s="1"/>
  <c r="J6" i="1"/>
  <c r="I5" i="1"/>
  <c r="H5" i="1"/>
  <c r="G5" i="1"/>
  <c r="F5" i="1"/>
  <c r="E5" i="1"/>
  <c r="D5" i="1"/>
  <c r="J4" i="1"/>
</calcChain>
</file>

<file path=xl/sharedStrings.xml><?xml version="1.0" encoding="utf-8"?>
<sst xmlns="http://schemas.openxmlformats.org/spreadsheetml/2006/main" count="116" uniqueCount="27">
  <si>
    <t>织物</t>
  </si>
  <si>
    <t>缎纹（灰黑26）</t>
  </si>
  <si>
    <t>纵向</t>
  </si>
  <si>
    <t>放大镜测量每2cm内纺线数</t>
  </si>
  <si>
    <t>测量次数</t>
  </si>
  <si>
    <t>第1次</t>
  </si>
  <si>
    <t>第2次</t>
  </si>
  <si>
    <t>第3次</t>
  </si>
  <si>
    <t>第4次</t>
  </si>
  <si>
    <t>第5次</t>
  </si>
  <si>
    <t>第6次</t>
  </si>
  <si>
    <t>方向</t>
  </si>
  <si>
    <t>数据名称</t>
  </si>
  <si>
    <t>横向</t>
  </si>
  <si>
    <t>平均值</t>
  </si>
  <si>
    <t>织物编织密度精确值（放大镜测量）/(根·cm^(-1))</t>
  </si>
  <si>
    <t>斜线形覆盖物测量值/(根·cm^(-1))</t>
  </si>
  <si>
    <t>双曲线形覆盖物测量值/(根·cm^(-1))</t>
  </si>
  <si>
    <t>同心圆形覆盖物测量值/(根·cm^(-1))</t>
  </si>
  <si>
    <t>缎纹（深灰9）</t>
  </si>
  <si>
    <t>牛津布（深灰）</t>
  </si>
  <si>
    <t>平纹（中灰3高密）</t>
  </si>
  <si>
    <t>斜纹（暗灰4）</t>
  </si>
  <si>
    <t>斜纹_牛仔布（中蓝）</t>
  </si>
  <si>
    <t>斜纹（中灰3）</t>
  </si>
  <si>
    <t>平纹（灰11）</t>
  </si>
  <si>
    <t>相对误差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</si>
</sst>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等线"/>
    </font>
    <font>
      <sz val="11"/>
      <color rgb="FF000000"/>
      <name val="等线"/>
      <family val="3"/>
      <charset val="134"/>
    </font>
    <font>
      <sz val="11"/>
      <color rgb="FF36363D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" fontId="1" fillId="0" borderId="0" xfId="0" applyNumberFormat="1" applyFont="1" applyAlignment="1"/>
    <xf numFmtId="2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3" fillId="0" borderId="0" xfId="0" applyNumberFormat="1" applyFont="1">
      <alignment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topLeftCell="A56" zoomScale="86" workbookViewId="0">
      <selection activeCell="D78" sqref="D78"/>
    </sheetView>
  </sheetViews>
  <sheetFormatPr defaultColWidth="10" defaultRowHeight="13.8" x14ac:dyDescent="0.25"/>
  <cols>
    <col min="1" max="1" width="23.88671875" customWidth="1"/>
    <col min="3" max="3" width="48.21875" customWidth="1"/>
  </cols>
  <sheetData>
    <row r="1" spans="1:11" x14ac:dyDescent="0.25">
      <c r="A1" s="6">
        <v>28.2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7" t="s">
        <v>0</v>
      </c>
      <c r="B2" s="7" t="s">
        <v>11</v>
      </c>
      <c r="C2" s="7" t="s">
        <v>12</v>
      </c>
      <c r="D2" s="7" t="s">
        <v>4</v>
      </c>
      <c r="E2" s="7"/>
      <c r="F2" s="7"/>
      <c r="G2" s="7"/>
      <c r="H2" s="7"/>
      <c r="I2" s="7"/>
      <c r="J2" s="7" t="s">
        <v>14</v>
      </c>
      <c r="K2" s="10" t="s">
        <v>26</v>
      </c>
    </row>
    <row r="3" spans="1:11" x14ac:dyDescent="0.25">
      <c r="A3" s="7"/>
      <c r="B3" s="7"/>
      <c r="C3" s="7"/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s="7"/>
      <c r="K3" s="11"/>
    </row>
    <row r="4" spans="1:11" x14ac:dyDescent="0.25">
      <c r="A4" s="8" t="s">
        <v>1</v>
      </c>
      <c r="B4" s="7" t="s">
        <v>2</v>
      </c>
      <c r="C4" t="s">
        <v>3</v>
      </c>
      <c r="D4">
        <v>69</v>
      </c>
      <c r="E4">
        <v>69</v>
      </c>
      <c r="F4">
        <v>68</v>
      </c>
      <c r="G4">
        <v>69</v>
      </c>
      <c r="H4">
        <v>68</v>
      </c>
      <c r="I4">
        <v>70</v>
      </c>
      <c r="J4" s="1">
        <f>AVERAGE(D4:I4)</f>
        <v>68.833333333333329</v>
      </c>
    </row>
    <row r="5" spans="1:11" x14ac:dyDescent="0.25">
      <c r="A5" s="8"/>
      <c r="B5" s="7"/>
      <c r="C5" t="s">
        <v>15</v>
      </c>
      <c r="D5" s="1">
        <f>D4/2</f>
        <v>34.5</v>
      </c>
      <c r="E5" s="1">
        <f t="shared" ref="E5:I5" si="0">E4/2</f>
        <v>34.5</v>
      </c>
      <c r="F5" s="1">
        <f t="shared" si="0"/>
        <v>34</v>
      </c>
      <c r="G5" s="1">
        <f t="shared" si="0"/>
        <v>34.5</v>
      </c>
      <c r="H5" s="1">
        <f t="shared" si="0"/>
        <v>34</v>
      </c>
      <c r="I5" s="1">
        <f t="shared" si="0"/>
        <v>35</v>
      </c>
      <c r="J5" s="1">
        <v>35</v>
      </c>
    </row>
    <row r="6" spans="1:11" x14ac:dyDescent="0.25">
      <c r="A6" s="8"/>
      <c r="B6" s="7"/>
      <c r="C6" t="s">
        <v>16</v>
      </c>
      <c r="D6">
        <v>35</v>
      </c>
      <c r="E6">
        <v>34</v>
      </c>
      <c r="F6">
        <v>34</v>
      </c>
      <c r="G6">
        <v>35</v>
      </c>
      <c r="H6">
        <v>35</v>
      </c>
      <c r="I6">
        <v>34</v>
      </c>
      <c r="J6" s="1">
        <f t="shared" ref="J6:J68" si="1">AVERAGE(D6:I6)</f>
        <v>34.5</v>
      </c>
      <c r="K6">
        <f>(J6-$J$5)/$J$5</f>
        <v>-1.4285714285714285E-2</v>
      </c>
    </row>
    <row r="7" spans="1:11" x14ac:dyDescent="0.25">
      <c r="A7" s="8"/>
      <c r="B7" s="7"/>
      <c r="C7" t="s">
        <v>17</v>
      </c>
      <c r="D7">
        <f>22.2 * 10 / 6.42</f>
        <v>34.579439252336449</v>
      </c>
      <c r="E7">
        <f>22.1 * 10 /6.42</f>
        <v>34.423676012461058</v>
      </c>
      <c r="F7">
        <f>22 * 10 /6.42</f>
        <v>34.267912772585667</v>
      </c>
      <c r="G7">
        <f>22.3 * 10 / 6.42</f>
        <v>34.73520249221184</v>
      </c>
      <c r="H7">
        <f xml:space="preserve"> 22.3 * 10 /6.42</f>
        <v>34.73520249221184</v>
      </c>
      <c r="J7" s="1">
        <f t="shared" si="1"/>
        <v>34.548286604361373</v>
      </c>
      <c r="K7">
        <f t="shared" ref="K7:K8" si="2">(J7-$J$5)/$J$5</f>
        <v>-1.2906097018246498E-2</v>
      </c>
    </row>
    <row r="8" spans="1:11" x14ac:dyDescent="0.25">
      <c r="A8" s="8"/>
      <c r="B8" s="7"/>
      <c r="C8" t="s">
        <v>18</v>
      </c>
      <c r="D8" s="2">
        <v>34.5</v>
      </c>
      <c r="E8">
        <v>34.96</v>
      </c>
      <c r="F8">
        <v>34.020000000000003</v>
      </c>
      <c r="G8">
        <v>34.96</v>
      </c>
      <c r="H8" s="3">
        <v>34.5</v>
      </c>
      <c r="I8">
        <v>34.96</v>
      </c>
      <c r="J8" s="1">
        <f t="shared" si="1"/>
        <v>34.650000000000006</v>
      </c>
      <c r="K8">
        <f t="shared" si="2"/>
        <v>-9.9999999999998371E-3</v>
      </c>
    </row>
    <row r="9" spans="1:11" x14ac:dyDescent="0.25">
      <c r="A9" s="8"/>
      <c r="B9" s="7" t="s">
        <v>13</v>
      </c>
      <c r="C9" t="s">
        <v>3</v>
      </c>
      <c r="D9">
        <v>65</v>
      </c>
      <c r="E9">
        <v>66</v>
      </c>
      <c r="F9">
        <v>66</v>
      </c>
      <c r="G9">
        <v>66</v>
      </c>
      <c r="H9">
        <v>66</v>
      </c>
      <c r="I9">
        <v>67</v>
      </c>
      <c r="J9" s="1">
        <f t="shared" si="1"/>
        <v>66</v>
      </c>
    </row>
    <row r="10" spans="1:11" x14ac:dyDescent="0.25">
      <c r="A10" s="8"/>
      <c r="B10" s="7"/>
      <c r="C10" t="s">
        <v>15</v>
      </c>
      <c r="D10" s="1">
        <f>D9/2</f>
        <v>32.5</v>
      </c>
      <c r="E10" s="1">
        <f t="shared" ref="E10:I10" si="3">E9/2</f>
        <v>33</v>
      </c>
      <c r="F10" s="1">
        <f t="shared" si="3"/>
        <v>33</v>
      </c>
      <c r="G10" s="1">
        <f t="shared" si="3"/>
        <v>33</v>
      </c>
      <c r="H10" s="1">
        <f t="shared" si="3"/>
        <v>33</v>
      </c>
      <c r="I10" s="1">
        <f t="shared" si="3"/>
        <v>33.5</v>
      </c>
      <c r="J10" s="1">
        <f t="shared" si="1"/>
        <v>33</v>
      </c>
    </row>
    <row r="11" spans="1:11" x14ac:dyDescent="0.25">
      <c r="A11" s="8"/>
      <c r="B11" s="7"/>
      <c r="C11" t="s">
        <v>16</v>
      </c>
      <c r="D11">
        <v>33</v>
      </c>
      <c r="E11">
        <v>34</v>
      </c>
      <c r="F11">
        <v>34</v>
      </c>
      <c r="G11">
        <v>34</v>
      </c>
      <c r="H11">
        <v>33</v>
      </c>
      <c r="I11">
        <v>33</v>
      </c>
      <c r="J11" s="1">
        <f t="shared" si="1"/>
        <v>33.5</v>
      </c>
      <c r="K11">
        <f>(J11-$J$10)/$J$10</f>
        <v>1.5151515151515152E-2</v>
      </c>
    </row>
    <row r="12" spans="1:11" x14ac:dyDescent="0.25">
      <c r="A12" s="8"/>
      <c r="B12" s="7"/>
      <c r="C12" t="s">
        <v>17</v>
      </c>
      <c r="D12">
        <f>21.2 * 10 / 6.42</f>
        <v>33.021806853582554</v>
      </c>
      <c r="E12">
        <f>20.8 *  10  / 6.42</f>
        <v>32.398753894080997</v>
      </c>
      <c r="F12">
        <f>20.8 * 10 / 6.42</f>
        <v>32.398753894080997</v>
      </c>
      <c r="G12" s="12">
        <f>20.8 * 10 /6.42</f>
        <v>32.398753894080997</v>
      </c>
      <c r="H12" s="12">
        <f>20.9 * 10 / 6.42</f>
        <v>32.554517133956388</v>
      </c>
      <c r="I12">
        <f>21 * 10 / 6.42</f>
        <v>32.710280373831779</v>
      </c>
      <c r="J12" s="1">
        <f t="shared" si="1"/>
        <v>32.580477673935619</v>
      </c>
      <c r="K12">
        <f t="shared" ref="K12:K13" si="4">(J12-$J$10)/$J$10</f>
        <v>-1.271279775952671E-2</v>
      </c>
    </row>
    <row r="13" spans="1:11" x14ac:dyDescent="0.25">
      <c r="A13" s="8"/>
      <c r="B13" s="7"/>
      <c r="C13" t="s">
        <v>18</v>
      </c>
      <c r="D13">
        <v>33.06</v>
      </c>
      <c r="E13">
        <v>33.06</v>
      </c>
      <c r="F13">
        <v>33.54</v>
      </c>
      <c r="G13">
        <v>33.54</v>
      </c>
      <c r="H13">
        <v>33.54</v>
      </c>
      <c r="I13">
        <v>33.06</v>
      </c>
      <c r="J13" s="1">
        <f t="shared" si="1"/>
        <v>33.299999999999997</v>
      </c>
      <c r="K13">
        <f t="shared" si="4"/>
        <v>9.0909090909090055E-3</v>
      </c>
    </row>
    <row r="14" spans="1:11" x14ac:dyDescent="0.25">
      <c r="A14" s="8" t="s">
        <v>19</v>
      </c>
      <c r="B14" s="7" t="s">
        <v>2</v>
      </c>
      <c r="C14" t="s">
        <v>3</v>
      </c>
      <c r="D14">
        <v>78</v>
      </c>
      <c r="E14">
        <v>77</v>
      </c>
      <c r="F14">
        <v>77</v>
      </c>
      <c r="G14">
        <v>78</v>
      </c>
      <c r="J14" s="1">
        <f t="shared" si="1"/>
        <v>77.5</v>
      </c>
    </row>
    <row r="15" spans="1:11" x14ac:dyDescent="0.25">
      <c r="A15" s="8"/>
      <c r="B15" s="7"/>
      <c r="C15" t="s">
        <v>15</v>
      </c>
      <c r="D15" s="1">
        <f>D14/2</f>
        <v>39</v>
      </c>
      <c r="E15" s="1">
        <f t="shared" ref="E15:G15" si="5">E14/2</f>
        <v>38.5</v>
      </c>
      <c r="F15" s="1">
        <f t="shared" si="5"/>
        <v>38.5</v>
      </c>
      <c r="G15" s="1">
        <f t="shared" si="5"/>
        <v>39</v>
      </c>
      <c r="J15" s="1">
        <f t="shared" si="1"/>
        <v>38.75</v>
      </c>
    </row>
    <row r="16" spans="1:11" x14ac:dyDescent="0.25">
      <c r="A16" s="8"/>
      <c r="B16" s="7"/>
      <c r="C16" t="s">
        <v>16</v>
      </c>
      <c r="J16" s="1" t="e">
        <f t="shared" si="1"/>
        <v>#DIV/0!</v>
      </c>
    </row>
    <row r="17" spans="1:11" x14ac:dyDescent="0.25">
      <c r="A17" s="8"/>
      <c r="B17" s="7"/>
      <c r="C17" t="s">
        <v>17</v>
      </c>
      <c r="J17" s="1" t="e">
        <f t="shared" si="1"/>
        <v>#DIV/0!</v>
      </c>
    </row>
    <row r="18" spans="1:11" x14ac:dyDescent="0.25">
      <c r="A18" s="8"/>
      <c r="B18" s="7"/>
      <c r="C18" t="s">
        <v>18</v>
      </c>
      <c r="J18" s="1" t="e">
        <f t="shared" si="1"/>
        <v>#DIV/0!</v>
      </c>
    </row>
    <row r="19" spans="1:11" x14ac:dyDescent="0.25">
      <c r="A19" s="8"/>
      <c r="B19" s="7" t="s">
        <v>13</v>
      </c>
      <c r="C19" t="s">
        <v>3</v>
      </c>
      <c r="D19">
        <v>88</v>
      </c>
      <c r="E19">
        <v>88</v>
      </c>
      <c r="F19">
        <v>88</v>
      </c>
      <c r="G19">
        <v>87</v>
      </c>
      <c r="J19" s="1">
        <f t="shared" si="1"/>
        <v>87.75</v>
      </c>
    </row>
    <row r="20" spans="1:11" x14ac:dyDescent="0.25">
      <c r="A20" s="8"/>
      <c r="B20" s="7"/>
      <c r="C20" t="s">
        <v>15</v>
      </c>
      <c r="D20" s="1">
        <f>D19/2</f>
        <v>44</v>
      </c>
      <c r="E20" s="1">
        <f t="shared" ref="E20:G20" si="6">E19/2</f>
        <v>44</v>
      </c>
      <c r="F20" s="1">
        <f t="shared" si="6"/>
        <v>44</v>
      </c>
      <c r="G20" s="1">
        <f t="shared" si="6"/>
        <v>43.5</v>
      </c>
      <c r="J20" s="1">
        <f t="shared" si="1"/>
        <v>43.875</v>
      </c>
    </row>
    <row r="21" spans="1:11" x14ac:dyDescent="0.25">
      <c r="A21" s="8"/>
      <c r="B21" s="7"/>
      <c r="C21" t="s">
        <v>16</v>
      </c>
      <c r="J21" s="1" t="e">
        <f t="shared" si="1"/>
        <v>#DIV/0!</v>
      </c>
    </row>
    <row r="22" spans="1:11" x14ac:dyDescent="0.25">
      <c r="A22" s="8"/>
      <c r="B22" s="7"/>
      <c r="C22" t="s">
        <v>17</v>
      </c>
      <c r="J22" s="1" t="e">
        <f t="shared" si="1"/>
        <v>#DIV/0!</v>
      </c>
    </row>
    <row r="23" spans="1:11" x14ac:dyDescent="0.25">
      <c r="A23" s="8"/>
      <c r="B23" s="7"/>
      <c r="C23" t="s">
        <v>18</v>
      </c>
      <c r="J23" s="1" t="e">
        <f t="shared" si="1"/>
        <v>#DIV/0!</v>
      </c>
    </row>
    <row r="24" spans="1:11" x14ac:dyDescent="0.25">
      <c r="A24" s="9" t="s">
        <v>20</v>
      </c>
      <c r="B24" s="7" t="s">
        <v>2</v>
      </c>
      <c r="C24" t="s">
        <v>3</v>
      </c>
      <c r="D24">
        <v>47</v>
      </c>
      <c r="E24">
        <v>46</v>
      </c>
      <c r="F24">
        <v>47</v>
      </c>
      <c r="G24">
        <v>47</v>
      </c>
      <c r="H24">
        <v>46</v>
      </c>
      <c r="I24">
        <v>47</v>
      </c>
      <c r="J24" s="1">
        <f t="shared" si="1"/>
        <v>46.666666666666664</v>
      </c>
    </row>
    <row r="25" spans="1:11" x14ac:dyDescent="0.25">
      <c r="A25" s="9"/>
      <c r="B25" s="7"/>
      <c r="C25" t="s">
        <v>15</v>
      </c>
      <c r="D25" s="1">
        <f>D24/2</f>
        <v>23.5</v>
      </c>
      <c r="E25" s="1">
        <f t="shared" ref="E25:I25" si="7">E24/2</f>
        <v>23</v>
      </c>
      <c r="F25" s="1">
        <f t="shared" si="7"/>
        <v>23.5</v>
      </c>
      <c r="G25" s="1">
        <f t="shared" si="7"/>
        <v>23.5</v>
      </c>
      <c r="H25" s="1">
        <f t="shared" si="7"/>
        <v>23</v>
      </c>
      <c r="I25" s="1">
        <f t="shared" si="7"/>
        <v>23.5</v>
      </c>
      <c r="J25" s="1">
        <f t="shared" si="1"/>
        <v>23.333333333333332</v>
      </c>
    </row>
    <row r="26" spans="1:11" x14ac:dyDescent="0.25">
      <c r="A26" s="9"/>
      <c r="B26" s="7"/>
      <c r="C26" t="s">
        <v>16</v>
      </c>
      <c r="D26">
        <v>23</v>
      </c>
      <c r="E26">
        <v>23</v>
      </c>
      <c r="F26">
        <v>23</v>
      </c>
      <c r="G26">
        <v>23</v>
      </c>
      <c r="H26">
        <v>23</v>
      </c>
      <c r="I26">
        <v>24</v>
      </c>
      <c r="J26" s="1">
        <f t="shared" si="1"/>
        <v>23.166666666666668</v>
      </c>
      <c r="K26">
        <f>(J26-$J$25)/$J$25</f>
        <v>-7.142857142857042E-3</v>
      </c>
    </row>
    <row r="27" spans="1:11" x14ac:dyDescent="0.25">
      <c r="A27" s="9"/>
      <c r="B27" s="7"/>
      <c r="C27" t="s">
        <v>17</v>
      </c>
      <c r="D27">
        <f>14.8 * 10 / 6.42</f>
        <v>23.052959501557634</v>
      </c>
      <c r="E27">
        <f>15 * 10 / 6.42</f>
        <v>23.364485981308412</v>
      </c>
      <c r="F27">
        <f>14.7 * 10 / 6.42</f>
        <v>22.897196261682243</v>
      </c>
      <c r="G27">
        <f>14.9 * 10 / 6.42</f>
        <v>23.208722741433021</v>
      </c>
      <c r="H27">
        <f>14.9 * 10 / 6.42</f>
        <v>23.208722741433021</v>
      </c>
      <c r="I27">
        <f>14.9 * 10 / 6.42</f>
        <v>23.208722741433021</v>
      </c>
      <c r="J27" s="1">
        <f t="shared" si="1"/>
        <v>23.15680166147456</v>
      </c>
      <c r="K27">
        <f t="shared" ref="K27:K28" si="8">(J27-$J$25)/$J$25</f>
        <v>-7.5656430796616552E-3</v>
      </c>
    </row>
    <row r="28" spans="1:11" x14ac:dyDescent="0.25">
      <c r="A28" s="9"/>
      <c r="B28" s="7"/>
      <c r="C28" t="s">
        <v>18</v>
      </c>
      <c r="D28">
        <v>23.28</v>
      </c>
      <c r="E28">
        <v>23.61</v>
      </c>
      <c r="F28">
        <v>23.28</v>
      </c>
      <c r="G28">
        <v>23.28</v>
      </c>
      <c r="H28">
        <v>23.61</v>
      </c>
      <c r="I28">
        <v>23.93</v>
      </c>
      <c r="J28" s="1">
        <f t="shared" si="1"/>
        <v>23.498333333333335</v>
      </c>
      <c r="K28">
        <f t="shared" si="8"/>
        <v>7.0714285714286876E-3</v>
      </c>
    </row>
    <row r="29" spans="1:11" x14ac:dyDescent="0.25">
      <c r="A29" s="9"/>
      <c r="B29" s="7" t="s">
        <v>13</v>
      </c>
      <c r="C29" t="s">
        <v>3</v>
      </c>
      <c r="D29">
        <v>43</v>
      </c>
      <c r="E29">
        <v>43</v>
      </c>
      <c r="F29">
        <v>43</v>
      </c>
      <c r="G29">
        <v>43</v>
      </c>
      <c r="H29">
        <v>42</v>
      </c>
      <c r="I29">
        <v>42</v>
      </c>
      <c r="J29" s="1">
        <f t="shared" si="1"/>
        <v>42.666666666666664</v>
      </c>
    </row>
    <row r="30" spans="1:11" x14ac:dyDescent="0.25">
      <c r="A30" s="9"/>
      <c r="B30" s="7"/>
      <c r="C30" t="s">
        <v>15</v>
      </c>
      <c r="D30" s="1">
        <f>D29/2</f>
        <v>21.5</v>
      </c>
      <c r="E30" s="1">
        <f t="shared" ref="E30:I30" si="9">E29/2</f>
        <v>21.5</v>
      </c>
      <c r="F30" s="1">
        <f t="shared" si="9"/>
        <v>21.5</v>
      </c>
      <c r="G30" s="1">
        <f t="shared" si="9"/>
        <v>21.5</v>
      </c>
      <c r="H30" s="1">
        <f t="shared" si="9"/>
        <v>21</v>
      </c>
      <c r="I30" s="1">
        <f t="shared" si="9"/>
        <v>21</v>
      </c>
      <c r="J30" s="1">
        <f t="shared" si="1"/>
        <v>21.333333333333332</v>
      </c>
    </row>
    <row r="31" spans="1:11" x14ac:dyDescent="0.25">
      <c r="A31" s="9"/>
      <c r="B31" s="7"/>
      <c r="C31" t="s">
        <v>16</v>
      </c>
      <c r="D31">
        <v>21</v>
      </c>
      <c r="E31">
        <v>22</v>
      </c>
      <c r="F31">
        <v>22</v>
      </c>
      <c r="G31">
        <v>21</v>
      </c>
      <c r="H31">
        <v>22</v>
      </c>
      <c r="I31">
        <v>21</v>
      </c>
      <c r="J31" s="1">
        <f t="shared" si="1"/>
        <v>21.5</v>
      </c>
      <c r="K31">
        <f>(J31-$J$30)/$J$30</f>
        <v>7.8125000000000555E-3</v>
      </c>
    </row>
    <row r="32" spans="1:11" x14ac:dyDescent="0.25">
      <c r="A32" s="9"/>
      <c r="B32" s="7"/>
      <c r="C32" t="s">
        <v>17</v>
      </c>
      <c r="D32">
        <f>13.5 * 10 /6.42</f>
        <v>21.028037383177569</v>
      </c>
      <c r="E32">
        <f>13.6 * 10 /6.42</f>
        <v>21.18380062305296</v>
      </c>
      <c r="F32">
        <f>13.5 * 10 /6.42</f>
        <v>21.028037383177569</v>
      </c>
      <c r="G32">
        <f>13.6 * 10 /6.42</f>
        <v>21.18380062305296</v>
      </c>
      <c r="H32">
        <f>13.5 * 10 /6.42</f>
        <v>21.028037383177569</v>
      </c>
      <c r="I32">
        <f>13.6 * 10 / 6.42</f>
        <v>21.18380062305296</v>
      </c>
      <c r="J32" s="1">
        <f t="shared" si="1"/>
        <v>21.105919003115265</v>
      </c>
      <c r="K32">
        <f t="shared" ref="K32:K33" si="10">(J32-$J$30)/$J$30</f>
        <v>-1.0660046728971917E-2</v>
      </c>
    </row>
    <row r="33" spans="1:11" x14ac:dyDescent="0.25">
      <c r="A33" s="9"/>
      <c r="B33" s="7"/>
      <c r="C33" t="s">
        <v>18</v>
      </c>
      <c r="D33">
        <v>21.32</v>
      </c>
      <c r="E33">
        <v>21.08</v>
      </c>
      <c r="F33">
        <v>21.32</v>
      </c>
      <c r="G33">
        <v>21.32</v>
      </c>
      <c r="H33">
        <v>21.08</v>
      </c>
      <c r="I33">
        <v>21.32</v>
      </c>
      <c r="J33" s="1">
        <f t="shared" si="1"/>
        <v>21.24</v>
      </c>
      <c r="K33">
        <f t="shared" si="10"/>
        <v>-4.3750000000000178E-3</v>
      </c>
    </row>
    <row r="34" spans="1:11" x14ac:dyDescent="0.25">
      <c r="A34" s="8" t="s">
        <v>21</v>
      </c>
      <c r="B34" s="7" t="s">
        <v>2</v>
      </c>
      <c r="C34" t="s">
        <v>3</v>
      </c>
      <c r="D34">
        <v>111</v>
      </c>
      <c r="E34">
        <v>114</v>
      </c>
      <c r="F34">
        <v>113</v>
      </c>
      <c r="G34">
        <v>114</v>
      </c>
      <c r="H34">
        <v>113</v>
      </c>
      <c r="J34" s="1">
        <f t="shared" si="1"/>
        <v>113</v>
      </c>
    </row>
    <row r="35" spans="1:11" x14ac:dyDescent="0.25">
      <c r="A35" s="8"/>
      <c r="B35" s="7"/>
      <c r="C35" t="s">
        <v>15</v>
      </c>
      <c r="D35" s="1">
        <f>D34/2</f>
        <v>55.5</v>
      </c>
      <c r="E35" s="1">
        <f t="shared" ref="E35:H35" si="11">E34/2</f>
        <v>57</v>
      </c>
      <c r="F35" s="1">
        <f t="shared" si="11"/>
        <v>56.5</v>
      </c>
      <c r="G35" s="1">
        <f t="shared" si="11"/>
        <v>57</v>
      </c>
      <c r="H35" s="1">
        <f t="shared" si="11"/>
        <v>56.5</v>
      </c>
      <c r="J35" s="1">
        <f t="shared" si="1"/>
        <v>56.5</v>
      </c>
    </row>
    <row r="36" spans="1:11" x14ac:dyDescent="0.25">
      <c r="A36" s="8"/>
      <c r="B36" s="7"/>
      <c r="C36" t="s">
        <v>16</v>
      </c>
      <c r="D36">
        <v>58</v>
      </c>
      <c r="E36">
        <v>58</v>
      </c>
      <c r="F36">
        <v>57</v>
      </c>
      <c r="G36">
        <v>57</v>
      </c>
      <c r="H36">
        <v>57</v>
      </c>
      <c r="J36" s="1">
        <f t="shared" si="1"/>
        <v>57.4</v>
      </c>
    </row>
    <row r="37" spans="1:11" x14ac:dyDescent="0.25">
      <c r="A37" s="8"/>
      <c r="B37" s="7"/>
      <c r="C37" t="s">
        <v>17</v>
      </c>
      <c r="J37" s="1" t="e">
        <f t="shared" si="1"/>
        <v>#DIV/0!</v>
      </c>
    </row>
    <row r="38" spans="1:11" x14ac:dyDescent="0.25">
      <c r="A38" s="8"/>
      <c r="B38" s="7"/>
      <c r="C38" t="s">
        <v>18</v>
      </c>
      <c r="J38" s="1" t="e">
        <f t="shared" si="1"/>
        <v>#DIV/0!</v>
      </c>
    </row>
    <row r="39" spans="1:11" x14ac:dyDescent="0.25">
      <c r="A39" s="8"/>
      <c r="B39" s="7" t="s">
        <v>13</v>
      </c>
      <c r="C39" t="s">
        <v>3</v>
      </c>
      <c r="D39">
        <v>52</v>
      </c>
      <c r="E39">
        <v>54</v>
      </c>
      <c r="F39">
        <v>54</v>
      </c>
      <c r="G39">
        <v>54</v>
      </c>
      <c r="H39">
        <v>53</v>
      </c>
      <c r="J39" s="1">
        <f t="shared" si="1"/>
        <v>53.4</v>
      </c>
    </row>
    <row r="40" spans="1:11" x14ac:dyDescent="0.25">
      <c r="A40" s="8"/>
      <c r="B40" s="7"/>
      <c r="C40" t="s">
        <v>15</v>
      </c>
      <c r="D40" s="1">
        <f>D39/2</f>
        <v>26</v>
      </c>
      <c r="E40" s="1">
        <f t="shared" ref="E40:H40" si="12">E39/2</f>
        <v>27</v>
      </c>
      <c r="F40" s="1">
        <f t="shared" si="12"/>
        <v>27</v>
      </c>
      <c r="G40" s="1">
        <f t="shared" si="12"/>
        <v>27</v>
      </c>
      <c r="H40" s="1">
        <f t="shared" si="12"/>
        <v>26.5</v>
      </c>
      <c r="J40" s="1">
        <f t="shared" si="1"/>
        <v>26.7</v>
      </c>
    </row>
    <row r="41" spans="1:11" x14ac:dyDescent="0.25">
      <c r="A41" s="8"/>
      <c r="B41" s="7"/>
      <c r="C41" t="s">
        <v>16</v>
      </c>
      <c r="D41">
        <v>27</v>
      </c>
      <c r="E41">
        <v>27</v>
      </c>
      <c r="F41">
        <v>28</v>
      </c>
      <c r="G41">
        <v>27</v>
      </c>
      <c r="H41">
        <v>26</v>
      </c>
      <c r="J41" s="1">
        <f t="shared" si="1"/>
        <v>27</v>
      </c>
      <c r="K41">
        <f>(J41-$J$40)/$J$40</f>
        <v>1.1235955056179803E-2</v>
      </c>
    </row>
    <row r="42" spans="1:11" x14ac:dyDescent="0.25">
      <c r="A42" s="8"/>
      <c r="B42" s="7"/>
      <c r="C42" t="s">
        <v>17</v>
      </c>
      <c r="D42">
        <f>17.1 * 10 /6.42</f>
        <v>26.635514018691588</v>
      </c>
      <c r="E42">
        <f>16.9 * 10 /6.42</f>
        <v>26.323987538940809</v>
      </c>
      <c r="F42">
        <f>17 * 10 /6.42</f>
        <v>26.4797507788162</v>
      </c>
      <c r="G42">
        <f>16.8 * 10 / 6.42</f>
        <v>26.168224299065422</v>
      </c>
      <c r="H42">
        <f>17 * 10 / 6.42</f>
        <v>26.4797507788162</v>
      </c>
      <c r="J42" s="1">
        <f t="shared" si="1"/>
        <v>26.417445482866043</v>
      </c>
      <c r="K42">
        <f t="shared" ref="K42:K43" si="13">(J42-$J$40)/$J$40</f>
        <v>-1.058256618479237E-2</v>
      </c>
    </row>
    <row r="43" spans="1:11" x14ac:dyDescent="0.25">
      <c r="A43" s="8"/>
      <c r="B43" s="7"/>
      <c r="C43" t="s">
        <v>18</v>
      </c>
      <c r="D43">
        <v>26.55</v>
      </c>
      <c r="E43">
        <v>26.22</v>
      </c>
      <c r="F43">
        <v>26.55</v>
      </c>
      <c r="G43">
        <v>26.88</v>
      </c>
      <c r="H43">
        <v>26.55</v>
      </c>
      <c r="J43" s="1">
        <f t="shared" si="1"/>
        <v>26.55</v>
      </c>
      <c r="K43">
        <f t="shared" si="13"/>
        <v>-5.6179775280898346E-3</v>
      </c>
    </row>
    <row r="44" spans="1:11" x14ac:dyDescent="0.25">
      <c r="A44" s="8" t="s">
        <v>22</v>
      </c>
      <c r="B44" s="7" t="s">
        <v>2</v>
      </c>
      <c r="C44" t="s">
        <v>3</v>
      </c>
      <c r="D44">
        <v>116</v>
      </c>
      <c r="E44">
        <v>116</v>
      </c>
      <c r="F44">
        <v>116</v>
      </c>
      <c r="G44">
        <v>117</v>
      </c>
      <c r="H44">
        <v>116</v>
      </c>
      <c r="J44" s="1">
        <f t="shared" si="1"/>
        <v>116.2</v>
      </c>
    </row>
    <row r="45" spans="1:11" x14ac:dyDescent="0.25">
      <c r="A45" s="8"/>
      <c r="B45" s="7"/>
      <c r="C45" t="s">
        <v>15</v>
      </c>
      <c r="D45" s="1">
        <f>D44/2</f>
        <v>58</v>
      </c>
      <c r="E45" s="1">
        <f t="shared" ref="E45:H45" si="14">E44/2</f>
        <v>58</v>
      </c>
      <c r="F45" s="1">
        <f t="shared" si="14"/>
        <v>58</v>
      </c>
      <c r="G45" s="1">
        <f t="shared" si="14"/>
        <v>58.5</v>
      </c>
      <c r="H45" s="1">
        <f t="shared" si="14"/>
        <v>58</v>
      </c>
      <c r="J45" s="1">
        <f t="shared" si="1"/>
        <v>58.1</v>
      </c>
    </row>
    <row r="46" spans="1:11" x14ac:dyDescent="0.25">
      <c r="A46" s="8"/>
      <c r="B46" s="7"/>
      <c r="C46" t="s">
        <v>16</v>
      </c>
      <c r="D46">
        <v>61</v>
      </c>
      <c r="E46">
        <v>60</v>
      </c>
      <c r="F46">
        <v>60</v>
      </c>
      <c r="G46">
        <v>59</v>
      </c>
      <c r="H46">
        <v>59</v>
      </c>
      <c r="J46" s="1">
        <f t="shared" si="1"/>
        <v>59.8</v>
      </c>
    </row>
    <row r="47" spans="1:11" x14ac:dyDescent="0.25">
      <c r="A47" s="8"/>
      <c r="B47" s="7"/>
      <c r="C47" t="s">
        <v>17</v>
      </c>
      <c r="D47">
        <f>2 * 20.8 * 10 / 6.42</f>
        <v>64.797507788161994</v>
      </c>
      <c r="J47" s="1">
        <f t="shared" si="1"/>
        <v>64.797507788161994</v>
      </c>
    </row>
    <row r="48" spans="1:11" x14ac:dyDescent="0.25">
      <c r="A48" s="8"/>
      <c r="B48" s="7"/>
      <c r="C48" t="s">
        <v>18</v>
      </c>
      <c r="D48">
        <v>60.61</v>
      </c>
      <c r="E48">
        <v>61.19</v>
      </c>
      <c r="F48">
        <v>60.61</v>
      </c>
      <c r="G48">
        <v>60.61</v>
      </c>
      <c r="H48">
        <v>60.61</v>
      </c>
      <c r="J48" s="1">
        <f t="shared" si="1"/>
        <v>60.725999999999999</v>
      </c>
    </row>
    <row r="49" spans="1:11" x14ac:dyDescent="0.25">
      <c r="A49" s="8"/>
      <c r="B49" s="7" t="s">
        <v>13</v>
      </c>
      <c r="C49" t="s">
        <v>3</v>
      </c>
      <c r="D49">
        <v>70</v>
      </c>
      <c r="E49">
        <v>71</v>
      </c>
      <c r="F49">
        <v>69</v>
      </c>
      <c r="G49">
        <v>69</v>
      </c>
      <c r="H49">
        <v>69</v>
      </c>
      <c r="J49" s="1">
        <f t="shared" si="1"/>
        <v>69.599999999999994</v>
      </c>
    </row>
    <row r="50" spans="1:11" x14ac:dyDescent="0.25">
      <c r="A50" s="8"/>
      <c r="B50" s="7"/>
      <c r="C50" t="s">
        <v>15</v>
      </c>
      <c r="D50" s="1">
        <f>D49/2</f>
        <v>35</v>
      </c>
      <c r="E50" s="1">
        <f t="shared" ref="E50:H50" si="15">E49/2</f>
        <v>35.5</v>
      </c>
      <c r="F50" s="1">
        <f t="shared" si="15"/>
        <v>34.5</v>
      </c>
      <c r="G50" s="1">
        <f t="shared" si="15"/>
        <v>34.5</v>
      </c>
      <c r="H50" s="1">
        <f t="shared" si="15"/>
        <v>34.5</v>
      </c>
      <c r="J50" s="1">
        <f t="shared" si="1"/>
        <v>34.799999999999997</v>
      </c>
    </row>
    <row r="51" spans="1:11" x14ac:dyDescent="0.25">
      <c r="A51" s="8"/>
      <c r="B51" s="7"/>
      <c r="C51" t="s">
        <v>16</v>
      </c>
      <c r="D51">
        <v>35</v>
      </c>
      <c r="E51">
        <v>35</v>
      </c>
      <c r="F51">
        <v>34</v>
      </c>
      <c r="G51">
        <v>35</v>
      </c>
      <c r="H51">
        <v>35</v>
      </c>
      <c r="J51" s="1">
        <f t="shared" si="1"/>
        <v>34.799999999999997</v>
      </c>
    </row>
    <row r="52" spans="1:11" x14ac:dyDescent="0.25">
      <c r="A52" s="8"/>
      <c r="B52" s="7"/>
      <c r="C52" t="s">
        <v>17</v>
      </c>
      <c r="D52">
        <f>25.6 * 10 / 6.42</f>
        <v>39.875389408099686</v>
      </c>
      <c r="J52" s="1">
        <f t="shared" si="1"/>
        <v>39.875389408099686</v>
      </c>
    </row>
    <row r="53" spans="1:11" x14ac:dyDescent="0.25">
      <c r="A53" s="8"/>
      <c r="B53" s="7"/>
      <c r="C53" t="s">
        <v>18</v>
      </c>
      <c r="D53" s="4">
        <v>34.5</v>
      </c>
      <c r="E53">
        <v>34.020000000000003</v>
      </c>
      <c r="F53">
        <v>34.96</v>
      </c>
      <c r="G53">
        <v>35.42</v>
      </c>
      <c r="H53">
        <v>34.96</v>
      </c>
      <c r="J53" s="1">
        <f t="shared" si="1"/>
        <v>34.772000000000006</v>
      </c>
    </row>
    <row r="54" spans="1:11" x14ac:dyDescent="0.25">
      <c r="A54" s="8" t="s">
        <v>23</v>
      </c>
      <c r="B54" s="7" t="s">
        <v>2</v>
      </c>
      <c r="C54" t="s">
        <v>3</v>
      </c>
      <c r="D54">
        <v>89</v>
      </c>
      <c r="E54">
        <v>90</v>
      </c>
      <c r="F54">
        <v>90</v>
      </c>
      <c r="G54">
        <v>91</v>
      </c>
      <c r="H54">
        <v>89</v>
      </c>
      <c r="J54" s="1">
        <f t="shared" si="1"/>
        <v>89.8</v>
      </c>
    </row>
    <row r="55" spans="1:11" x14ac:dyDescent="0.25">
      <c r="A55" s="8"/>
      <c r="B55" s="7"/>
      <c r="C55" t="s">
        <v>15</v>
      </c>
      <c r="D55" s="1">
        <f>D54/2</f>
        <v>44.5</v>
      </c>
      <c r="E55" s="1">
        <f t="shared" ref="E55:H55" si="16">E54/2</f>
        <v>45</v>
      </c>
      <c r="F55" s="1">
        <f t="shared" si="16"/>
        <v>45</v>
      </c>
      <c r="G55" s="1">
        <f t="shared" si="16"/>
        <v>45.5</v>
      </c>
      <c r="H55" s="1">
        <f t="shared" si="16"/>
        <v>44.5</v>
      </c>
      <c r="J55" s="1">
        <f t="shared" si="1"/>
        <v>44.9</v>
      </c>
    </row>
    <row r="56" spans="1:11" x14ac:dyDescent="0.25">
      <c r="A56" s="8"/>
      <c r="B56" s="7"/>
      <c r="C56" t="s">
        <v>16</v>
      </c>
      <c r="D56">
        <v>44</v>
      </c>
      <c r="E56">
        <v>45</v>
      </c>
      <c r="F56">
        <v>44</v>
      </c>
      <c r="G56">
        <v>46</v>
      </c>
      <c r="H56">
        <v>45</v>
      </c>
      <c r="J56" s="1">
        <f t="shared" si="1"/>
        <v>44.8</v>
      </c>
    </row>
    <row r="57" spans="1:11" x14ac:dyDescent="0.25">
      <c r="A57" s="8"/>
      <c r="B57" s="7"/>
      <c r="C57" t="s">
        <v>17</v>
      </c>
      <c r="J57" s="1" t="e">
        <f t="shared" si="1"/>
        <v>#DIV/0!</v>
      </c>
    </row>
    <row r="58" spans="1:11" x14ac:dyDescent="0.25">
      <c r="A58" s="8"/>
      <c r="B58" s="7"/>
      <c r="C58" t="s">
        <v>18</v>
      </c>
      <c r="J58" s="1" t="e">
        <f t="shared" si="1"/>
        <v>#DIV/0!</v>
      </c>
    </row>
    <row r="59" spans="1:11" x14ac:dyDescent="0.25">
      <c r="A59" s="8"/>
      <c r="B59" s="7" t="s">
        <v>13</v>
      </c>
      <c r="C59" t="s">
        <v>3</v>
      </c>
      <c r="D59">
        <v>47</v>
      </c>
      <c r="E59">
        <v>46</v>
      </c>
      <c r="F59">
        <v>47</v>
      </c>
      <c r="G59">
        <v>46</v>
      </c>
      <c r="H59">
        <v>46</v>
      </c>
      <c r="J59" s="1">
        <f t="shared" si="1"/>
        <v>46.4</v>
      </c>
    </row>
    <row r="60" spans="1:11" x14ac:dyDescent="0.25">
      <c r="A60" s="8"/>
      <c r="B60" s="7"/>
      <c r="C60" t="s">
        <v>15</v>
      </c>
      <c r="D60" s="1">
        <f>D59/2</f>
        <v>23.5</v>
      </c>
      <c r="E60" s="1">
        <f t="shared" ref="E60:H60" si="17">E59/2</f>
        <v>23</v>
      </c>
      <c r="F60" s="1">
        <f t="shared" si="17"/>
        <v>23.5</v>
      </c>
      <c r="G60" s="1">
        <f t="shared" si="17"/>
        <v>23</v>
      </c>
      <c r="H60" s="1">
        <f t="shared" si="17"/>
        <v>23</v>
      </c>
      <c r="J60" s="1">
        <f t="shared" si="1"/>
        <v>23.2</v>
      </c>
    </row>
    <row r="61" spans="1:11" x14ac:dyDescent="0.25">
      <c r="A61" s="8"/>
      <c r="B61" s="7"/>
      <c r="C61" t="s">
        <v>16</v>
      </c>
      <c r="D61">
        <v>23</v>
      </c>
      <c r="E61">
        <v>24</v>
      </c>
      <c r="F61">
        <v>23</v>
      </c>
      <c r="G61">
        <v>24</v>
      </c>
      <c r="H61">
        <v>23</v>
      </c>
      <c r="J61" s="1">
        <f t="shared" si="1"/>
        <v>23.4</v>
      </c>
      <c r="K61">
        <f>(J61-$J$60)/$J$60</f>
        <v>8.6206896551723842E-3</v>
      </c>
    </row>
    <row r="62" spans="1:11" x14ac:dyDescent="0.25">
      <c r="A62" s="8"/>
      <c r="B62" s="7"/>
      <c r="C62" t="s">
        <v>17</v>
      </c>
      <c r="D62">
        <f>14.8 * 10 / 6.42</f>
        <v>23.052959501557634</v>
      </c>
      <c r="E62">
        <f>14.7 * 10 / 6.42</f>
        <v>22.897196261682243</v>
      </c>
      <c r="F62">
        <f>15 * 10 /6.42</f>
        <v>23.364485981308412</v>
      </c>
      <c r="G62">
        <f>14.7 * 10 /6.42</f>
        <v>22.897196261682243</v>
      </c>
      <c r="H62">
        <f>14.9 * 10 /6.42</f>
        <v>23.208722741433021</v>
      </c>
      <c r="J62" s="1">
        <f t="shared" si="1"/>
        <v>23.084112149532707</v>
      </c>
      <c r="K62">
        <f t="shared" ref="K62:K63" si="18">(J62-$J$60)/$J$60</f>
        <v>-4.9951659684177585E-3</v>
      </c>
    </row>
    <row r="63" spans="1:11" x14ac:dyDescent="0.25">
      <c r="A63" s="8"/>
      <c r="B63" s="7"/>
      <c r="C63" t="s">
        <v>18</v>
      </c>
      <c r="D63">
        <v>22.85</v>
      </c>
      <c r="E63">
        <v>23.28</v>
      </c>
      <c r="F63">
        <v>22.95</v>
      </c>
      <c r="G63">
        <v>23.28</v>
      </c>
      <c r="H63">
        <v>23.28</v>
      </c>
      <c r="J63" s="1">
        <f t="shared" si="1"/>
        <v>23.128</v>
      </c>
      <c r="K63">
        <f t="shared" si="18"/>
        <v>-3.1034482758620337E-3</v>
      </c>
    </row>
    <row r="64" spans="1:11" x14ac:dyDescent="0.25">
      <c r="A64" s="8" t="s">
        <v>24</v>
      </c>
      <c r="B64" s="7" t="s">
        <v>2</v>
      </c>
      <c r="C64" t="s">
        <v>3</v>
      </c>
      <c r="D64">
        <v>104</v>
      </c>
      <c r="E64">
        <v>107</v>
      </c>
      <c r="F64">
        <v>103</v>
      </c>
      <c r="G64">
        <v>106</v>
      </c>
      <c r="H64">
        <v>105</v>
      </c>
      <c r="J64" s="1">
        <f t="shared" si="1"/>
        <v>105</v>
      </c>
    </row>
    <row r="65" spans="1:11" x14ac:dyDescent="0.25">
      <c r="A65" s="8"/>
      <c r="B65" s="7"/>
      <c r="C65" t="s">
        <v>15</v>
      </c>
      <c r="D65" s="1">
        <f>D64/2</f>
        <v>52</v>
      </c>
      <c r="E65" s="1">
        <f t="shared" ref="E65:H65" si="19">E64/2</f>
        <v>53.5</v>
      </c>
      <c r="F65" s="1">
        <f t="shared" si="19"/>
        <v>51.5</v>
      </c>
      <c r="G65" s="1">
        <f t="shared" si="19"/>
        <v>53</v>
      </c>
      <c r="H65" s="1">
        <f t="shared" si="19"/>
        <v>52.5</v>
      </c>
      <c r="J65" s="1">
        <f t="shared" si="1"/>
        <v>52.5</v>
      </c>
    </row>
    <row r="66" spans="1:11" x14ac:dyDescent="0.25">
      <c r="A66" s="8"/>
      <c r="B66" s="7"/>
      <c r="C66" t="s">
        <v>16</v>
      </c>
      <c r="D66">
        <v>55</v>
      </c>
      <c r="E66">
        <v>54</v>
      </c>
      <c r="F66">
        <v>54</v>
      </c>
      <c r="G66">
        <v>54</v>
      </c>
      <c r="H66">
        <v>53</v>
      </c>
      <c r="J66" s="1">
        <f t="shared" si="1"/>
        <v>54</v>
      </c>
    </row>
    <row r="67" spans="1:11" x14ac:dyDescent="0.25">
      <c r="A67" s="8"/>
      <c r="B67" s="7"/>
      <c r="C67" t="s">
        <v>17</v>
      </c>
      <c r="J67" s="1" t="e">
        <f t="shared" si="1"/>
        <v>#DIV/0!</v>
      </c>
    </row>
    <row r="68" spans="1:11" x14ac:dyDescent="0.25">
      <c r="A68" s="8"/>
      <c r="B68" s="7"/>
      <c r="C68" t="s">
        <v>18</v>
      </c>
      <c r="J68" s="1" t="e">
        <f t="shared" si="1"/>
        <v>#DIV/0!</v>
      </c>
    </row>
    <row r="69" spans="1:11" x14ac:dyDescent="0.25">
      <c r="A69" s="8"/>
      <c r="B69" s="7" t="s">
        <v>13</v>
      </c>
      <c r="C69" t="s">
        <v>3</v>
      </c>
      <c r="D69">
        <v>55</v>
      </c>
      <c r="E69">
        <v>56</v>
      </c>
      <c r="F69">
        <v>55</v>
      </c>
      <c r="G69">
        <v>55</v>
      </c>
      <c r="H69">
        <v>54</v>
      </c>
      <c r="J69" s="1">
        <f t="shared" ref="J69:J83" si="20">AVERAGE(D69:I69)</f>
        <v>55</v>
      </c>
    </row>
    <row r="70" spans="1:11" x14ac:dyDescent="0.25">
      <c r="A70" s="8"/>
      <c r="B70" s="7"/>
      <c r="C70" t="s">
        <v>15</v>
      </c>
      <c r="D70" s="1">
        <f>D69/2</f>
        <v>27.5</v>
      </c>
      <c r="E70" s="1">
        <f t="shared" ref="E70:H70" si="21">E69/2</f>
        <v>28</v>
      </c>
      <c r="F70" s="1">
        <f t="shared" si="21"/>
        <v>27.5</v>
      </c>
      <c r="G70" s="1">
        <f t="shared" si="21"/>
        <v>27.5</v>
      </c>
      <c r="H70" s="1">
        <f t="shared" si="21"/>
        <v>27</v>
      </c>
      <c r="J70" s="1">
        <f t="shared" si="20"/>
        <v>27.5</v>
      </c>
    </row>
    <row r="71" spans="1:11" x14ac:dyDescent="0.25">
      <c r="A71" s="8"/>
      <c r="B71" s="7"/>
      <c r="C71" t="s">
        <v>16</v>
      </c>
      <c r="D71">
        <v>28</v>
      </c>
      <c r="E71">
        <v>28</v>
      </c>
      <c r="F71">
        <v>28</v>
      </c>
      <c r="G71">
        <v>27</v>
      </c>
      <c r="H71">
        <v>28</v>
      </c>
      <c r="J71" s="1">
        <v>28</v>
      </c>
      <c r="K71">
        <f>(J71-$J$70)/$J$70</f>
        <v>1.8181818181818181E-2</v>
      </c>
    </row>
    <row r="72" spans="1:11" x14ac:dyDescent="0.25">
      <c r="A72" s="8"/>
      <c r="B72" s="7"/>
      <c r="C72" t="s">
        <v>17</v>
      </c>
      <c r="D72">
        <f>17.4 * 10 / 6.42</f>
        <v>27.102803738317757</v>
      </c>
      <c r="E72" s="5">
        <f>17.3 * 10 / 6.42</f>
        <v>26.947040498442369</v>
      </c>
      <c r="F72">
        <f>17.4 * 10 / 6.42</f>
        <v>27.102803738317757</v>
      </c>
      <c r="G72" s="12">
        <f>17.3 * 10 / 6.42</f>
        <v>26.947040498442369</v>
      </c>
      <c r="H72">
        <f>17.4 * 10 /6.42</f>
        <v>27.102803738317757</v>
      </c>
      <c r="J72" s="1">
        <f t="shared" si="20"/>
        <v>27.0404984423676</v>
      </c>
      <c r="K72">
        <f t="shared" ref="K72:K73" si="22">(J72-$J$70)/$J$70</f>
        <v>-1.6709147550269098E-2</v>
      </c>
    </row>
    <row r="73" spans="1:11" x14ac:dyDescent="0.25">
      <c r="A73" s="8"/>
      <c r="B73" s="7"/>
      <c r="C73" t="s">
        <v>18</v>
      </c>
      <c r="D73">
        <v>27.86</v>
      </c>
      <c r="E73" s="5">
        <v>28.2</v>
      </c>
      <c r="F73">
        <v>27.86</v>
      </c>
      <c r="G73">
        <v>27.86</v>
      </c>
      <c r="H73">
        <v>27.54</v>
      </c>
      <c r="J73" s="1">
        <f t="shared" si="20"/>
        <v>27.863999999999997</v>
      </c>
      <c r="K73">
        <f t="shared" si="22"/>
        <v>1.3236363636363536E-2</v>
      </c>
    </row>
    <row r="74" spans="1:11" x14ac:dyDescent="0.25">
      <c r="A74" s="8" t="s">
        <v>25</v>
      </c>
      <c r="B74" s="7" t="s">
        <v>2</v>
      </c>
      <c r="C74" t="s">
        <v>3</v>
      </c>
      <c r="D74">
        <v>81</v>
      </c>
      <c r="E74">
        <v>80</v>
      </c>
      <c r="F74">
        <v>81</v>
      </c>
      <c r="G74">
        <v>80</v>
      </c>
      <c r="H74">
        <v>79</v>
      </c>
      <c r="J74" s="1">
        <f t="shared" si="20"/>
        <v>80.2</v>
      </c>
    </row>
    <row r="75" spans="1:11" x14ac:dyDescent="0.25">
      <c r="A75" s="8"/>
      <c r="B75" s="7"/>
      <c r="C75" t="s">
        <v>15</v>
      </c>
      <c r="D75" s="1">
        <f>D74/2</f>
        <v>40.5</v>
      </c>
      <c r="E75" s="1">
        <f t="shared" ref="E75:H75" si="23">E74/2</f>
        <v>40</v>
      </c>
      <c r="F75" s="1">
        <f t="shared" si="23"/>
        <v>40.5</v>
      </c>
      <c r="G75" s="1">
        <f t="shared" si="23"/>
        <v>40</v>
      </c>
      <c r="H75" s="1">
        <f t="shared" si="23"/>
        <v>39.5</v>
      </c>
      <c r="J75" s="1">
        <f t="shared" si="20"/>
        <v>40.1</v>
      </c>
    </row>
    <row r="76" spans="1:11" x14ac:dyDescent="0.25">
      <c r="A76" s="8"/>
      <c r="B76" s="7"/>
      <c r="C76" t="s">
        <v>16</v>
      </c>
      <c r="D76">
        <v>40</v>
      </c>
      <c r="E76">
        <v>41</v>
      </c>
      <c r="F76">
        <v>41</v>
      </c>
      <c r="G76">
        <v>41</v>
      </c>
      <c r="H76">
        <v>40</v>
      </c>
      <c r="J76" s="1">
        <f t="shared" si="20"/>
        <v>40.6</v>
      </c>
    </row>
    <row r="77" spans="1:11" x14ac:dyDescent="0.25">
      <c r="A77" s="8"/>
      <c r="B77" s="7"/>
      <c r="C77" t="s">
        <v>17</v>
      </c>
      <c r="D77">
        <f>24.8 * 10 / 6.42</f>
        <v>38.629283489096572</v>
      </c>
      <c r="J77" s="1">
        <f t="shared" si="20"/>
        <v>38.629283489096572</v>
      </c>
    </row>
    <row r="78" spans="1:11" x14ac:dyDescent="0.25">
      <c r="A78" s="8"/>
      <c r="B78" s="7"/>
      <c r="C78" t="s">
        <v>18</v>
      </c>
      <c r="D78">
        <v>40.659999999999997</v>
      </c>
      <c r="E78">
        <v>40</v>
      </c>
      <c r="F78">
        <v>40.659999999999997</v>
      </c>
      <c r="G78">
        <v>40.659999999999997</v>
      </c>
      <c r="H78">
        <v>41.31</v>
      </c>
      <c r="J78" s="1">
        <f t="shared" si="20"/>
        <v>40.658000000000001</v>
      </c>
    </row>
    <row r="79" spans="1:11" x14ac:dyDescent="0.25">
      <c r="A79" s="8"/>
      <c r="B79" s="7" t="s">
        <v>13</v>
      </c>
      <c r="C79" t="s">
        <v>3</v>
      </c>
      <c r="D79">
        <v>41</v>
      </c>
      <c r="E79">
        <v>41</v>
      </c>
      <c r="F79">
        <v>42</v>
      </c>
      <c r="G79">
        <v>41</v>
      </c>
      <c r="H79">
        <v>40</v>
      </c>
      <c r="J79" s="1">
        <f t="shared" si="20"/>
        <v>41</v>
      </c>
    </row>
    <row r="80" spans="1:11" x14ac:dyDescent="0.25">
      <c r="A80" s="8"/>
      <c r="B80" s="7"/>
      <c r="C80" t="s">
        <v>15</v>
      </c>
      <c r="D80" s="1">
        <f>D79/2</f>
        <v>20.5</v>
      </c>
      <c r="E80" s="1">
        <f t="shared" ref="E80:H80" si="24">E79/2</f>
        <v>20.5</v>
      </c>
      <c r="F80" s="1">
        <f t="shared" si="24"/>
        <v>21</v>
      </c>
      <c r="G80" s="1">
        <f t="shared" si="24"/>
        <v>20.5</v>
      </c>
      <c r="H80" s="1">
        <f t="shared" si="24"/>
        <v>20</v>
      </c>
      <c r="J80" s="1">
        <f t="shared" si="20"/>
        <v>20.5</v>
      </c>
    </row>
    <row r="81" spans="1:11" x14ac:dyDescent="0.25">
      <c r="A81" s="8"/>
      <c r="B81" s="7"/>
      <c r="C81" t="s">
        <v>16</v>
      </c>
      <c r="D81">
        <v>21</v>
      </c>
      <c r="E81">
        <v>21</v>
      </c>
      <c r="F81">
        <v>20</v>
      </c>
      <c r="G81">
        <v>21</v>
      </c>
      <c r="H81">
        <v>21</v>
      </c>
      <c r="J81" s="1">
        <f t="shared" si="20"/>
        <v>20.8</v>
      </c>
      <c r="K81">
        <f>(J81-$J$80)/$J$80</f>
        <v>1.4634146341463448E-2</v>
      </c>
    </row>
    <row r="82" spans="1:11" x14ac:dyDescent="0.25">
      <c r="A82" s="8"/>
      <c r="B82" s="7"/>
      <c r="C82" t="s">
        <v>17</v>
      </c>
      <c r="D82">
        <f>12.9 *10 / 6.42</f>
        <v>20.093457943925234</v>
      </c>
      <c r="E82" s="12">
        <f>13.1 * 10 / 6.42</f>
        <v>20.404984423676012</v>
      </c>
      <c r="F82">
        <f>13.1 * 10 /6.42</f>
        <v>20.404984423676012</v>
      </c>
      <c r="G82">
        <f>12.9 * 10 /6.42</f>
        <v>20.093457943925234</v>
      </c>
      <c r="H82">
        <f>12.9 * 10 /6.42</f>
        <v>20.093457943925234</v>
      </c>
      <c r="J82" s="1">
        <f t="shared" si="20"/>
        <v>20.218068535825545</v>
      </c>
      <c r="K82">
        <f t="shared" ref="K82:K83" si="25">(J82-$J$80)/$J$80</f>
        <v>-1.3752754349973438E-2</v>
      </c>
    </row>
    <row r="83" spans="1:11" x14ac:dyDescent="0.25">
      <c r="A83" s="8"/>
      <c r="B83" s="7"/>
      <c r="C83" t="s">
        <v>18</v>
      </c>
      <c r="D83">
        <v>20.83</v>
      </c>
      <c r="E83">
        <v>20.67</v>
      </c>
      <c r="F83">
        <v>20.83</v>
      </c>
      <c r="G83">
        <v>20.49</v>
      </c>
      <c r="H83">
        <v>20.67</v>
      </c>
      <c r="J83" s="1">
        <f t="shared" si="20"/>
        <v>20.698</v>
      </c>
      <c r="K83">
        <f t="shared" si="25"/>
        <v>9.6585365853658726E-3</v>
      </c>
    </row>
  </sheetData>
  <mergeCells count="31">
    <mergeCell ref="B74:B78"/>
    <mergeCell ref="K2:K3"/>
    <mergeCell ref="B59:B63"/>
    <mergeCell ref="A44:A53"/>
    <mergeCell ref="A64:A73"/>
    <mergeCell ref="B29:B33"/>
    <mergeCell ref="B44:B48"/>
    <mergeCell ref="B54:B58"/>
    <mergeCell ref="B39:B43"/>
    <mergeCell ref="A2:A3"/>
    <mergeCell ref="J2:J3"/>
    <mergeCell ref="B19:B23"/>
    <mergeCell ref="A54:A63"/>
    <mergeCell ref="B49:B53"/>
    <mergeCell ref="B34:B38"/>
    <mergeCell ref="A1:K1"/>
    <mergeCell ref="D2:I2"/>
    <mergeCell ref="C2:C3"/>
    <mergeCell ref="B2:B3"/>
    <mergeCell ref="A74:A83"/>
    <mergeCell ref="B24:B28"/>
    <mergeCell ref="B79:B83"/>
    <mergeCell ref="A34:A43"/>
    <mergeCell ref="B4:B8"/>
    <mergeCell ref="B69:B73"/>
    <mergeCell ref="A24:A33"/>
    <mergeCell ref="B64:B68"/>
    <mergeCell ref="A14:A23"/>
    <mergeCell ref="A4:A13"/>
    <mergeCell ref="B9:B13"/>
    <mergeCell ref="B14:B18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C2150B0F8CCF5644A8ECA3E34ABC3477" ma:contentTypeVersion="8" ma:contentTypeDescription="新建文档。" ma:contentTypeScope="" ma:versionID="a6b84ac799daad1b493b1514d1a4511a">
  <xsd:schema xmlns:xsd="http://www.w3.org/2001/XMLSchema" xmlns:xs="http://www.w3.org/2001/XMLSchema" xmlns:p="http://schemas.microsoft.com/office/2006/metadata/properties" xmlns:ns3="27ab1323-0656-480a-9d23-8bcb612d2858" targetNamespace="http://schemas.microsoft.com/office/2006/metadata/properties" ma:root="true" ma:fieldsID="a5d3b1a59b833bd3b6f9b8cbbd98bff1" ns3:_="">
    <xsd:import namespace="27ab1323-0656-480a-9d23-8bcb612d28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1323-0656-480a-9d23-8bcb612d28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A1DACA-EDF9-4F20-869C-CEA4C5F8C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1323-0656-480a-9d23-8bcb612d28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494874-8B1B-4C7B-B526-DACDF73003D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27ab1323-0656-480a-9d23-8bcb612d285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BB2A11-EE5B-4FB4-9D64-8B88B44A73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V1829A</dc:creator>
  <cp:lastModifiedBy>陈稼霖 Jialin Chen</cp:lastModifiedBy>
  <dcterms:created xsi:type="dcterms:W3CDTF">2015-06-03T18:19:34Z</dcterms:created>
  <dcterms:modified xsi:type="dcterms:W3CDTF">2019-07-31T08:57:28Z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0x010100C2150B0F8CCF5644A8ECA3E34ABC3477</vt:lpwstr>
  </property>
</Properties>
</file>