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F075ED89-F14D-4DB3-A253-D3985E3F7A36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F8" i="1" s="1"/>
  <c r="G7" i="1"/>
  <c r="H7" i="1"/>
  <c r="I7" i="1"/>
  <c r="J7" i="1"/>
  <c r="J8" i="1" s="1"/>
  <c r="K7" i="1"/>
  <c r="C8" i="1"/>
  <c r="D8" i="1"/>
  <c r="E8" i="1"/>
  <c r="G8" i="1"/>
  <c r="H8" i="1"/>
  <c r="I8" i="1"/>
  <c r="K8" i="1"/>
  <c r="M5" i="7" l="1"/>
  <c r="K5" i="7"/>
  <c r="L5" i="7" s="1"/>
  <c r="M4" i="7"/>
  <c r="K4" i="7"/>
  <c r="L4" i="7" s="1"/>
  <c r="N4" i="7" s="1"/>
  <c r="I5" i="7"/>
  <c r="I4" i="7"/>
  <c r="M5" i="5"/>
  <c r="K5" i="5"/>
  <c r="L5" i="5" s="1"/>
  <c r="N5" i="5" s="1"/>
  <c r="M4" i="5"/>
  <c r="K4" i="5"/>
  <c r="L4" i="5" s="1"/>
  <c r="N4" i="5" s="1"/>
  <c r="I5" i="5"/>
  <c r="I4" i="5"/>
  <c r="K5" i="4"/>
  <c r="J5" i="4"/>
  <c r="I5" i="4"/>
  <c r="H5" i="4"/>
  <c r="G5" i="4"/>
  <c r="F5" i="4"/>
  <c r="E5" i="4"/>
  <c r="D5" i="4"/>
  <c r="C5" i="4"/>
  <c r="B5" i="4"/>
  <c r="C7" i="4"/>
  <c r="C8" i="4" s="1"/>
  <c r="D7" i="4"/>
  <c r="D8" i="4" s="1"/>
  <c r="E7" i="4"/>
  <c r="E8" i="4" s="1"/>
  <c r="F7" i="4"/>
  <c r="F8" i="4" s="1"/>
  <c r="G7" i="4"/>
  <c r="G8" i="4" s="1"/>
  <c r="H7" i="4"/>
  <c r="H8" i="4" s="1"/>
  <c r="I7" i="4"/>
  <c r="I8" i="4" s="1"/>
  <c r="J7" i="4"/>
  <c r="J8" i="4" s="1"/>
  <c r="K7" i="4"/>
  <c r="K8" i="4" s="1"/>
  <c r="B7" i="4"/>
  <c r="B8" i="4" s="1"/>
  <c r="M5" i="3"/>
  <c r="N4" i="2"/>
  <c r="M5" i="2"/>
  <c r="N5" i="2" s="1"/>
  <c r="M4" i="2"/>
  <c r="L5" i="2"/>
  <c r="L4" i="2"/>
  <c r="K4" i="2"/>
  <c r="K5" i="2"/>
  <c r="N5" i="7" l="1"/>
  <c r="C5" i="3"/>
  <c r="H5" i="3" s="1"/>
  <c r="D5" i="3"/>
  <c r="E5" i="3"/>
  <c r="F5" i="3"/>
  <c r="G5" i="3"/>
  <c r="B5" i="3"/>
  <c r="I5" i="2"/>
  <c r="I4" i="2"/>
  <c r="K5" i="3" l="1"/>
  <c r="L5" i="3" s="1"/>
  <c r="N5" i="3" s="1"/>
  <c r="I5" i="3"/>
  <c r="J5" i="3" s="1"/>
  <c r="B8" i="1"/>
  <c r="B8" i="6" l="1"/>
  <c r="C8" i="6"/>
  <c r="D8" i="6"/>
  <c r="E8" i="6"/>
  <c r="F8" i="6"/>
  <c r="G8" i="6"/>
  <c r="H8" i="6"/>
  <c r="I8" i="6"/>
  <c r="J8" i="6"/>
  <c r="K8" i="6"/>
  <c r="K7" i="6"/>
  <c r="J7" i="6"/>
  <c r="I7" i="6"/>
  <c r="H7" i="6"/>
  <c r="G7" i="6"/>
  <c r="F7" i="6"/>
  <c r="E7" i="6"/>
  <c r="D7" i="6"/>
  <c r="C7" i="6"/>
  <c r="B7" i="6"/>
  <c r="K5" i="6"/>
  <c r="J5" i="6"/>
  <c r="I5" i="6"/>
  <c r="H5" i="6"/>
  <c r="G5" i="6"/>
  <c r="F5" i="6"/>
  <c r="E5" i="6"/>
  <c r="D5" i="6"/>
  <c r="C5" i="6"/>
  <c r="B5" i="6"/>
  <c r="L2" i="6"/>
  <c r="L2" i="1" l="1"/>
  <c r="B7" i="1"/>
  <c r="C5" i="1"/>
  <c r="D5" i="1"/>
  <c r="E5" i="1"/>
  <c r="F5" i="1"/>
  <c r="G5" i="1"/>
  <c r="H5" i="1"/>
  <c r="I5" i="1"/>
  <c r="J5" i="1"/>
  <c r="K5" i="1"/>
  <c r="B5" i="1"/>
</calcChain>
</file>

<file path=xl/sharedStrings.xml><?xml version="1.0" encoding="utf-8"?>
<sst xmlns="http://schemas.openxmlformats.org/spreadsheetml/2006/main" count="115" uniqueCount="76">
  <si>
    <t>千分尺读数/mm</t>
  </si>
  <si>
    <t>千分尺读数/mm</t>
    <phoneticPr fontId="1" type="noConversion"/>
  </si>
  <si>
    <t>零位读数/mm</t>
  </si>
  <si>
    <t>零位读数/mm</t>
    <phoneticPr fontId="1" type="noConversion"/>
  </si>
  <si>
    <t>电阻阻值R/kΩ</t>
    <phoneticPr fontId="1" type="noConversion"/>
  </si>
  <si>
    <t>电源输出信号频率f/kHz</t>
    <phoneticPr fontId="1" type="noConversion"/>
  </si>
  <si>
    <t>测量时千分尺读数/mm</t>
    <phoneticPr fontId="1" type="noConversion"/>
  </si>
  <si>
    <t>测量次数</t>
    <phoneticPr fontId="1" type="noConversion"/>
  </si>
  <si>
    <t>第1次</t>
    <phoneticPr fontId="1" type="noConversion"/>
  </si>
  <si>
    <t>第2次</t>
  </si>
  <si>
    <t>第2次</t>
    <phoneticPr fontId="1" type="noConversion"/>
  </si>
  <si>
    <t>第3次</t>
  </si>
  <si>
    <t>第4次</t>
  </si>
  <si>
    <t>第5次</t>
  </si>
  <si>
    <t>第6次</t>
  </si>
  <si>
    <t>千分尺读数t'/mm</t>
    <phoneticPr fontId="1" type="noConversion"/>
  </si>
  <si>
    <r>
      <t>千分尺零位修正值t</t>
    </r>
    <r>
      <rPr>
        <sz val="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/mm</t>
    </r>
    <phoneticPr fontId="1" type="noConversion"/>
  </si>
  <si>
    <t>电阻阻值R/Ω</t>
  </si>
  <si>
    <t>电阻阻值R/Ω</t>
    <phoneticPr fontId="1" type="noConversion"/>
  </si>
  <si>
    <t>电感自感L/mH</t>
  </si>
  <si>
    <t>电感自感L/mH</t>
    <phoneticPr fontId="1" type="noConversion"/>
  </si>
  <si>
    <t>电容电感共振时电源输出信号频率f/kHz</t>
    <phoneticPr fontId="1" type="noConversion"/>
  </si>
  <si>
    <r>
      <t>电容两端电压</t>
    </r>
    <r>
      <rPr>
        <sz val="11"/>
        <color theme="1"/>
        <rFont val="等线"/>
        <family val="3"/>
        <charset val="134"/>
        <scheme val="minor"/>
      </rPr>
      <t>峰峰值（</t>
    </r>
    <r>
      <rPr>
        <sz val="11"/>
        <color theme="1"/>
        <rFont val="等线"/>
        <family val="2"/>
        <scheme val="minor"/>
      </rPr>
      <t>未采用衰减探头测量</t>
    </r>
    <r>
      <rPr>
        <sz val="11"/>
        <color theme="1"/>
        <rFont val="等线"/>
        <family val="3"/>
        <charset val="134"/>
        <scheme val="minor"/>
      </rPr>
      <t>）</t>
    </r>
    <r>
      <rPr>
        <sz val="11"/>
        <color theme="1"/>
        <rFont val="等线"/>
        <family val="2"/>
        <scheme val="minor"/>
      </rPr>
      <t>V</t>
    </r>
    <r>
      <rPr>
        <sz val="6"/>
        <color theme="1"/>
        <rFont val="等线"/>
        <family val="3"/>
        <charset val="134"/>
        <scheme val="minor"/>
      </rPr>
      <t>cpp</t>
    </r>
    <r>
      <rPr>
        <sz val="11"/>
        <color theme="1"/>
        <rFont val="等线"/>
        <family val="3"/>
        <charset val="134"/>
        <scheme val="minor"/>
      </rPr>
      <t>/V</t>
    </r>
    <phoneticPr fontId="1" type="noConversion"/>
  </si>
  <si>
    <t>电容器极板间距dx/mm</t>
    <phoneticPr fontId="1" type="noConversion"/>
  </si>
  <si>
    <r>
      <t>电源输出电压幅值V</t>
    </r>
    <r>
      <rPr>
        <sz val="6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/V</t>
    </r>
    <phoneticPr fontId="1" type="noConversion"/>
  </si>
  <si>
    <t>电容器上下两极板的面积S/m^2</t>
    <phoneticPr fontId="1" type="noConversion"/>
  </si>
  <si>
    <t>电容器极板间距的倒数与上下两极板面积的乘积(S/dx)/m</t>
    <phoneticPr fontId="1" type="noConversion"/>
  </si>
  <si>
    <t>圆频率ω(=2πf)/(rad·s^(-1))</t>
    <phoneticPr fontId="1" type="noConversion"/>
  </si>
  <si>
    <r>
      <t>电容器两端电压幅值V</t>
    </r>
    <r>
      <rPr>
        <sz val="6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/V</t>
    </r>
    <phoneticPr fontId="1" type="noConversion"/>
  </si>
  <si>
    <r>
      <t>电容两端电压</t>
    </r>
    <r>
      <rPr>
        <sz val="11"/>
        <color theme="1"/>
        <rFont val="等线"/>
        <family val="3"/>
        <charset val="134"/>
        <scheme val="minor"/>
      </rPr>
      <t>峰峰值</t>
    </r>
    <r>
      <rPr>
        <sz val="11"/>
        <color theme="1"/>
        <rFont val="等线"/>
        <family val="2"/>
        <scheme val="minor"/>
      </rPr>
      <t>V</t>
    </r>
    <r>
      <rPr>
        <sz val="6"/>
        <color theme="1"/>
        <rFont val="等线"/>
        <family val="3"/>
        <charset val="134"/>
        <scheme val="minor"/>
      </rPr>
      <t>cpp</t>
    </r>
    <r>
      <rPr>
        <sz val="11"/>
        <color theme="1"/>
        <rFont val="等线"/>
        <family val="3"/>
        <charset val="134"/>
        <scheme val="minor"/>
      </rPr>
      <t>/V</t>
    </r>
    <phoneticPr fontId="1" type="noConversion"/>
  </si>
  <si>
    <t>电容器两极板间距的倒数与两极板面积的乘积(S/dx)/m</t>
    <phoneticPr fontId="1" type="noConversion"/>
  </si>
  <si>
    <t>平均值</t>
    <phoneticPr fontId="1" type="noConversion"/>
  </si>
  <si>
    <t>平均值&lt;t&gt;/mm</t>
    <phoneticPr fontId="1" type="noConversion"/>
  </si>
  <si>
    <r>
      <t>标准差σ</t>
    </r>
    <r>
      <rPr>
        <sz val="6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/mm</t>
    </r>
    <phoneticPr fontId="1" type="noConversion"/>
  </si>
  <si>
    <t>B类不确定度ΔB(=0.95*Δ仪)/mm</t>
    <phoneticPr fontId="1" type="noConversion"/>
  </si>
  <si>
    <t>误差U(=（ΔA^2+ΔB^2）^0.5)/mm</t>
    <phoneticPr fontId="1" type="noConversion"/>
  </si>
  <si>
    <t>置信概率P</t>
    <phoneticPr fontId="1" type="noConversion"/>
  </si>
  <si>
    <r>
      <t>平均值的标准差σ</t>
    </r>
    <r>
      <rPr>
        <sz val="6"/>
        <color theme="1"/>
        <rFont val="等线"/>
        <family val="3"/>
        <charset val="134"/>
        <scheme val="minor"/>
      </rPr>
      <t>&lt;t&gt;</t>
    </r>
    <r>
      <rPr>
        <sz val="11"/>
        <color theme="1"/>
        <rFont val="等线"/>
        <family val="3"/>
        <charset val="134"/>
        <scheme val="minor"/>
      </rPr>
      <t>/mm</t>
    </r>
    <phoneticPr fontId="1" type="noConversion"/>
  </si>
  <si>
    <r>
      <t>A类不确定度ΔA(=t</t>
    </r>
    <r>
      <rPr>
        <sz val="6"/>
        <color theme="1"/>
        <rFont val="等线"/>
        <family val="3"/>
        <charset val="134"/>
        <scheme val="minor"/>
      </rPr>
      <t>0.95</t>
    </r>
    <r>
      <rPr>
        <sz val="11"/>
        <color theme="1"/>
        <rFont val="等线"/>
        <family val="3"/>
        <charset val="134"/>
        <scheme val="minor"/>
      </rPr>
      <t>*σ</t>
    </r>
    <r>
      <rPr>
        <sz val="6"/>
        <color theme="1"/>
        <rFont val="等线"/>
        <family val="3"/>
        <charset val="134"/>
        <scheme val="minor"/>
      </rPr>
      <t>&lt;t&gt;</t>
    </r>
    <r>
      <rPr>
        <sz val="11"/>
        <color theme="1"/>
        <rFont val="等线"/>
        <family val="3"/>
        <charset val="134"/>
        <scheme val="minor"/>
      </rPr>
      <t>)</t>
    </r>
    <r>
      <rPr>
        <sz val="11"/>
        <color theme="1"/>
        <rFont val="等线"/>
        <family val="2"/>
        <scheme val="minor"/>
      </rPr>
      <t>/mm</t>
    </r>
    <phoneticPr fontId="1" type="noConversion"/>
  </si>
  <si>
    <r>
      <t>根据肖维涅准则测量值与平均值允许的偏差Δ</t>
    </r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2"/>
        <scheme val="minor"/>
      </rPr>
      <t>(=1.75*σ</t>
    </r>
    <r>
      <rPr>
        <sz val="6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2"/>
        <scheme val="minor"/>
      </rPr>
      <t>)/mm</t>
    </r>
    <phoneticPr fontId="1" type="noConversion"/>
  </si>
  <si>
    <r>
      <t>仪器（千分尺）误差Δ</t>
    </r>
    <r>
      <rPr>
        <sz val="6"/>
        <color theme="1"/>
        <rFont val="等线"/>
        <family val="3"/>
        <charset val="134"/>
        <scheme val="minor"/>
      </rPr>
      <t>仪</t>
    </r>
    <r>
      <rPr>
        <sz val="11"/>
        <color theme="1"/>
        <rFont val="等线"/>
        <family val="3"/>
        <charset val="134"/>
        <scheme val="minor"/>
      </rPr>
      <t>/mm</t>
    </r>
    <phoneticPr fontId="1" type="noConversion"/>
  </si>
  <si>
    <t>置信概率P</t>
    <phoneticPr fontId="1" type="noConversion"/>
  </si>
  <si>
    <r>
      <t>平均值的标准差σ</t>
    </r>
    <r>
      <rPr>
        <sz val="6"/>
        <color theme="1"/>
        <rFont val="等线"/>
        <family val="3"/>
        <charset val="134"/>
        <scheme val="minor"/>
      </rPr>
      <t>&lt;Vcpp&gt;</t>
    </r>
    <r>
      <rPr>
        <sz val="11"/>
        <color theme="1"/>
        <rFont val="等线"/>
        <family val="3"/>
        <charset val="134"/>
        <scheme val="minor"/>
      </rPr>
      <t>/V</t>
    </r>
    <phoneticPr fontId="1" type="noConversion"/>
  </si>
  <si>
    <t>电容电感共振时电源输出信号圆频率ω/(rad*s^(-1))</t>
    <phoneticPr fontId="1" type="noConversion"/>
  </si>
  <si>
    <r>
      <t>电容器容值C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(=1/(ω^2*L))</t>
    </r>
    <r>
      <rPr>
        <sz val="11"/>
        <color theme="1"/>
        <rFont val="等线"/>
        <family val="2"/>
        <scheme val="minor"/>
      </rPr>
      <t>/F</t>
    </r>
    <phoneticPr fontId="1" type="noConversion"/>
  </si>
  <si>
    <t>电容器两极板面积S/m^2</t>
    <phoneticPr fontId="1" type="noConversion"/>
  </si>
  <si>
    <t>电容器两极板面积S/m^2</t>
    <phoneticPr fontId="1" type="noConversion"/>
  </si>
  <si>
    <t>电源输出电压幅值Vi/V</t>
    <phoneticPr fontId="1" type="noConversion"/>
  </si>
  <si>
    <r>
      <t>A类不确定度ΔA(=t</t>
    </r>
    <r>
      <rPr>
        <sz val="6"/>
        <color theme="1"/>
        <rFont val="等线"/>
        <family val="3"/>
        <charset val="134"/>
        <scheme val="minor"/>
      </rPr>
      <t>0.95</t>
    </r>
    <r>
      <rPr>
        <sz val="11"/>
        <color theme="1"/>
        <rFont val="等线"/>
        <family val="2"/>
        <scheme val="minor"/>
      </rPr>
      <t>*σ</t>
    </r>
    <r>
      <rPr>
        <sz val="6"/>
        <color theme="1"/>
        <rFont val="等线"/>
        <family val="3"/>
        <charset val="134"/>
        <scheme val="minor"/>
      </rPr>
      <t>&lt;Vcpp&gt;</t>
    </r>
    <r>
      <rPr>
        <sz val="11"/>
        <color theme="1"/>
        <rFont val="等线"/>
        <family val="2"/>
        <scheme val="minor"/>
      </rPr>
      <t>)/kHz</t>
    </r>
    <phoneticPr fontId="1" type="noConversion"/>
  </si>
  <si>
    <r>
      <t>B类不确定度ΔB(=0.95*Δ</t>
    </r>
    <r>
      <rPr>
        <sz val="6"/>
        <color theme="1"/>
        <rFont val="等线"/>
        <family val="3"/>
        <charset val="134"/>
        <scheme val="minor"/>
      </rPr>
      <t>仪</t>
    </r>
    <r>
      <rPr>
        <sz val="11"/>
        <color theme="1"/>
        <rFont val="等线"/>
        <family val="2"/>
        <scheme val="minor"/>
      </rPr>
      <t>)/kHz</t>
    </r>
    <phoneticPr fontId="1" type="noConversion"/>
  </si>
  <si>
    <t>误差U(=（ΔA^2+ΔB^2）^0.5)/kHz</t>
    <phoneticPr fontId="1" type="noConversion"/>
  </si>
  <si>
    <r>
      <t>平均值的标准差σ</t>
    </r>
    <r>
      <rPr>
        <sz val="6"/>
        <color theme="1"/>
        <rFont val="等线"/>
        <family val="3"/>
        <charset val="134"/>
        <scheme val="minor"/>
      </rPr>
      <t>&lt;Vcpp&gt;</t>
    </r>
    <r>
      <rPr>
        <sz val="11"/>
        <color theme="1"/>
        <rFont val="等线"/>
        <family val="3"/>
        <charset val="134"/>
        <scheme val="minor"/>
      </rPr>
      <t>/kHz</t>
    </r>
    <phoneticPr fontId="1" type="noConversion"/>
  </si>
  <si>
    <r>
      <t>平均值&lt;V</t>
    </r>
    <r>
      <rPr>
        <sz val="6"/>
        <color theme="1"/>
        <rFont val="等线"/>
        <family val="3"/>
        <charset val="134"/>
        <scheme val="minor"/>
      </rPr>
      <t>cpp</t>
    </r>
    <r>
      <rPr>
        <sz val="11"/>
        <color theme="1"/>
        <rFont val="等线"/>
        <family val="2"/>
        <scheme val="minor"/>
      </rPr>
      <t>&gt;/kHz</t>
    </r>
    <phoneticPr fontId="1" type="noConversion"/>
  </si>
  <si>
    <r>
      <t>电源输出电压幅值V</t>
    </r>
    <r>
      <rPr>
        <sz val="6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2"/>
        <scheme val="minor"/>
      </rPr>
      <t>/V</t>
    </r>
    <phoneticPr fontId="1" type="noConversion"/>
  </si>
  <si>
    <r>
      <t>平均值&lt;V</t>
    </r>
    <r>
      <rPr>
        <sz val="6"/>
        <color theme="1"/>
        <rFont val="等线"/>
        <family val="3"/>
        <charset val="134"/>
        <scheme val="minor"/>
      </rPr>
      <t>cpp</t>
    </r>
    <r>
      <rPr>
        <sz val="11"/>
        <color theme="1"/>
        <rFont val="等线"/>
        <family val="2"/>
        <scheme val="minor"/>
      </rPr>
      <t>&gt;/V</t>
    </r>
    <phoneticPr fontId="1" type="noConversion"/>
  </si>
  <si>
    <r>
      <t>A类不确定度ΔA(=t</t>
    </r>
    <r>
      <rPr>
        <sz val="6"/>
        <color theme="1"/>
        <rFont val="等线"/>
        <family val="3"/>
        <charset val="134"/>
        <scheme val="minor"/>
      </rPr>
      <t>0.95</t>
    </r>
    <r>
      <rPr>
        <sz val="11"/>
        <color theme="1"/>
        <rFont val="等线"/>
        <family val="2"/>
        <scheme val="minor"/>
      </rPr>
      <t>*σ</t>
    </r>
    <r>
      <rPr>
        <sz val="6"/>
        <color theme="1"/>
        <rFont val="等线"/>
        <family val="3"/>
        <charset val="134"/>
        <scheme val="minor"/>
      </rPr>
      <t>&lt;Vcpp&gt;</t>
    </r>
    <r>
      <rPr>
        <sz val="11"/>
        <color theme="1"/>
        <rFont val="等线"/>
        <family val="2"/>
        <scheme val="minor"/>
      </rPr>
      <t>)/V</t>
    </r>
    <phoneticPr fontId="1" type="noConversion"/>
  </si>
  <si>
    <r>
      <t>B类不确定度ΔB(=0.95*Δ</t>
    </r>
    <r>
      <rPr>
        <sz val="6"/>
        <color theme="1"/>
        <rFont val="等线"/>
        <family val="3"/>
        <charset val="134"/>
        <scheme val="minor"/>
      </rPr>
      <t>仪</t>
    </r>
    <r>
      <rPr>
        <sz val="11"/>
        <color theme="1"/>
        <rFont val="等线"/>
        <family val="2"/>
        <scheme val="minor"/>
      </rPr>
      <t>)/V</t>
    </r>
    <phoneticPr fontId="1" type="noConversion"/>
  </si>
  <si>
    <t>误差U(=（ΔA^2+ΔB^2）^0.5)/V</t>
    <phoneticPr fontId="1" type="noConversion"/>
  </si>
  <si>
    <r>
      <t>仪器（双通道示波器）误差/Δ</t>
    </r>
    <r>
      <rPr>
        <sz val="6"/>
        <color theme="1"/>
        <rFont val="等线"/>
        <family val="3"/>
        <charset val="134"/>
        <scheme val="minor"/>
      </rPr>
      <t>仪</t>
    </r>
    <phoneticPr fontId="1" type="noConversion"/>
  </si>
  <si>
    <r>
      <t>仪器（信号发生器）误差Δ</t>
    </r>
    <r>
      <rPr>
        <sz val="6"/>
        <color theme="1"/>
        <rFont val="等线"/>
        <family val="3"/>
        <charset val="134"/>
        <scheme val="minor"/>
      </rPr>
      <t>仪</t>
    </r>
    <r>
      <rPr>
        <sz val="11"/>
        <color theme="1"/>
        <rFont val="等线"/>
        <family val="2"/>
        <scheme val="minor"/>
      </rPr>
      <t>/kHz</t>
    </r>
    <phoneticPr fontId="1" type="noConversion"/>
  </si>
  <si>
    <r>
      <t>仪器（双通道示波器）误差Δ</t>
    </r>
    <r>
      <rPr>
        <sz val="6"/>
        <color theme="1"/>
        <rFont val="等线"/>
        <family val="3"/>
        <charset val="134"/>
        <scheme val="minor"/>
      </rPr>
      <t>仪</t>
    </r>
    <r>
      <rPr>
        <sz val="11"/>
        <color theme="1"/>
        <rFont val="等线"/>
        <family val="2"/>
        <scheme val="minor"/>
      </rPr>
      <t>/V</t>
    </r>
    <phoneticPr fontId="1" type="noConversion"/>
  </si>
  <si>
    <r>
      <t>插入材料样品（纸片）后电容两端电压峰峰值V</t>
    </r>
    <r>
      <rPr>
        <sz val="6"/>
        <color theme="1"/>
        <rFont val="等线"/>
        <family val="3"/>
        <charset val="134"/>
        <scheme val="minor"/>
      </rPr>
      <t>cpp2</t>
    </r>
    <r>
      <rPr>
        <sz val="11"/>
        <color theme="1"/>
        <rFont val="等线"/>
        <family val="2"/>
        <scheme val="minor"/>
      </rPr>
      <t>/V</t>
    </r>
    <phoneticPr fontId="1" type="noConversion"/>
  </si>
  <si>
    <r>
      <t>插入材料样品（纸片）前电容两端电压峰峰值（未采用衰减探头</t>
    </r>
    <r>
      <rPr>
        <sz val="11"/>
        <color theme="1"/>
        <rFont val="等线"/>
        <family val="3"/>
        <charset val="134"/>
        <scheme val="minor"/>
      </rPr>
      <t>测量</t>
    </r>
    <r>
      <rPr>
        <sz val="11"/>
        <color theme="1"/>
        <rFont val="等线"/>
        <family val="2"/>
        <scheme val="minor"/>
      </rPr>
      <t>）V</t>
    </r>
    <r>
      <rPr>
        <sz val="6"/>
        <color theme="1"/>
        <rFont val="等线"/>
        <family val="3"/>
        <charset val="134"/>
        <scheme val="minor"/>
      </rPr>
      <t>cpp1</t>
    </r>
    <r>
      <rPr>
        <sz val="11"/>
        <color theme="1"/>
        <rFont val="等线"/>
        <family val="3"/>
        <charset val="134"/>
        <scheme val="minor"/>
      </rPr>
      <t>/V</t>
    </r>
    <phoneticPr fontId="1" type="noConversion"/>
  </si>
  <si>
    <r>
      <t>插入材料样品（纸片）后电容两端电压峰峰值（未采用衰减探头测量）V</t>
    </r>
    <r>
      <rPr>
        <sz val="6"/>
        <color theme="1"/>
        <rFont val="等线"/>
        <family val="3"/>
        <charset val="134"/>
        <scheme val="minor"/>
      </rPr>
      <t>cpp2</t>
    </r>
    <r>
      <rPr>
        <sz val="11"/>
        <color theme="1"/>
        <rFont val="等线"/>
        <family val="2"/>
        <scheme val="minor"/>
      </rPr>
      <t>/V</t>
    </r>
    <phoneticPr fontId="1" type="noConversion"/>
  </si>
  <si>
    <r>
      <t>插入材料样品（纸片）前电容电感共振时电源输出信号频率f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/kHz</t>
    </r>
    <phoneticPr fontId="1" type="noConversion"/>
  </si>
  <si>
    <r>
      <t>插入材料样品（纸片）后电容电感共振时电源输出信号频率f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/kHz</t>
    </r>
    <phoneticPr fontId="1" type="noConversion"/>
  </si>
  <si>
    <r>
      <t>表1 使用RC串联电路测量真空介电常数实验（电容器极板间未插入材料样品）</t>
    </r>
    <r>
      <rPr>
        <sz val="11"/>
        <color theme="1"/>
        <rFont val="等线"/>
        <family val="3"/>
        <charset val="134"/>
        <scheme val="minor"/>
      </rPr>
      <t>相关数据及其处理统计表</t>
    </r>
    <phoneticPr fontId="1" type="noConversion"/>
  </si>
  <si>
    <t>表2 使用RC串联电路测量材料介电常数实验（电容器极板间插入材料样品（纸片）前后）相关数据及其处理统计表</t>
    <phoneticPr fontId="1" type="noConversion"/>
  </si>
  <si>
    <t>表5 使用LRC串联电路测量材料介电常数实验（电容器极板间插入材料样品（纸片）前后）相关数据及其处理统计表</t>
    <phoneticPr fontId="1" type="noConversion"/>
  </si>
  <si>
    <r>
      <t>表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2"/>
        <scheme val="minor"/>
      </rPr>
      <t xml:space="preserve"> 使用RC串联电路测量真空介电常数实验（电容器极板间未插入材料样品，未采用衰减探头测量）</t>
    </r>
    <r>
      <rPr>
        <sz val="11"/>
        <color theme="1"/>
        <rFont val="等线"/>
        <family val="3"/>
        <charset val="134"/>
        <scheme val="minor"/>
      </rPr>
      <t>相关数据及其处理统计表</t>
    </r>
    <phoneticPr fontId="1" type="noConversion"/>
  </si>
  <si>
    <t>表2 使用RC串联电路测量材料介电常数实验（电容器极板间插入材料样品（纸片）前后，未采用衰减探头测量）相关数据及其处理统计表</t>
    <phoneticPr fontId="1" type="noConversion"/>
  </si>
  <si>
    <t>材料样品（纸片）厚度真值t/mm</t>
    <phoneticPr fontId="1" type="noConversion"/>
  </si>
  <si>
    <t>表3 材料样品（纸片）厚度t测量数据及其处理统计表</t>
    <phoneticPr fontId="1" type="noConversion"/>
  </si>
  <si>
    <r>
      <t>插入材料样品（纸片）前电容两端电压峰峰值V</t>
    </r>
    <r>
      <rPr>
        <sz val="6"/>
        <color theme="1"/>
        <rFont val="等线"/>
        <family val="3"/>
        <charset val="134"/>
        <scheme val="minor"/>
      </rPr>
      <t>cpp1</t>
    </r>
    <r>
      <rPr>
        <sz val="11"/>
        <color theme="1"/>
        <rFont val="等线"/>
        <family val="3"/>
        <charset val="134"/>
        <scheme val="minor"/>
      </rPr>
      <t>/V</t>
    </r>
    <phoneticPr fontId="1" type="noConversion"/>
  </si>
  <si>
    <t>表4 使用LRC串联电路测量真空介电常数实验（电容器极板间未插入极板样品）相关数据及其处理统计表</t>
    <phoneticPr fontId="1" type="noConversion"/>
  </si>
  <si>
    <r>
      <t>电容器容值C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(=(V</t>
    </r>
    <r>
      <rPr>
        <sz val="6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^2-V</t>
    </r>
    <r>
      <rPr>
        <sz val="6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^2)^0.5/ωRV</t>
    </r>
    <r>
      <rPr>
        <sz val="6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)/F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</si>
</sst>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"/>
    <numFmt numFmtId="177" formatCode="0.000000"/>
    <numFmt numFmtId="178" formatCode="0.0000"/>
    <numFmt numFmtId="179" formatCode="0.0"/>
    <numFmt numFmtId="180" formatCode="0.00000"/>
    <numFmt numFmtId="181" formatCode="0.000000000E+00"/>
    <numFmt numFmtId="182" formatCode="0.0000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5</a:t>
            </a:r>
            <a:r>
              <a:rPr lang="zh-CN" altLang="en-US"/>
              <a:t> 使用</a:t>
            </a:r>
            <a:r>
              <a:rPr lang="en-US" altLang="zh-CN"/>
              <a:t>RC</a:t>
            </a:r>
            <a:r>
              <a:rPr lang="zh-CN" altLang="en-US"/>
              <a:t>串联电路测量真空介电常数实验电容器容值</a:t>
            </a:r>
            <a:r>
              <a:rPr lang="en-US" altLang="zh-CN"/>
              <a:t>C</a:t>
            </a:r>
            <a:r>
              <a:rPr lang="en-US" altLang="zh-CN" sz="1000"/>
              <a:t>1</a:t>
            </a:r>
            <a:r>
              <a:rPr lang="zh-CN" altLang="en-US"/>
              <a:t>与电容器两极板间距的倒数和两极板面积的乘积</a:t>
            </a:r>
            <a:r>
              <a:rPr lang="en-US" altLang="zh-CN"/>
              <a:t>S/dx</a:t>
            </a:r>
            <a:r>
              <a:rPr lang="zh-CN" altLang="en-US"/>
              <a:t>关系曲线统计图</a:t>
            </a:r>
          </a:p>
        </c:rich>
      </c:tx>
      <c:layout>
        <c:manualLayout>
          <c:xMode val="edge"/>
          <c:yMode val="edge"/>
          <c:x val="0.105149538346387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568420506769144"/>
          <c:y val="0.17927092446777487"/>
          <c:w val="0.83213512393262656"/>
          <c:h val="0.7337231034526481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9"/>
            <c:backward val="2"/>
            <c:dispRSqr val="1"/>
            <c:dispEq val="1"/>
            <c:trendlineLbl>
              <c:layout>
                <c:manualLayout>
                  <c:x val="0.12452444836735885"/>
                  <c:y val="0.2522910723116132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100" baseline="0"/>
                      <a:t>C</a:t>
                    </a:r>
                    <a:r>
                      <a:rPr lang="en-US" altLang="zh-CN" sz="800" baseline="0"/>
                      <a:t>1</a:t>
                    </a:r>
                    <a:r>
                      <a:rPr lang="en-US" altLang="zh-CN" sz="1100" baseline="0"/>
                      <a:t> = 9.16E-12 S / dx + 7.76E-11</a:t>
                    </a:r>
                    <a:br>
                      <a:rPr lang="en-US" altLang="zh-CN" sz="1100" baseline="0"/>
                    </a:br>
                    <a:r>
                      <a:rPr lang="en-US" altLang="zh-CN" sz="1100" baseline="0"/>
                      <a:t>R² = 9.85E-01</a:t>
                    </a:r>
                    <a:endParaRPr lang="en-US" altLang="zh-CN" sz="1100"/>
                  </a:p>
                </c:rich>
              </c:tx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Sheet1!$D$5:$K$5</c:f>
              <c:numCache>
                <c:formatCode>0.00</c:formatCode>
                <c:ptCount val="8"/>
                <c:pt idx="0">
                  <c:v>6.666666666666667</c:v>
                </c:pt>
                <c:pt idx="1">
                  <c:v>5</c:v>
                </c:pt>
                <c:pt idx="2">
                  <c:v>4</c:v>
                </c:pt>
                <c:pt idx="3">
                  <c:v>3.3333333333333335</c:v>
                </c:pt>
                <c:pt idx="4">
                  <c:v>2.8571428571428572</c:v>
                </c:pt>
                <c:pt idx="5">
                  <c:v>2.5</c:v>
                </c:pt>
                <c:pt idx="6">
                  <c:v>2.2222222222222223</c:v>
                </c:pt>
                <c:pt idx="7">
                  <c:v>2</c:v>
                </c:pt>
              </c:numCache>
            </c:numRef>
          </c:xVal>
          <c:yVal>
            <c:numRef>
              <c:f>Sheet1!$D$8:$K$8</c:f>
              <c:numCache>
                <c:formatCode>0.00E+00</c:formatCode>
                <c:ptCount val="8"/>
                <c:pt idx="0">
                  <c:v>1.3657561064945519E-10</c:v>
                </c:pt>
                <c:pt idx="1">
                  <c:v>1.2427506651505209E-10</c:v>
                </c:pt>
                <c:pt idx="2">
                  <c:v>1.1635337224507082E-10</c:v>
                </c:pt>
                <c:pt idx="3">
                  <c:v>1.0933307847897802E-10</c:v>
                </c:pt>
                <c:pt idx="4">
                  <c:v>1.0507906526092634E-10</c:v>
                </c:pt>
                <c:pt idx="5">
                  <c:v>1.0112314506254847E-10</c:v>
                </c:pt>
                <c:pt idx="6">
                  <c:v>9.6114254262753086E-11</c:v>
                </c:pt>
                <c:pt idx="7">
                  <c:v>9.3570314764157198E-11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5-4D4A-9701-F41CA0254996}"/>
            </c:ext>
          </c:extLst>
        </c:ser>
        <c:ser>
          <c:idx val="1"/>
          <c:order val="1"/>
          <c:tx>
            <c:strRef>
              <c:f>Sheet1!$B$5:$C$5</c:f>
              <c:strCache>
                <c:ptCount val="2"/>
                <c:pt idx="0">
                  <c:v>20.0</c:v>
                </c:pt>
                <c:pt idx="1">
                  <c:v>10.0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Sheet1!$B$5:$C$5</c:f>
              <c:numCache>
                <c:formatCode>0.0</c:formatCode>
                <c:ptCount val="2"/>
                <c:pt idx="0">
                  <c:v>20</c:v>
                </c:pt>
                <c:pt idx="1">
                  <c:v>10</c:v>
                </c:pt>
              </c:numCache>
            </c:numRef>
          </c:xVal>
          <c:yVal>
            <c:numRef>
              <c:f>Sheet1!$B$8:$C$8</c:f>
              <c:numCache>
                <c:formatCode>0.00E+00</c:formatCode>
                <c:ptCount val="2"/>
                <c:pt idx="0">
                  <c:v>1.9301351930036829E-10</c:v>
                </c:pt>
                <c:pt idx="1">
                  <c:v>1.567473046971732E-10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19-469E-BB61-75778F561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78480"/>
        <c:axId val="323976184"/>
      </c:scatterChart>
      <c:valAx>
        <c:axId val="32397848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电容器两极板间距的倒数和两极板面积的乘积</a:t>
                </a:r>
                <a:r>
                  <a:rPr lang="en-US" altLang="zh-CN"/>
                  <a:t>(S/dx)/m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976184"/>
        <c:crosses val="autoZero"/>
        <c:crossBetween val="midCat"/>
      </c:valAx>
      <c:valAx>
        <c:axId val="32397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电容器容值</a:t>
                </a:r>
                <a:r>
                  <a:rPr lang="en-US" altLang="zh-CN"/>
                  <a:t>C</a:t>
                </a:r>
                <a:r>
                  <a:rPr lang="en-US" altLang="zh-CN" sz="600"/>
                  <a:t>1</a:t>
                </a:r>
                <a:r>
                  <a:rPr lang="en-US" altLang="zh-CN" sz="1000"/>
                  <a:t>/F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97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6 </a:t>
            </a:r>
            <a:r>
              <a:rPr lang="zh-CN" altLang="en-US"/>
              <a:t>使用</a:t>
            </a:r>
            <a:r>
              <a:rPr lang="en-US" altLang="zh-CN"/>
              <a:t>LRC</a:t>
            </a:r>
            <a:r>
              <a:rPr lang="zh-CN" altLang="en-US"/>
              <a:t>串联电路测量真空介电常数实验电容器容值</a:t>
            </a:r>
            <a:r>
              <a:rPr lang="en-US" altLang="zh-CN"/>
              <a:t>C</a:t>
            </a:r>
            <a:r>
              <a:rPr lang="en-US" altLang="zh-CN" sz="1000"/>
              <a:t>1</a:t>
            </a:r>
            <a:r>
              <a:rPr lang="zh-CN" altLang="zh-CN" sz="1400" b="0" i="0" u="none" strike="noStrike" baseline="0">
                <a:effectLst/>
              </a:rPr>
              <a:t>与电容器两极板间距的倒数和两极板面积的乘积</a:t>
            </a:r>
            <a:r>
              <a:rPr lang="en-US" altLang="zh-CN" sz="1400" b="0" i="0" u="none" strike="noStrike" baseline="0">
                <a:effectLst/>
              </a:rPr>
              <a:t>S/dx</a:t>
            </a:r>
            <a:r>
              <a:rPr lang="zh-CN" altLang="zh-CN" sz="1400" b="0" i="0" u="none" strike="noStrike" baseline="0">
                <a:effectLst/>
              </a:rPr>
              <a:t>关系曲线统计图</a:t>
            </a:r>
            <a:endParaRPr lang="zh-CN" altLang="en-US"/>
          </a:p>
        </c:rich>
      </c:tx>
      <c:layout>
        <c:manualLayout>
          <c:xMode val="edge"/>
          <c:yMode val="edge"/>
          <c:x val="0.1093995566396783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711235767577489"/>
          <c:y val="0.127581567440296"/>
          <c:w val="0.78008247455445467"/>
          <c:h val="0.7775705761300523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1"/>
            <c:backward val="2"/>
            <c:dispRSqr val="1"/>
            <c:dispEq val="1"/>
            <c:trendlineLbl>
              <c:layout>
                <c:manualLayout>
                  <c:x val="-3.3562058526740664E-2"/>
                  <c:y val="0.338081314507734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100" baseline="0"/>
                      <a:t>C</a:t>
                    </a:r>
                    <a:r>
                      <a:rPr lang="en-US" altLang="zh-CN" sz="800" baseline="0"/>
                      <a:t>1</a:t>
                    </a:r>
                    <a:r>
                      <a:rPr lang="en-US" altLang="zh-CN" sz="1100" baseline="0"/>
                      <a:t> = 4.19E-12 * S / dx + 6.39E-11</a:t>
                    </a:r>
                    <a:br>
                      <a:rPr lang="en-US" altLang="zh-CN" sz="1100" baseline="0"/>
                    </a:br>
                    <a:r>
                      <a:rPr lang="en-US" altLang="zh-CN" sz="1100" baseline="0"/>
                      <a:t>R² = 9.81E-01</a:t>
                    </a:r>
                    <a:endParaRPr lang="en-US" altLang="zh-CN" sz="1100"/>
                  </a:p>
                </c:rich>
              </c:tx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Sheet4!$D$5:$K$5</c:f>
              <c:numCache>
                <c:formatCode>0.00</c:formatCode>
                <c:ptCount val="8"/>
                <c:pt idx="0">
                  <c:v>6.666666666666667</c:v>
                </c:pt>
                <c:pt idx="1">
                  <c:v>5</c:v>
                </c:pt>
                <c:pt idx="2">
                  <c:v>4</c:v>
                </c:pt>
                <c:pt idx="3">
                  <c:v>3.3333333333333335</c:v>
                </c:pt>
                <c:pt idx="4">
                  <c:v>2.8571428571428572</c:v>
                </c:pt>
                <c:pt idx="5">
                  <c:v>2.5</c:v>
                </c:pt>
                <c:pt idx="6">
                  <c:v>2.2222222222222223</c:v>
                </c:pt>
                <c:pt idx="7">
                  <c:v>2</c:v>
                </c:pt>
              </c:numCache>
            </c:numRef>
          </c:xVal>
          <c:yVal>
            <c:numRef>
              <c:f>Sheet4!$D$8:$K$8</c:f>
              <c:numCache>
                <c:formatCode>0.000000000E+00</c:formatCode>
                <c:ptCount val="8"/>
                <c:pt idx="0">
                  <c:v>9.1087019251652922E-11</c:v>
                </c:pt>
                <c:pt idx="1">
                  <c:v>8.5244528023437462E-11</c:v>
                </c:pt>
                <c:pt idx="2">
                  <c:v>8.1108964623482955E-11</c:v>
                </c:pt>
                <c:pt idx="3">
                  <c:v>7.8023800026099773E-11</c:v>
                </c:pt>
                <c:pt idx="4">
                  <c:v>7.5687282729044054E-11</c:v>
                </c:pt>
                <c:pt idx="5">
                  <c:v>7.6019353330646691E-11</c:v>
                </c:pt>
                <c:pt idx="6">
                  <c:v>7.2328092724777883E-11</c:v>
                </c:pt>
                <c:pt idx="7">
                  <c:v>7.103171161403779E-11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1-40C9-97C4-4FB4A002200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Sheet4!$B$5:$C$5</c:f>
              <c:numCache>
                <c:formatCode>0.0</c:formatCode>
                <c:ptCount val="2"/>
                <c:pt idx="0">
                  <c:v>20</c:v>
                </c:pt>
                <c:pt idx="1">
                  <c:v>10</c:v>
                </c:pt>
              </c:numCache>
            </c:numRef>
          </c:xVal>
          <c:yVal>
            <c:numRef>
              <c:f>Sheet4!$B$8:$C$8</c:f>
              <c:numCache>
                <c:formatCode>0.000000000E+00</c:formatCode>
                <c:ptCount val="2"/>
                <c:pt idx="0">
                  <c:v>1.1757270132172656E-10</c:v>
                </c:pt>
                <c:pt idx="1">
                  <c:v>1.0072642873057523E-10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31-40C9-97C4-4FB4A0022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27728"/>
        <c:axId val="485325760"/>
      </c:scatterChart>
      <c:valAx>
        <c:axId val="485327728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电容器两极板间距的倒数和两极板面积的乘积</a:t>
                </a:r>
                <a:r>
                  <a:rPr lang="en-US" altLang="zh-CN"/>
                  <a:t>(S/dx)/m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325760"/>
        <c:crosses val="autoZero"/>
        <c:crossBetween val="midCat"/>
      </c:valAx>
      <c:valAx>
        <c:axId val="4853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电容器容值</a:t>
                </a:r>
                <a:r>
                  <a:rPr lang="en-US" altLang="zh-CN"/>
                  <a:t>C</a:t>
                </a:r>
                <a:r>
                  <a:rPr lang="en-US" altLang="zh-CN" sz="600"/>
                  <a:t>1</a:t>
                </a:r>
                <a:r>
                  <a:rPr lang="en-US" altLang="zh-CN" sz="1000"/>
                  <a:t>/F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32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图</a:t>
            </a:r>
            <a:r>
              <a:rPr lang="en-US" altLang="zh-CN" sz="1400" b="0" i="0" baseline="0">
                <a:effectLst/>
              </a:rPr>
              <a:t>5</a:t>
            </a:r>
            <a:r>
              <a:rPr lang="zh-CN" altLang="zh-CN" sz="1400" b="0" i="0" baseline="0">
                <a:effectLst/>
              </a:rPr>
              <a:t> 使用</a:t>
            </a:r>
            <a:r>
              <a:rPr lang="en-US" altLang="zh-CN" sz="1400" b="0" i="0" baseline="0">
                <a:effectLst/>
              </a:rPr>
              <a:t>RC</a:t>
            </a:r>
            <a:r>
              <a:rPr lang="zh-CN" altLang="zh-CN" sz="1400" b="0" i="0" baseline="0">
                <a:effectLst/>
              </a:rPr>
              <a:t>串联电路测量真空介电常数</a:t>
            </a:r>
            <a:r>
              <a:rPr lang="zh-CN" altLang="en-US" sz="1400" b="0" i="0" baseline="0">
                <a:effectLst/>
              </a:rPr>
              <a:t>（未采用衰减探头测量）</a:t>
            </a:r>
            <a:r>
              <a:rPr lang="zh-CN" altLang="zh-CN" sz="1400" b="0" i="0" baseline="0">
                <a:effectLst/>
              </a:rPr>
              <a:t>实验电容器容值</a:t>
            </a:r>
            <a:r>
              <a:rPr lang="en-US" altLang="zh-CN" sz="1400" b="0" i="0" baseline="0">
                <a:effectLst/>
              </a:rPr>
              <a:t>C</a:t>
            </a:r>
            <a:r>
              <a:rPr lang="en-US" altLang="zh-CN" sz="1000" b="0" i="0" baseline="0">
                <a:effectLst/>
              </a:rPr>
              <a:t>1</a:t>
            </a:r>
            <a:r>
              <a:rPr lang="zh-CN" altLang="zh-CN" sz="1400" b="0" i="0" baseline="0">
                <a:effectLst/>
              </a:rPr>
              <a:t>与电容器两极板间距的倒数和两极板面积的乘积</a:t>
            </a:r>
            <a:r>
              <a:rPr lang="en-US" altLang="zh-CN" sz="1400" b="0" i="0" baseline="0">
                <a:effectLst/>
              </a:rPr>
              <a:t>S/dx</a:t>
            </a:r>
            <a:r>
              <a:rPr lang="zh-CN" altLang="zh-CN" sz="1400" b="0" i="0" baseline="0">
                <a:effectLst/>
              </a:rPr>
              <a:t>关系曲线统计图</a:t>
            </a:r>
            <a:endParaRPr lang="zh-CN" altLang="zh-CN" sz="1100">
              <a:effectLst/>
            </a:endParaRPr>
          </a:p>
        </c:rich>
      </c:tx>
      <c:layout>
        <c:manualLayout>
          <c:xMode val="edge"/>
          <c:yMode val="edge"/>
          <c:x val="0.1063535911602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383557373007932"/>
          <c:y val="0.21445303625720816"/>
          <c:w val="0.8439937065877815"/>
          <c:h val="0.6829216271999148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9"/>
            <c:backward val="2"/>
            <c:dispRSqr val="1"/>
            <c:dispEq val="1"/>
            <c:trendlineLbl>
              <c:layout>
                <c:manualLayout>
                  <c:x val="-8.1995620713156709E-3"/>
                  <c:y val="0.29866548967290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050" baseline="0"/>
                      <a:t>C</a:t>
                    </a:r>
                    <a:r>
                      <a:rPr lang="en-US" altLang="zh-CN" sz="700" baseline="0"/>
                      <a:t>1</a:t>
                    </a:r>
                    <a:r>
                      <a:rPr lang="en-US" altLang="zh-CN" sz="1050" baseline="0"/>
                      <a:t> = 9.58E-12 S / dx + 2.65E-10</a:t>
                    </a:r>
                    <a:br>
                      <a:rPr lang="en-US" altLang="zh-CN" sz="1050" baseline="0"/>
                    </a:br>
                    <a:r>
                      <a:rPr lang="en-US" altLang="zh-CN" sz="1050" baseline="0"/>
                      <a:t>R² = 9.75E-01</a:t>
                    </a:r>
                    <a:endParaRPr lang="en-US" altLang="zh-CN" sz="1050"/>
                  </a:p>
                </c:rich>
              </c:tx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Sheet6!$D$5:$K$5</c:f>
              <c:numCache>
                <c:formatCode>0.00</c:formatCode>
                <c:ptCount val="8"/>
                <c:pt idx="0">
                  <c:v>6.666666666666667</c:v>
                </c:pt>
                <c:pt idx="1">
                  <c:v>5</c:v>
                </c:pt>
                <c:pt idx="2">
                  <c:v>4</c:v>
                </c:pt>
                <c:pt idx="3">
                  <c:v>3.3333333333333335</c:v>
                </c:pt>
                <c:pt idx="4">
                  <c:v>2.8571428571428572</c:v>
                </c:pt>
                <c:pt idx="5">
                  <c:v>2.5</c:v>
                </c:pt>
                <c:pt idx="6">
                  <c:v>2.2222222222222223</c:v>
                </c:pt>
                <c:pt idx="7">
                  <c:v>2</c:v>
                </c:pt>
              </c:numCache>
            </c:numRef>
          </c:xVal>
          <c:yVal>
            <c:numRef>
              <c:f>Sheet6!$D$8:$K$8</c:f>
              <c:numCache>
                <c:formatCode>0.00E+00</c:formatCode>
                <c:ptCount val="8"/>
                <c:pt idx="0">
                  <c:v>3.2499444446084971E-10</c:v>
                </c:pt>
                <c:pt idx="1">
                  <c:v>3.1604473612335002E-10</c:v>
                </c:pt>
                <c:pt idx="2">
                  <c:v>3.0350106711496644E-10</c:v>
                </c:pt>
                <c:pt idx="3">
                  <c:v>2.9953644449305178E-10</c:v>
                </c:pt>
                <c:pt idx="4">
                  <c:v>2.9190742341998012E-10</c:v>
                </c:pt>
                <c:pt idx="5">
                  <c:v>2.8823551922714523E-10</c:v>
                </c:pt>
                <c:pt idx="6">
                  <c:v>2.8465399097908875E-10</c:v>
                </c:pt>
                <c:pt idx="7">
                  <c:v>2.811595321695606E-10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4-4ADA-94F8-606DF3525F4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Sheet6!$B$5:$C$5</c:f>
              <c:numCache>
                <c:formatCode>0.0</c:formatCode>
                <c:ptCount val="2"/>
                <c:pt idx="0">
                  <c:v>20</c:v>
                </c:pt>
                <c:pt idx="1">
                  <c:v>10</c:v>
                </c:pt>
              </c:numCache>
            </c:numRef>
          </c:xVal>
          <c:yVal>
            <c:numRef>
              <c:f>Sheet6!$B$8:$C$8</c:f>
              <c:numCache>
                <c:formatCode>0.00E+00</c:formatCode>
                <c:ptCount val="2"/>
                <c:pt idx="0">
                  <c:v>3.7852306364930604E-10</c:v>
                </c:pt>
                <c:pt idx="1">
                  <c:v>3.4449261980643106E-10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B2-4A03-BE0C-20A108DD3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95840"/>
        <c:axId val="434304040"/>
      </c:scatterChart>
      <c:valAx>
        <c:axId val="43429584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电容器两极板间距的倒数和两极板面积的乘积</a:t>
                </a:r>
                <a:r>
                  <a:rPr lang="en-US" altLang="zh-CN"/>
                  <a:t>(S/dx)/m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304040"/>
        <c:crosses val="autoZero"/>
        <c:crossBetween val="midCat"/>
      </c:valAx>
      <c:valAx>
        <c:axId val="4343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电容器容值</a:t>
                </a:r>
                <a:r>
                  <a:rPr lang="en-US" altLang="zh-CN"/>
                  <a:t>C</a:t>
                </a:r>
                <a:r>
                  <a:rPr lang="en-US" altLang="zh-CN" sz="600"/>
                  <a:t>1</a:t>
                </a:r>
                <a:r>
                  <a:rPr lang="en-US" altLang="zh-CN" sz="1000"/>
                  <a:t>/F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29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</xdr:rowOff>
    </xdr:from>
    <xdr:to>
      <xdr:col>8</xdr:col>
      <xdr:colOff>5914</xdr:colOff>
      <xdr:row>30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76A554-FE12-42DB-965D-73648E7B4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</xdr:rowOff>
    </xdr:from>
    <xdr:to>
      <xdr:col>6</xdr:col>
      <xdr:colOff>6350</xdr:colOff>
      <xdr:row>29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4B96E2-8AB7-42D4-853E-DB99FA2E2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</xdr:rowOff>
    </xdr:from>
    <xdr:to>
      <xdr:col>8</xdr:col>
      <xdr:colOff>7620</xdr:colOff>
      <xdr:row>26</xdr:row>
      <xdr:rowOff>159258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1DA8EE-6DDD-4D6A-B3A2-EE5DA8560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sqref="A1:L1"/>
    </sheetView>
  </sheetViews>
  <sheetFormatPr defaultRowHeight="13.8" x14ac:dyDescent="0.25"/>
  <cols>
    <col min="1" max="1" width="17" customWidth="1"/>
    <col min="2" max="2" width="8.88671875" customWidth="1"/>
    <col min="6" max="6" width="10" bestFit="1" customWidth="1"/>
  </cols>
  <sheetData>
    <row r="1" spans="1:12" ht="13.8" customHeight="1" x14ac:dyDescent="0.25">
      <c r="A1" s="19" t="s">
        <v>66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55.2" x14ac:dyDescent="0.25">
      <c r="A2" s="2" t="s">
        <v>3</v>
      </c>
      <c r="B2" s="1">
        <v>6.89</v>
      </c>
      <c r="C2" s="2" t="s">
        <v>4</v>
      </c>
      <c r="D2" s="2">
        <v>430</v>
      </c>
      <c r="E2" s="2" t="s">
        <v>5</v>
      </c>
      <c r="F2" s="3">
        <v>16</v>
      </c>
      <c r="G2" s="2" t="s">
        <v>24</v>
      </c>
      <c r="H2" s="4">
        <v>10</v>
      </c>
      <c r="I2" s="2" t="s">
        <v>45</v>
      </c>
      <c r="J2" s="7">
        <v>2E-3</v>
      </c>
      <c r="K2" s="2" t="s">
        <v>27</v>
      </c>
      <c r="L2" s="2">
        <f>2*PI()*F2*1000</f>
        <v>100530.96491487337</v>
      </c>
    </row>
    <row r="3" spans="1:12" x14ac:dyDescent="0.25">
      <c r="A3" s="2" t="s">
        <v>1</v>
      </c>
      <c r="B3" s="1">
        <v>6.99</v>
      </c>
      <c r="C3" s="1">
        <v>7.09</v>
      </c>
      <c r="D3" s="1">
        <v>7.19</v>
      </c>
      <c r="E3" s="1">
        <v>7.29</v>
      </c>
      <c r="F3" s="1">
        <v>7.39</v>
      </c>
      <c r="G3" s="1">
        <v>7.49</v>
      </c>
      <c r="H3" s="1">
        <v>7.59</v>
      </c>
      <c r="I3" s="1">
        <v>7.69</v>
      </c>
      <c r="J3" s="1">
        <v>7.79</v>
      </c>
      <c r="K3" s="1">
        <v>7.89</v>
      </c>
      <c r="L3" s="19"/>
    </row>
    <row r="4" spans="1:12" ht="27.6" x14ac:dyDescent="0.25">
      <c r="A4" s="2" t="s">
        <v>23</v>
      </c>
      <c r="B4" s="1">
        <v>0.1</v>
      </c>
      <c r="C4" s="1">
        <v>0.2</v>
      </c>
      <c r="D4" s="1">
        <v>0.3</v>
      </c>
      <c r="E4" s="1">
        <v>0.4</v>
      </c>
      <c r="F4" s="1">
        <v>0.5</v>
      </c>
      <c r="G4" s="1">
        <v>0.6</v>
      </c>
      <c r="H4" s="1">
        <v>0.7</v>
      </c>
      <c r="I4" s="1">
        <v>0.8</v>
      </c>
      <c r="J4" s="1">
        <v>0.9</v>
      </c>
      <c r="K4" s="1">
        <v>1</v>
      </c>
      <c r="L4" s="19"/>
    </row>
    <row r="5" spans="1:12" ht="41.4" x14ac:dyDescent="0.25">
      <c r="A5" s="2" t="s">
        <v>30</v>
      </c>
      <c r="B5" s="8">
        <f>$J$2/(B4/1000)</f>
        <v>20</v>
      </c>
      <c r="C5" s="8">
        <f t="shared" ref="C5:K5" si="0">$J$2/(C4/1000)</f>
        <v>10</v>
      </c>
      <c r="D5" s="4">
        <f t="shared" si="0"/>
        <v>6.666666666666667</v>
      </c>
      <c r="E5" s="4">
        <f t="shared" si="0"/>
        <v>5</v>
      </c>
      <c r="F5" s="4">
        <f t="shared" si="0"/>
        <v>4</v>
      </c>
      <c r="G5" s="4">
        <f t="shared" si="0"/>
        <v>3.3333333333333335</v>
      </c>
      <c r="H5" s="4">
        <f t="shared" si="0"/>
        <v>2.8571428571428572</v>
      </c>
      <c r="I5" s="4">
        <f t="shared" si="0"/>
        <v>2.5</v>
      </c>
      <c r="J5" s="4">
        <f t="shared" si="0"/>
        <v>2.2222222222222223</v>
      </c>
      <c r="K5" s="4">
        <f t="shared" si="0"/>
        <v>2</v>
      </c>
      <c r="L5" s="19"/>
    </row>
    <row r="6" spans="1:12" ht="27.6" x14ac:dyDescent="0.25">
      <c r="A6" s="2" t="s">
        <v>29</v>
      </c>
      <c r="B6" s="2">
        <v>2.38</v>
      </c>
      <c r="C6" s="2">
        <v>2.92</v>
      </c>
      <c r="D6" s="2">
        <v>3.34</v>
      </c>
      <c r="E6" s="2">
        <v>3.66</v>
      </c>
      <c r="F6" s="9">
        <v>3.9</v>
      </c>
      <c r="G6" s="2">
        <v>4.1399999999999997</v>
      </c>
      <c r="H6" s="9">
        <v>4.3</v>
      </c>
      <c r="I6" s="2">
        <v>4.46</v>
      </c>
      <c r="J6" s="2">
        <v>4.68</v>
      </c>
      <c r="K6" s="9">
        <v>4.8</v>
      </c>
      <c r="L6" s="19"/>
    </row>
    <row r="7" spans="1:12" ht="27.6" x14ac:dyDescent="0.25">
      <c r="A7" s="5" t="s">
        <v>28</v>
      </c>
      <c r="B7" s="2">
        <f>B6/2</f>
        <v>1.19</v>
      </c>
      <c r="C7" s="2">
        <f t="shared" ref="C7:K7" si="1">C6/2</f>
        <v>1.46</v>
      </c>
      <c r="D7" s="2">
        <f t="shared" si="1"/>
        <v>1.67</v>
      </c>
      <c r="E7" s="2">
        <f t="shared" si="1"/>
        <v>1.83</v>
      </c>
      <c r="F7" s="2">
        <f t="shared" si="1"/>
        <v>1.95</v>
      </c>
      <c r="G7" s="2">
        <f t="shared" si="1"/>
        <v>2.0699999999999998</v>
      </c>
      <c r="H7" s="2">
        <f t="shared" si="1"/>
        <v>2.15</v>
      </c>
      <c r="I7" s="2">
        <f t="shared" si="1"/>
        <v>2.23</v>
      </c>
      <c r="J7" s="2">
        <f t="shared" si="1"/>
        <v>2.34</v>
      </c>
      <c r="K7" s="9">
        <f t="shared" si="1"/>
        <v>2.4</v>
      </c>
      <c r="L7" s="19"/>
    </row>
    <row r="8" spans="1:12" ht="41.4" x14ac:dyDescent="0.25">
      <c r="A8" s="5" t="s">
        <v>75</v>
      </c>
      <c r="B8" s="6">
        <f>($H$2^2-B7^2)^0.5/$L$2/($D$2*1000)/B7</f>
        <v>1.9301351930036829E-10</v>
      </c>
      <c r="C8" s="6">
        <f t="shared" ref="C8:K8" si="2">($H$2^2-C7^2)^0.5/$L$2/($D$2*1000)/C7</f>
        <v>1.567473046971732E-10</v>
      </c>
      <c r="D8" s="6">
        <f t="shared" si="2"/>
        <v>1.3657561064945519E-10</v>
      </c>
      <c r="E8" s="6">
        <f t="shared" si="2"/>
        <v>1.2427506651505209E-10</v>
      </c>
      <c r="F8" s="6">
        <f t="shared" si="2"/>
        <v>1.1635337224507082E-10</v>
      </c>
      <c r="G8" s="6">
        <f t="shared" si="2"/>
        <v>1.0933307847897802E-10</v>
      </c>
      <c r="H8" s="6">
        <f t="shared" si="2"/>
        <v>1.0507906526092634E-10</v>
      </c>
      <c r="I8" s="6">
        <f t="shared" si="2"/>
        <v>1.0112314506254847E-10</v>
      </c>
      <c r="J8" s="6">
        <f t="shared" si="2"/>
        <v>9.6114254262753086E-11</v>
      </c>
      <c r="K8" s="6">
        <f t="shared" si="2"/>
        <v>9.3570314764157198E-11</v>
      </c>
      <c r="L8" s="19"/>
    </row>
  </sheetData>
  <mergeCells count="2">
    <mergeCell ref="A1:L1"/>
    <mergeCell ref="L3:L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E5A6-11A2-450B-AEA6-E50ABBC5877D}">
  <dimension ref="A1:N5"/>
  <sheetViews>
    <sheetView workbookViewId="0">
      <selection sqref="A1:N1"/>
    </sheetView>
  </sheetViews>
  <sheetFormatPr defaultRowHeight="13.8" x14ac:dyDescent="0.25"/>
  <cols>
    <col min="8" max="8" width="10" bestFit="1" customWidth="1"/>
  </cols>
  <sheetData>
    <row r="1" spans="1:14" x14ac:dyDescent="0.25">
      <c r="A1" s="19" t="s">
        <v>67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ht="55.2" x14ac:dyDescent="0.25">
      <c r="A2" s="10" t="s">
        <v>3</v>
      </c>
      <c r="B2" s="1">
        <v>6.89</v>
      </c>
      <c r="C2" s="10" t="s">
        <v>6</v>
      </c>
      <c r="D2" s="1">
        <v>7.89</v>
      </c>
      <c r="E2" s="10" t="s">
        <v>4</v>
      </c>
      <c r="F2" s="10">
        <v>430</v>
      </c>
      <c r="G2" s="10" t="s">
        <v>5</v>
      </c>
      <c r="H2" s="11">
        <v>16</v>
      </c>
      <c r="I2" s="10" t="s">
        <v>24</v>
      </c>
      <c r="J2" s="12">
        <v>10</v>
      </c>
      <c r="K2" s="10" t="s">
        <v>41</v>
      </c>
      <c r="L2" s="10">
        <v>0.95</v>
      </c>
      <c r="M2" s="10" t="s">
        <v>60</v>
      </c>
      <c r="N2" s="10">
        <v>4.0000000000000001E-3</v>
      </c>
    </row>
    <row r="3" spans="1:14" ht="55.2" x14ac:dyDescent="0.25">
      <c r="A3" s="19" t="s">
        <v>7</v>
      </c>
      <c r="B3" s="19"/>
      <c r="C3" s="19" t="s">
        <v>8</v>
      </c>
      <c r="D3" s="19"/>
      <c r="E3" s="19" t="s">
        <v>9</v>
      </c>
      <c r="F3" s="19"/>
      <c r="G3" s="19" t="s">
        <v>11</v>
      </c>
      <c r="H3" s="19"/>
      <c r="I3" s="19" t="s">
        <v>31</v>
      </c>
      <c r="J3" s="19"/>
      <c r="K3" s="10" t="s">
        <v>42</v>
      </c>
      <c r="L3" s="10" t="s">
        <v>55</v>
      </c>
      <c r="M3" s="10" t="s">
        <v>56</v>
      </c>
      <c r="N3" s="10" t="s">
        <v>57</v>
      </c>
    </row>
    <row r="4" spans="1:14" ht="41.4" customHeight="1" x14ac:dyDescent="0.25">
      <c r="A4" s="19" t="s">
        <v>73</v>
      </c>
      <c r="B4" s="19"/>
      <c r="C4" s="20">
        <v>4.8</v>
      </c>
      <c r="D4" s="20"/>
      <c r="E4" s="19">
        <v>4.76</v>
      </c>
      <c r="F4" s="19"/>
      <c r="G4" s="20">
        <v>4.8</v>
      </c>
      <c r="H4" s="20"/>
      <c r="I4" s="20">
        <f>AVERAGE(C4:H4)</f>
        <v>4.7866666666666662</v>
      </c>
      <c r="J4" s="20"/>
      <c r="K4" s="7">
        <f>(_xlfn.VAR.P(C4:H4)/2)^0.5</f>
        <v>1.3333333333333346E-2</v>
      </c>
      <c r="L4" s="7">
        <f>4.3*K4</f>
        <v>5.7333333333333389E-2</v>
      </c>
      <c r="M4" s="15">
        <f>$L$2*$N$2</f>
        <v>3.8E-3</v>
      </c>
      <c r="N4" s="7">
        <f>(L4^2+M4^2)^0.5</f>
        <v>5.7459125568625889E-2</v>
      </c>
    </row>
    <row r="5" spans="1:14" ht="41.4" customHeight="1" x14ac:dyDescent="0.25">
      <c r="A5" s="19" t="s">
        <v>61</v>
      </c>
      <c r="B5" s="19"/>
      <c r="C5" s="20">
        <v>4.5999999999999996</v>
      </c>
      <c r="D5" s="20"/>
      <c r="E5" s="19">
        <v>4.5599999999999996</v>
      </c>
      <c r="F5" s="19"/>
      <c r="G5" s="20">
        <v>4.5999999999999996</v>
      </c>
      <c r="H5" s="20"/>
      <c r="I5" s="20">
        <f>AVERAGE(C5:H5)</f>
        <v>4.5866666666666669</v>
      </c>
      <c r="J5" s="20"/>
      <c r="K5" s="7">
        <f>(_xlfn.VAR.P(C5:H5)/2)^0.5</f>
        <v>1.3333333333333346E-2</v>
      </c>
      <c r="L5" s="7">
        <f>4.3*K5</f>
        <v>5.7333333333333389E-2</v>
      </c>
      <c r="M5" s="15">
        <f>$L$2*$N$2</f>
        <v>3.8E-3</v>
      </c>
      <c r="N5" s="7">
        <f>(L5^2+M5^2)^0.5</f>
        <v>5.7459125568625889E-2</v>
      </c>
    </row>
  </sheetData>
  <mergeCells count="16">
    <mergeCell ref="A1:N1"/>
    <mergeCell ref="I5:J5"/>
    <mergeCell ref="A5:B5"/>
    <mergeCell ref="C5:D5"/>
    <mergeCell ref="E5:F5"/>
    <mergeCell ref="G5:H5"/>
    <mergeCell ref="A3:B3"/>
    <mergeCell ref="C3:D3"/>
    <mergeCell ref="E3:F3"/>
    <mergeCell ref="G3:H3"/>
    <mergeCell ref="A4:B4"/>
    <mergeCell ref="C4:D4"/>
    <mergeCell ref="E4:F4"/>
    <mergeCell ref="G4:H4"/>
    <mergeCell ref="I3:J3"/>
    <mergeCell ref="I4:J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BA1D-A967-4F4F-B0AB-62C045013A5A}">
  <dimension ref="A1:N5"/>
  <sheetViews>
    <sheetView workbookViewId="0">
      <selection sqref="A1:N1"/>
    </sheetView>
  </sheetViews>
  <sheetFormatPr defaultRowHeight="13.8" x14ac:dyDescent="0.25"/>
  <cols>
    <col min="1" max="1" width="17" customWidth="1"/>
    <col min="9" max="9" width="8.88671875" customWidth="1"/>
  </cols>
  <sheetData>
    <row r="1" spans="1:14" ht="14.4" customHeight="1" x14ac:dyDescent="0.25">
      <c r="A1" s="19" t="s">
        <v>72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ht="55.2" x14ac:dyDescent="0.25">
      <c r="A2" s="10" t="s">
        <v>16</v>
      </c>
      <c r="B2" s="10">
        <v>8.0000000000000002E-3</v>
      </c>
      <c r="C2" s="10" t="s">
        <v>40</v>
      </c>
      <c r="D2" s="10">
        <v>5.0000000000000001E-3</v>
      </c>
      <c r="E2" s="19" t="s">
        <v>36</v>
      </c>
      <c r="F2" s="19"/>
      <c r="G2" s="10">
        <v>0.95</v>
      </c>
      <c r="H2" s="19" t="s">
        <v>32</v>
      </c>
      <c r="I2" s="19" t="s">
        <v>33</v>
      </c>
      <c r="J2" s="19" t="s">
        <v>39</v>
      </c>
      <c r="K2" s="19" t="s">
        <v>37</v>
      </c>
      <c r="L2" s="19" t="s">
        <v>38</v>
      </c>
      <c r="M2" s="19" t="s">
        <v>34</v>
      </c>
      <c r="N2" s="19" t="s">
        <v>35</v>
      </c>
    </row>
    <row r="3" spans="1:14" ht="27.6" customHeight="1" x14ac:dyDescent="0.25">
      <c r="A3" s="10" t="s">
        <v>7</v>
      </c>
      <c r="B3" s="10" t="s">
        <v>8</v>
      </c>
      <c r="C3" s="10" t="s">
        <v>10</v>
      </c>
      <c r="D3" s="10" t="s">
        <v>11</v>
      </c>
      <c r="E3" s="10" t="s">
        <v>12</v>
      </c>
      <c r="F3" s="10" t="s">
        <v>13</v>
      </c>
      <c r="G3" s="10" t="s">
        <v>14</v>
      </c>
      <c r="H3" s="19"/>
      <c r="I3" s="19"/>
      <c r="J3" s="19"/>
      <c r="K3" s="19"/>
      <c r="L3" s="19"/>
      <c r="M3" s="19"/>
      <c r="N3" s="19"/>
    </row>
    <row r="4" spans="1:14" ht="27.6" customHeight="1" x14ac:dyDescent="0.25">
      <c r="A4" s="10" t="s">
        <v>15</v>
      </c>
      <c r="B4" s="10">
        <v>0.11799999999999999</v>
      </c>
      <c r="C4" s="10">
        <v>0.121</v>
      </c>
      <c r="D4" s="1">
        <v>0.12</v>
      </c>
      <c r="E4" s="10">
        <v>0.11700000000000001</v>
      </c>
      <c r="F4" s="10">
        <v>0.115</v>
      </c>
      <c r="G4" s="10">
        <v>0.11799999999999999</v>
      </c>
      <c r="H4" s="19"/>
      <c r="I4" s="19"/>
      <c r="J4" s="19"/>
      <c r="K4" s="19"/>
      <c r="L4" s="19"/>
      <c r="M4" s="19"/>
      <c r="N4" s="19"/>
    </row>
    <row r="5" spans="1:14" ht="27.6" x14ac:dyDescent="0.25">
      <c r="A5" s="10" t="s">
        <v>71</v>
      </c>
      <c r="B5" s="1">
        <f t="shared" ref="B5:G5" si="0">B4-$B$2</f>
        <v>0.10999999999999999</v>
      </c>
      <c r="C5" s="10">
        <f t="shared" si="0"/>
        <v>0.11299999999999999</v>
      </c>
      <c r="D5" s="10">
        <f t="shared" si="0"/>
        <v>0.11199999999999999</v>
      </c>
      <c r="E5" s="10">
        <f t="shared" si="0"/>
        <v>0.10900000000000001</v>
      </c>
      <c r="F5" s="10">
        <f t="shared" si="0"/>
        <v>0.10700000000000001</v>
      </c>
      <c r="G5" s="1">
        <f t="shared" si="0"/>
        <v>0.10999999999999999</v>
      </c>
      <c r="H5" s="1">
        <f>AVERAGE(B5:G5)</f>
        <v>0.11016666666666665</v>
      </c>
      <c r="I5" s="15">
        <f>(_xlfn.VAR.P(B5:G5)*6/5)^0.5</f>
        <v>2.1369760566432713E-3</v>
      </c>
      <c r="J5" s="15">
        <f>1.75*I5</f>
        <v>3.7397080991257246E-3</v>
      </c>
      <c r="K5" s="10">
        <f>(_xlfn.VAR.P(B5:G5)/5)^0.5</f>
        <v>8.724168218868228E-4</v>
      </c>
      <c r="L5" s="15">
        <f>2.57*K5</f>
        <v>2.2421112322491346E-3</v>
      </c>
      <c r="M5" s="10">
        <f>G2*D2</f>
        <v>4.7499999999999999E-3</v>
      </c>
      <c r="N5" s="15">
        <f>(L5^2+M5^2)^0.5</f>
        <v>5.2525767750483884E-3</v>
      </c>
    </row>
  </sheetData>
  <mergeCells count="9">
    <mergeCell ref="A1:N1"/>
    <mergeCell ref="L2:L4"/>
    <mergeCell ref="M2:M4"/>
    <mergeCell ref="N2:N4"/>
    <mergeCell ref="E2:F2"/>
    <mergeCell ref="J2:J4"/>
    <mergeCell ref="K2:K4"/>
    <mergeCell ref="H2:H4"/>
    <mergeCell ref="I2:I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5108-137D-4B5F-AC10-2D8CC5539B05}">
  <dimension ref="A1:K8"/>
  <sheetViews>
    <sheetView workbookViewId="0">
      <selection sqref="A1:K1"/>
    </sheetView>
  </sheetViews>
  <sheetFormatPr defaultRowHeight="13.8" x14ac:dyDescent="0.25"/>
  <cols>
    <col min="2" max="11" width="16.5546875" bestFit="1" customWidth="1"/>
  </cols>
  <sheetData>
    <row r="1" spans="1:11" x14ac:dyDescent="0.25">
      <c r="A1" s="19" t="s">
        <v>74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ht="27.6" x14ac:dyDescent="0.25">
      <c r="A2" s="10" t="s">
        <v>2</v>
      </c>
      <c r="B2" s="1">
        <v>6.89</v>
      </c>
      <c r="C2" s="10" t="s">
        <v>18</v>
      </c>
      <c r="D2" s="10">
        <v>150</v>
      </c>
      <c r="E2" s="10" t="s">
        <v>20</v>
      </c>
      <c r="F2" s="10">
        <v>0.1</v>
      </c>
      <c r="G2" s="10" t="s">
        <v>47</v>
      </c>
      <c r="H2" s="12">
        <v>10</v>
      </c>
      <c r="I2" s="10" t="s">
        <v>46</v>
      </c>
      <c r="J2" s="7">
        <v>2E-3</v>
      </c>
      <c r="K2" s="10"/>
    </row>
    <row r="3" spans="1:11" ht="27.6" x14ac:dyDescent="0.25">
      <c r="A3" s="10" t="s">
        <v>0</v>
      </c>
      <c r="B3" s="1">
        <v>6.99</v>
      </c>
      <c r="C3" s="1">
        <v>7.09</v>
      </c>
      <c r="D3" s="1">
        <v>7.19</v>
      </c>
      <c r="E3" s="1">
        <v>7.29</v>
      </c>
      <c r="F3" s="1">
        <v>7.39</v>
      </c>
      <c r="G3" s="1">
        <v>7.49</v>
      </c>
      <c r="H3" s="1">
        <v>7.59</v>
      </c>
      <c r="I3" s="1">
        <v>7.69</v>
      </c>
      <c r="J3" s="1">
        <v>7.79</v>
      </c>
      <c r="K3" s="1">
        <v>7.89</v>
      </c>
    </row>
    <row r="4" spans="1:11" ht="41.4" x14ac:dyDescent="0.25">
      <c r="A4" s="10" t="s">
        <v>23</v>
      </c>
      <c r="B4" s="1">
        <v>0.1</v>
      </c>
      <c r="C4" s="1">
        <v>0.2</v>
      </c>
      <c r="D4" s="1">
        <v>0.3</v>
      </c>
      <c r="E4" s="1">
        <v>0.4</v>
      </c>
      <c r="F4" s="1">
        <v>0.5</v>
      </c>
      <c r="G4" s="1">
        <v>0.6</v>
      </c>
      <c r="H4" s="1">
        <v>0.7</v>
      </c>
      <c r="I4" s="1">
        <v>0.8</v>
      </c>
      <c r="J4" s="1">
        <v>0.9</v>
      </c>
      <c r="K4" s="1">
        <v>1</v>
      </c>
    </row>
    <row r="5" spans="1:11" ht="82.8" x14ac:dyDescent="0.25">
      <c r="A5" s="10" t="s">
        <v>30</v>
      </c>
      <c r="B5" s="8">
        <f>$J$2/(B4/1000)</f>
        <v>20</v>
      </c>
      <c r="C5" s="8">
        <f t="shared" ref="C5:K5" si="0">$J$2/(C4/1000)</f>
        <v>10</v>
      </c>
      <c r="D5" s="12">
        <f t="shared" si="0"/>
        <v>6.666666666666667</v>
      </c>
      <c r="E5" s="12">
        <f t="shared" si="0"/>
        <v>5</v>
      </c>
      <c r="F5" s="12">
        <f t="shared" si="0"/>
        <v>4</v>
      </c>
      <c r="G5" s="12">
        <f t="shared" si="0"/>
        <v>3.3333333333333335</v>
      </c>
      <c r="H5" s="12">
        <f t="shared" si="0"/>
        <v>2.8571428571428572</v>
      </c>
      <c r="I5" s="12">
        <f t="shared" si="0"/>
        <v>2.5</v>
      </c>
      <c r="J5" s="12">
        <f t="shared" si="0"/>
        <v>2.2222222222222223</v>
      </c>
      <c r="K5" s="12">
        <f t="shared" si="0"/>
        <v>2</v>
      </c>
    </row>
    <row r="6" spans="1:11" ht="69" x14ac:dyDescent="0.25">
      <c r="A6" s="10" t="s">
        <v>21</v>
      </c>
      <c r="B6" s="11">
        <v>1467.8</v>
      </c>
      <c r="C6" s="11">
        <v>1585.8</v>
      </c>
      <c r="D6" s="11">
        <v>1667.6</v>
      </c>
      <c r="E6" s="11">
        <v>1723.8</v>
      </c>
      <c r="F6" s="11">
        <v>1767.2</v>
      </c>
      <c r="G6" s="11">
        <v>1801.8</v>
      </c>
      <c r="H6" s="11">
        <v>1829.4</v>
      </c>
      <c r="I6" s="11">
        <v>1825.4</v>
      </c>
      <c r="J6" s="11">
        <v>1871.4</v>
      </c>
      <c r="K6" s="11">
        <v>1888.4</v>
      </c>
    </row>
    <row r="7" spans="1:11" ht="96.6" x14ac:dyDescent="0.25">
      <c r="A7" s="10" t="s">
        <v>43</v>
      </c>
      <c r="B7" s="13">
        <f>2*PI()*(B6*1000)</f>
        <v>9222459.3938781973</v>
      </c>
      <c r="C7" s="14">
        <f t="shared" ref="C7:K7" si="1">2*PI()*(C6*1000)</f>
        <v>9963875.2601253875</v>
      </c>
      <c r="D7" s="13">
        <f t="shared" si="1"/>
        <v>10477839.818252677</v>
      </c>
      <c r="E7" s="13">
        <f t="shared" si="1"/>
        <v>10830954.832516171</v>
      </c>
      <c r="F7" s="13">
        <f t="shared" si="1"/>
        <v>11103645.074847765</v>
      </c>
      <c r="G7" s="13">
        <f t="shared" si="1"/>
        <v>11321043.286476178</v>
      </c>
      <c r="H7" s="16">
        <f t="shared" si="1"/>
        <v>11494459.200954335</v>
      </c>
      <c r="I7" s="13">
        <f t="shared" si="1"/>
        <v>11469326.459725616</v>
      </c>
      <c r="J7" s="13">
        <f t="shared" si="1"/>
        <v>11758352.983855877</v>
      </c>
      <c r="K7" s="13">
        <f t="shared" si="1"/>
        <v>11865167.134077931</v>
      </c>
    </row>
    <row r="8" spans="1:11" ht="55.2" customHeight="1" x14ac:dyDescent="0.25">
      <c r="A8" s="5" t="s">
        <v>44</v>
      </c>
      <c r="B8" s="17">
        <f>1/B7^2/($F$2/1000)</f>
        <v>1.1757270132172656E-10</v>
      </c>
      <c r="C8" s="17">
        <f t="shared" ref="C8:K8" si="2">1/C7^2/($F$2/1000)</f>
        <v>1.0072642873057523E-10</v>
      </c>
      <c r="D8" s="17">
        <f t="shared" si="2"/>
        <v>9.1087019251652922E-11</v>
      </c>
      <c r="E8" s="17">
        <f t="shared" si="2"/>
        <v>8.5244528023437462E-11</v>
      </c>
      <c r="F8" s="17">
        <f t="shared" si="2"/>
        <v>8.1108964623482955E-11</v>
      </c>
      <c r="G8" s="17">
        <f t="shared" si="2"/>
        <v>7.8023800026099773E-11</v>
      </c>
      <c r="H8" s="17">
        <f t="shared" si="2"/>
        <v>7.5687282729044054E-11</v>
      </c>
      <c r="I8" s="17">
        <f t="shared" si="2"/>
        <v>7.6019353330646691E-11</v>
      </c>
      <c r="J8" s="17">
        <f t="shared" si="2"/>
        <v>7.2328092724777883E-11</v>
      </c>
      <c r="K8" s="17">
        <f t="shared" si="2"/>
        <v>7.103171161403779E-11</v>
      </c>
    </row>
  </sheetData>
  <mergeCells count="1">
    <mergeCell ref="A1:K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17A0-8AF6-45CC-B8DC-56DFF6DE5F1B}">
  <dimension ref="A1:N5"/>
  <sheetViews>
    <sheetView workbookViewId="0">
      <selection sqref="A1:N1"/>
    </sheetView>
  </sheetViews>
  <sheetFormatPr defaultRowHeight="13.8" x14ac:dyDescent="0.25"/>
  <cols>
    <col min="13" max="13" width="11.109375" bestFit="1" customWidth="1"/>
  </cols>
  <sheetData>
    <row r="1" spans="1:14" x14ac:dyDescent="0.25">
      <c r="A1" s="19" t="s">
        <v>68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ht="41.4" x14ac:dyDescent="0.25">
      <c r="A2" s="10" t="s">
        <v>2</v>
      </c>
      <c r="B2" s="1">
        <v>6.89</v>
      </c>
      <c r="C2" s="10" t="s">
        <v>6</v>
      </c>
      <c r="D2" s="1">
        <v>7.89</v>
      </c>
      <c r="E2" s="10" t="s">
        <v>17</v>
      </c>
      <c r="F2" s="10">
        <v>150</v>
      </c>
      <c r="G2" s="10" t="s">
        <v>19</v>
      </c>
      <c r="H2" s="10">
        <v>0.1</v>
      </c>
      <c r="I2" s="10" t="s">
        <v>53</v>
      </c>
      <c r="J2" s="12">
        <v>10</v>
      </c>
      <c r="K2" s="10" t="s">
        <v>41</v>
      </c>
      <c r="L2" s="10">
        <v>0.95</v>
      </c>
      <c r="M2" s="10" t="s">
        <v>59</v>
      </c>
      <c r="N2" s="10">
        <v>9.9999999999999995E-7</v>
      </c>
    </row>
    <row r="3" spans="1:14" ht="69" x14ac:dyDescent="0.25">
      <c r="A3" s="19" t="s">
        <v>7</v>
      </c>
      <c r="B3" s="19"/>
      <c r="C3" s="19" t="s">
        <v>8</v>
      </c>
      <c r="D3" s="19"/>
      <c r="E3" s="19" t="s">
        <v>9</v>
      </c>
      <c r="F3" s="19"/>
      <c r="G3" s="19" t="s">
        <v>11</v>
      </c>
      <c r="H3" s="19"/>
      <c r="I3" s="19" t="s">
        <v>52</v>
      </c>
      <c r="J3" s="19"/>
      <c r="K3" s="10" t="s">
        <v>51</v>
      </c>
      <c r="L3" s="10" t="s">
        <v>48</v>
      </c>
      <c r="M3" s="10" t="s">
        <v>49</v>
      </c>
      <c r="N3" s="10" t="s">
        <v>50</v>
      </c>
    </row>
    <row r="4" spans="1:14" ht="55.2" customHeight="1" x14ac:dyDescent="0.25">
      <c r="A4" s="19" t="s">
        <v>64</v>
      </c>
      <c r="B4" s="19"/>
      <c r="C4" s="21">
        <v>1888.4</v>
      </c>
      <c r="D4" s="21"/>
      <c r="E4" s="21">
        <v>1888.8</v>
      </c>
      <c r="F4" s="21"/>
      <c r="G4" s="21">
        <v>1887.8</v>
      </c>
      <c r="H4" s="21"/>
      <c r="I4" s="21">
        <f>AVERAGE(C4:H4)</f>
        <v>1888.3333333333333</v>
      </c>
      <c r="J4" s="19"/>
      <c r="K4" s="7">
        <f>(_xlfn.VAR.P(C4:H4)/2)^0.5</f>
        <v>0.29059326290271675</v>
      </c>
      <c r="L4" s="7">
        <f>4.3*K4</f>
        <v>1.2495510304816819</v>
      </c>
      <c r="M4" s="18">
        <f>$L$2*$N$2</f>
        <v>9.499999999999999E-7</v>
      </c>
      <c r="N4" s="7">
        <f>(L4^2+M4^2)^0.5</f>
        <v>1.249551030482043</v>
      </c>
    </row>
    <row r="5" spans="1:14" ht="55.2" customHeight="1" x14ac:dyDescent="0.25">
      <c r="A5" s="19" t="s">
        <v>65</v>
      </c>
      <c r="B5" s="19"/>
      <c r="C5" s="21">
        <v>1873.8</v>
      </c>
      <c r="D5" s="21"/>
      <c r="E5" s="21">
        <v>1871.8</v>
      </c>
      <c r="F5" s="21"/>
      <c r="G5" s="21">
        <v>1874.2</v>
      </c>
      <c r="H5" s="21"/>
      <c r="I5" s="21">
        <f>AVERAGE(C5:H5)</f>
        <v>1873.2666666666667</v>
      </c>
      <c r="J5" s="19"/>
      <c r="K5" s="7">
        <f>(_xlfn.VAR.P(C5:H5)/2)^0.5</f>
        <v>0.74236858171068865</v>
      </c>
      <c r="L5" s="7">
        <f>4.3*K5</f>
        <v>3.1921849013559611</v>
      </c>
      <c r="M5" s="18">
        <f>$L$2*$N$2</f>
        <v>9.499999999999999E-7</v>
      </c>
      <c r="N5" s="7">
        <f>(L5^2+M5^2)^0.5</f>
        <v>3.1921849013561023</v>
      </c>
    </row>
  </sheetData>
  <mergeCells count="16">
    <mergeCell ref="I5:J5"/>
    <mergeCell ref="A1:N1"/>
    <mergeCell ref="A5:B5"/>
    <mergeCell ref="C5:D5"/>
    <mergeCell ref="E5:F5"/>
    <mergeCell ref="G5:H5"/>
    <mergeCell ref="A3:B3"/>
    <mergeCell ref="C3:D3"/>
    <mergeCell ref="E3:F3"/>
    <mergeCell ref="G3:H3"/>
    <mergeCell ref="A4:B4"/>
    <mergeCell ref="C4:D4"/>
    <mergeCell ref="E4:F4"/>
    <mergeCell ref="G4:H4"/>
    <mergeCell ref="I3:J3"/>
    <mergeCell ref="I4:J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2F80-6759-4EF5-B6D9-03AC24ED9135}">
  <dimension ref="A1:L8"/>
  <sheetViews>
    <sheetView workbookViewId="0">
      <selection sqref="A1:L1"/>
    </sheetView>
  </sheetViews>
  <sheetFormatPr defaultRowHeight="13.8" x14ac:dyDescent="0.25"/>
  <cols>
    <col min="1" max="1" width="17" customWidth="1"/>
    <col min="6" max="6" width="10" bestFit="1" customWidth="1"/>
  </cols>
  <sheetData>
    <row r="1" spans="1:12" ht="13.8" customHeight="1" x14ac:dyDescent="0.25">
      <c r="A1" s="19" t="s">
        <v>69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55.2" x14ac:dyDescent="0.25">
      <c r="A2" s="10" t="s">
        <v>3</v>
      </c>
      <c r="B2" s="1">
        <v>6.89</v>
      </c>
      <c r="C2" s="10" t="s">
        <v>4</v>
      </c>
      <c r="D2" s="10">
        <v>430</v>
      </c>
      <c r="E2" s="10" t="s">
        <v>5</v>
      </c>
      <c r="F2" s="11">
        <v>16</v>
      </c>
      <c r="G2" s="10" t="s">
        <v>24</v>
      </c>
      <c r="H2" s="12">
        <v>10</v>
      </c>
      <c r="I2" s="10" t="s">
        <v>25</v>
      </c>
      <c r="J2" s="7">
        <v>2E-3</v>
      </c>
      <c r="K2" s="10" t="s">
        <v>27</v>
      </c>
      <c r="L2" s="10">
        <f>2*PI()*F2*1000</f>
        <v>100530.96491487337</v>
      </c>
    </row>
    <row r="3" spans="1:12" x14ac:dyDescent="0.25">
      <c r="A3" s="10" t="s">
        <v>1</v>
      </c>
      <c r="B3" s="1">
        <v>6.99</v>
      </c>
      <c r="C3" s="1">
        <v>7.09</v>
      </c>
      <c r="D3" s="1">
        <v>7.19</v>
      </c>
      <c r="E3" s="1">
        <v>7.29</v>
      </c>
      <c r="F3" s="1">
        <v>7.39</v>
      </c>
      <c r="G3" s="1">
        <v>7.49</v>
      </c>
      <c r="H3" s="1">
        <v>7.59</v>
      </c>
      <c r="I3" s="1">
        <v>7.69</v>
      </c>
      <c r="J3" s="1">
        <v>7.79</v>
      </c>
      <c r="K3" s="1">
        <v>7.89</v>
      </c>
      <c r="L3" s="19"/>
    </row>
    <row r="4" spans="1:12" ht="27.6" x14ac:dyDescent="0.25">
      <c r="A4" s="10" t="s">
        <v>23</v>
      </c>
      <c r="B4" s="1">
        <v>0.1</v>
      </c>
      <c r="C4" s="1">
        <v>0.2</v>
      </c>
      <c r="D4" s="1">
        <v>0.3</v>
      </c>
      <c r="E4" s="1">
        <v>0.4</v>
      </c>
      <c r="F4" s="1">
        <v>0.5</v>
      </c>
      <c r="G4" s="1">
        <v>0.6</v>
      </c>
      <c r="H4" s="1">
        <v>0.7</v>
      </c>
      <c r="I4" s="1">
        <v>0.8</v>
      </c>
      <c r="J4" s="1">
        <v>0.9</v>
      </c>
      <c r="K4" s="1">
        <v>1</v>
      </c>
      <c r="L4" s="19"/>
    </row>
    <row r="5" spans="1:12" ht="55.2" x14ac:dyDescent="0.25">
      <c r="A5" s="10" t="s">
        <v>26</v>
      </c>
      <c r="B5" s="8">
        <f>$J$2/(B4/1000)</f>
        <v>20</v>
      </c>
      <c r="C5" s="8">
        <f t="shared" ref="C5:K5" si="0">$J$2/(C4/1000)</f>
        <v>10</v>
      </c>
      <c r="D5" s="12">
        <f t="shared" si="0"/>
        <v>6.666666666666667</v>
      </c>
      <c r="E5" s="12">
        <f t="shared" si="0"/>
        <v>5</v>
      </c>
      <c r="F5" s="12">
        <f t="shared" si="0"/>
        <v>4</v>
      </c>
      <c r="G5" s="12">
        <f t="shared" si="0"/>
        <v>3.3333333333333335</v>
      </c>
      <c r="H5" s="12">
        <f t="shared" si="0"/>
        <v>2.8571428571428572</v>
      </c>
      <c r="I5" s="12">
        <f t="shared" si="0"/>
        <v>2.5</v>
      </c>
      <c r="J5" s="12">
        <f t="shared" si="0"/>
        <v>2.2222222222222223</v>
      </c>
      <c r="K5" s="12">
        <f t="shared" si="0"/>
        <v>2</v>
      </c>
      <c r="L5" s="19"/>
    </row>
    <row r="6" spans="1:12" ht="41.4" x14ac:dyDescent="0.25">
      <c r="A6" s="10" t="s">
        <v>22</v>
      </c>
      <c r="B6" s="10">
        <v>1.22</v>
      </c>
      <c r="C6" s="10">
        <v>1.34</v>
      </c>
      <c r="D6" s="10">
        <v>1.42</v>
      </c>
      <c r="E6" s="10">
        <v>1.46</v>
      </c>
      <c r="F6" s="10">
        <v>1.52</v>
      </c>
      <c r="G6" s="10">
        <v>1.54</v>
      </c>
      <c r="H6" s="10">
        <v>1.58</v>
      </c>
      <c r="I6" s="12">
        <v>1.6</v>
      </c>
      <c r="J6" s="10">
        <v>1.62</v>
      </c>
      <c r="K6" s="10">
        <v>1.64</v>
      </c>
      <c r="L6" s="19"/>
    </row>
    <row r="7" spans="1:12" ht="27.6" x14ac:dyDescent="0.25">
      <c r="A7" s="5" t="s">
        <v>28</v>
      </c>
      <c r="B7" s="10">
        <f>B6/2</f>
        <v>0.61</v>
      </c>
      <c r="C7" s="10">
        <f t="shared" ref="C7:K7" si="1">C6/2</f>
        <v>0.67</v>
      </c>
      <c r="D7" s="10">
        <f t="shared" si="1"/>
        <v>0.71</v>
      </c>
      <c r="E7" s="10">
        <f t="shared" si="1"/>
        <v>0.73</v>
      </c>
      <c r="F7" s="10">
        <f t="shared" si="1"/>
        <v>0.76</v>
      </c>
      <c r="G7" s="10">
        <f t="shared" si="1"/>
        <v>0.77</v>
      </c>
      <c r="H7" s="10">
        <f t="shared" si="1"/>
        <v>0.79</v>
      </c>
      <c r="I7" s="10">
        <f t="shared" si="1"/>
        <v>0.8</v>
      </c>
      <c r="J7" s="10">
        <f t="shared" si="1"/>
        <v>0.81</v>
      </c>
      <c r="K7" s="10">
        <f t="shared" si="1"/>
        <v>0.82</v>
      </c>
      <c r="L7" s="19"/>
    </row>
    <row r="8" spans="1:12" ht="41.4" x14ac:dyDescent="0.25">
      <c r="A8" s="5" t="s">
        <v>75</v>
      </c>
      <c r="B8" s="6">
        <f>($H$2^2-B7^2)^0.5/$L$2/($D$2*1000)/B7</f>
        <v>3.7852306364930604E-10</v>
      </c>
      <c r="C8" s="6">
        <f t="shared" ref="C8:K8" si="2">($H$2^2-C7^2)^0.5/$L$2/($D$2*1000)/C7</f>
        <v>3.4449261980643106E-10</v>
      </c>
      <c r="D8" s="6">
        <f t="shared" si="2"/>
        <v>3.2499444446084971E-10</v>
      </c>
      <c r="E8" s="6">
        <f t="shared" si="2"/>
        <v>3.1604473612335002E-10</v>
      </c>
      <c r="F8" s="6">
        <f t="shared" si="2"/>
        <v>3.0350106711496644E-10</v>
      </c>
      <c r="G8" s="6">
        <f t="shared" si="2"/>
        <v>2.9953644449305178E-10</v>
      </c>
      <c r="H8" s="6">
        <f t="shared" si="2"/>
        <v>2.9190742341998012E-10</v>
      </c>
      <c r="I8" s="6">
        <f t="shared" si="2"/>
        <v>2.8823551922714523E-10</v>
      </c>
      <c r="J8" s="6">
        <f t="shared" si="2"/>
        <v>2.8465399097908875E-10</v>
      </c>
      <c r="K8" s="6">
        <f t="shared" si="2"/>
        <v>2.811595321695606E-10</v>
      </c>
      <c r="L8" s="19"/>
    </row>
  </sheetData>
  <mergeCells count="2">
    <mergeCell ref="A1:L1"/>
    <mergeCell ref="L3:L8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93B17-6CAD-46BC-8159-CE00A7E67F9B}">
  <dimension ref="A1:N5"/>
  <sheetViews>
    <sheetView workbookViewId="0">
      <selection sqref="A1:N1"/>
    </sheetView>
  </sheetViews>
  <sheetFormatPr defaultRowHeight="13.8" x14ac:dyDescent="0.25"/>
  <cols>
    <col min="8" max="8" width="10" bestFit="1" customWidth="1"/>
  </cols>
  <sheetData>
    <row r="1" spans="1:14" x14ac:dyDescent="0.25">
      <c r="A1" s="19" t="s">
        <v>70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ht="55.2" x14ac:dyDescent="0.25">
      <c r="A2" s="10" t="s">
        <v>3</v>
      </c>
      <c r="B2" s="1">
        <v>6.89</v>
      </c>
      <c r="C2" s="10" t="s">
        <v>6</v>
      </c>
      <c r="D2" s="1">
        <v>7.89</v>
      </c>
      <c r="E2" s="10" t="s">
        <v>4</v>
      </c>
      <c r="F2" s="10">
        <v>430</v>
      </c>
      <c r="G2" s="10" t="s">
        <v>5</v>
      </c>
      <c r="H2" s="11">
        <v>16</v>
      </c>
      <c r="I2" s="10" t="s">
        <v>24</v>
      </c>
      <c r="J2" s="12">
        <v>10</v>
      </c>
      <c r="K2" s="10" t="s">
        <v>41</v>
      </c>
      <c r="L2" s="10">
        <v>0.95</v>
      </c>
      <c r="M2" s="10" t="s">
        <v>58</v>
      </c>
      <c r="N2" s="10">
        <v>4.0000000000000001E-3</v>
      </c>
    </row>
    <row r="3" spans="1:14" ht="55.2" x14ac:dyDescent="0.25">
      <c r="A3" s="19" t="s">
        <v>7</v>
      </c>
      <c r="B3" s="19"/>
      <c r="C3" s="19" t="s">
        <v>8</v>
      </c>
      <c r="D3" s="19"/>
      <c r="E3" s="19" t="s">
        <v>9</v>
      </c>
      <c r="F3" s="19"/>
      <c r="G3" s="19" t="s">
        <v>11</v>
      </c>
      <c r="H3" s="19"/>
      <c r="I3" s="22" t="s">
        <v>54</v>
      </c>
      <c r="J3" s="22"/>
      <c r="K3" s="10" t="s">
        <v>42</v>
      </c>
      <c r="L3" s="10" t="s">
        <v>55</v>
      </c>
      <c r="M3" s="10" t="s">
        <v>56</v>
      </c>
      <c r="N3" s="10" t="s">
        <v>57</v>
      </c>
    </row>
    <row r="4" spans="1:14" ht="69" customHeight="1" x14ac:dyDescent="0.25">
      <c r="A4" s="19" t="s">
        <v>62</v>
      </c>
      <c r="B4" s="19"/>
      <c r="C4" s="19">
        <v>1.64</v>
      </c>
      <c r="D4" s="19"/>
      <c r="E4" s="19">
        <v>1.66</v>
      </c>
      <c r="F4" s="19"/>
      <c r="G4" s="19">
        <v>1.64</v>
      </c>
      <c r="H4" s="19"/>
      <c r="I4" s="20">
        <f>AVERAGE(C4:H4)</f>
        <v>1.6466666666666665</v>
      </c>
      <c r="J4" s="20"/>
      <c r="K4" s="15">
        <f>(_xlfn.VAR.P(C4:H4)/2)^0.5</f>
        <v>6.6666666666666723E-3</v>
      </c>
      <c r="L4" s="7">
        <f>4.3*K4</f>
        <v>2.8666666666666691E-2</v>
      </c>
      <c r="M4" s="15">
        <f>$L$2*$N$2</f>
        <v>3.8E-3</v>
      </c>
      <c r="N4" s="7">
        <f>(L4^2+M4^2)^0.5</f>
        <v>2.8917430345343258E-2</v>
      </c>
    </row>
    <row r="5" spans="1:14" ht="69" customHeight="1" x14ac:dyDescent="0.25">
      <c r="A5" s="19" t="s">
        <v>63</v>
      </c>
      <c r="B5" s="19"/>
      <c r="C5" s="20">
        <v>1.6</v>
      </c>
      <c r="D5" s="20"/>
      <c r="E5" s="20">
        <v>1.6</v>
      </c>
      <c r="F5" s="20"/>
      <c r="G5" s="19">
        <v>1.58</v>
      </c>
      <c r="H5" s="19"/>
      <c r="I5" s="20">
        <f>AVERAGE(C5:H5)</f>
        <v>1.5933333333333335</v>
      </c>
      <c r="J5" s="20"/>
      <c r="K5" s="15">
        <f>(_xlfn.VAR.P(C5:H5)/2)^0.5</f>
        <v>6.6666666666666723E-3</v>
      </c>
      <c r="L5" s="7">
        <f>4.3*K5</f>
        <v>2.8666666666666691E-2</v>
      </c>
      <c r="M5" s="15">
        <f>$L$2*$N$2</f>
        <v>3.8E-3</v>
      </c>
      <c r="N5" s="7">
        <f>(L5^2+M5^2)^0.5</f>
        <v>2.8917430345343258E-2</v>
      </c>
    </row>
  </sheetData>
  <mergeCells count="16">
    <mergeCell ref="I5:J5"/>
    <mergeCell ref="A1:N1"/>
    <mergeCell ref="A5:B5"/>
    <mergeCell ref="C5:D5"/>
    <mergeCell ref="E5:F5"/>
    <mergeCell ref="G5:H5"/>
    <mergeCell ref="A3:B3"/>
    <mergeCell ref="C3:D3"/>
    <mergeCell ref="E3:F3"/>
    <mergeCell ref="G3:H3"/>
    <mergeCell ref="A4:B4"/>
    <mergeCell ref="C4:D4"/>
    <mergeCell ref="E4:F4"/>
    <mergeCell ref="G4:H4"/>
    <mergeCell ref="I3:J3"/>
    <mergeCell ref="I4:J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2018-05-28T10:15:14Z</dcterms:modified>
</cp:coreProperties>
</file>