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D18B5AB-31EB-41DF-904E-D13117C9AD0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C5" i="4"/>
  <c r="D5" i="4"/>
  <c r="E5" i="4"/>
  <c r="F5" i="4"/>
  <c r="G5" i="4"/>
  <c r="H5" i="4"/>
  <c r="B5" i="4"/>
  <c r="I4" i="3" l="1"/>
  <c r="I6" i="3"/>
  <c r="I7" i="3"/>
  <c r="I3" i="3"/>
  <c r="H4" i="3"/>
  <c r="H5" i="3"/>
  <c r="I5" i="3" s="1"/>
  <c r="H6" i="3"/>
  <c r="H7" i="3"/>
  <c r="H3" i="3"/>
  <c r="C4" i="3"/>
  <c r="C5" i="3"/>
  <c r="C6" i="3"/>
  <c r="C7" i="3"/>
  <c r="C3" i="3"/>
  <c r="E4" i="2"/>
  <c r="E5" i="2"/>
  <c r="E6" i="2"/>
  <c r="E7" i="2"/>
  <c r="E3" i="2"/>
  <c r="C4" i="2"/>
  <c r="C5" i="2"/>
  <c r="C6" i="2"/>
  <c r="C7" i="2"/>
  <c r="C3" i="2"/>
  <c r="L6" i="1" l="1"/>
  <c r="K6" i="1"/>
  <c r="J6" i="1"/>
  <c r="I6" i="1" l="1"/>
  <c r="G6" i="1"/>
  <c r="H6" i="1" s="1"/>
  <c r="F6" i="1"/>
</calcChain>
</file>

<file path=xl/sharedStrings.xml><?xml version="1.0" encoding="utf-8"?>
<sst xmlns="http://schemas.openxmlformats.org/spreadsheetml/2006/main" count="43" uniqueCount="36">
  <si>
    <t>测量次数</t>
    <phoneticPr fontId="1" type="noConversion"/>
  </si>
  <si>
    <t>第1次</t>
    <phoneticPr fontId="1" type="noConversion"/>
  </si>
  <si>
    <t>第2次</t>
  </si>
  <si>
    <t>第3次</t>
  </si>
  <si>
    <t>第4次</t>
  </si>
  <si>
    <t>第5次</t>
  </si>
  <si>
    <r>
      <t>表一 待测电阻粗测电阻值R</t>
    </r>
    <r>
      <rPr>
        <sz val="6"/>
        <color theme="1"/>
        <rFont val="等线"/>
        <family val="2"/>
        <scheme val="minor"/>
      </rPr>
      <t>x</t>
    </r>
    <r>
      <rPr>
        <sz val="11"/>
        <color theme="1"/>
        <rFont val="等线"/>
        <family val="2"/>
        <scheme val="minor"/>
      </rPr>
      <t>数据统计表</t>
    </r>
    <phoneticPr fontId="1" type="noConversion"/>
  </si>
  <si>
    <r>
      <t>比例臂电阻R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/Ω</t>
    </r>
    <phoneticPr fontId="1" type="noConversion"/>
  </si>
  <si>
    <r>
      <t>比例臂电阻R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/Ω</t>
    </r>
    <phoneticPr fontId="1" type="noConversion"/>
  </si>
  <si>
    <r>
      <t>比例臂电阻比例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等线"/>
        <family val="2"/>
        <scheme val="minor"/>
      </rPr>
      <t>R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/R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</si>
  <si>
    <t>电阻箱接入电路中的有效阻值R/Ω</t>
    <phoneticPr fontId="1" type="noConversion"/>
  </si>
  <si>
    <t>表二 通过电桥法测量待测电阻值相关数据统计表</t>
    <phoneticPr fontId="1" type="noConversion"/>
  </si>
  <si>
    <r>
      <t>表三 保持电源电压U</t>
    </r>
    <r>
      <rPr>
        <sz val="6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3"/>
        <charset val="134"/>
        <scheme val="minor"/>
      </rPr>
      <t>=3.0V不变，测量电桥平衡状态下电桥灵敏度S随电阻箱接入电路的有效阻值R变化关系数据统计表</t>
    </r>
    <phoneticPr fontId="1" type="noConversion"/>
  </si>
  <si>
    <r>
      <t>初始电压表示数U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/mV</t>
    </r>
    <phoneticPr fontId="1" type="noConversion"/>
  </si>
  <si>
    <r>
      <t>电阻箱阻值改变后电压表示数U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'/mV</t>
    </r>
    <phoneticPr fontId="1" type="noConversion"/>
  </si>
  <si>
    <r>
      <t>电压表示数变化量</t>
    </r>
    <r>
      <rPr>
        <sz val="11"/>
        <color theme="1"/>
        <rFont val="等线"/>
        <family val="3"/>
        <charset val="134"/>
        <scheme val="minor"/>
      </rPr>
      <t>(绝对值)</t>
    </r>
    <r>
      <rPr>
        <sz val="11"/>
        <color theme="1"/>
        <rFont val="等线"/>
        <family val="2"/>
        <scheme val="minor"/>
      </rPr>
      <t>ΔU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/mV</t>
    </r>
    <phoneticPr fontId="1" type="noConversion"/>
  </si>
  <si>
    <t>电阻箱接入电路的有效电阻的变化量ΔR/Ω</t>
    <phoneticPr fontId="1" type="noConversion"/>
  </si>
  <si>
    <t>电阻箱接入电路中的有效电阻变化量ΔR/Ω</t>
    <phoneticPr fontId="1" type="noConversion"/>
  </si>
  <si>
    <r>
      <t>电源电压U</t>
    </r>
    <r>
      <rPr>
        <sz val="6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</si>
  <si>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电压表示数变化量ΔU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/mV</t>
    </r>
    <phoneticPr fontId="1" type="noConversion"/>
  </si>
  <si>
    <r>
      <t>待测电阻粗测电阻值R</t>
    </r>
    <r>
      <rPr>
        <sz val="6"/>
        <color theme="1"/>
        <rFont val="等线"/>
        <family val="2"/>
        <scheme val="minor"/>
      </rPr>
      <t>x</t>
    </r>
    <r>
      <rPr>
        <sz val="11"/>
        <color theme="1"/>
        <rFont val="等线"/>
        <family val="2"/>
        <scheme val="minor"/>
      </rPr>
      <t>/Ω</t>
    </r>
    <phoneticPr fontId="1" type="noConversion"/>
  </si>
  <si>
    <r>
      <t>仪器误差Δ</t>
    </r>
    <r>
      <rPr>
        <sz val="6"/>
        <color theme="1"/>
        <rFont val="等线"/>
        <family val="3"/>
        <charset val="134"/>
        <scheme val="minor"/>
      </rPr>
      <t>仪</t>
    </r>
    <r>
      <rPr>
        <sz val="11"/>
        <color theme="1"/>
        <rFont val="等线"/>
        <family val="3"/>
        <charset val="134"/>
        <scheme val="minor"/>
      </rPr>
      <t>/Ω</t>
    </r>
    <phoneticPr fontId="1" type="noConversion"/>
  </si>
  <si>
    <t>置信概率P</t>
    <phoneticPr fontId="1" type="noConversion"/>
  </si>
  <si>
    <r>
      <t>电阻平均值</t>
    </r>
    <r>
      <rPr>
        <sz val="11"/>
        <color theme="1"/>
        <rFont val="等线"/>
        <family val="3"/>
        <charset val="134"/>
        <scheme val="minor"/>
      </rPr>
      <t>&lt;</t>
    </r>
    <r>
      <rPr>
        <sz val="11"/>
        <color theme="1"/>
        <rFont val="等线"/>
        <family val="2"/>
        <scheme val="minor"/>
      </rPr>
      <t>R</t>
    </r>
    <r>
      <rPr>
        <sz val="6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3"/>
        <charset val="134"/>
        <scheme val="minor"/>
      </rPr>
      <t>&gt;/Ω</t>
    </r>
    <phoneticPr fontId="1" type="noConversion"/>
  </si>
  <si>
    <r>
      <t>标准差σ</t>
    </r>
    <r>
      <rPr>
        <sz val="6"/>
        <color theme="1"/>
        <rFont val="等线"/>
        <family val="3"/>
        <charset val="134"/>
        <scheme val="minor"/>
      </rPr>
      <t>Rx</t>
    </r>
    <r>
      <rPr>
        <sz val="11"/>
        <color theme="1"/>
        <rFont val="等线"/>
        <family val="3"/>
        <charset val="134"/>
        <scheme val="minor"/>
      </rPr>
      <t>/Ω</t>
    </r>
    <phoneticPr fontId="1" type="noConversion"/>
  </si>
  <si>
    <r>
      <t>根据肖韦涅准则测量值与平均值允许的偏差Δ(=1.65*σ</t>
    </r>
    <r>
      <rPr>
        <sz val="6"/>
        <color theme="1"/>
        <rFont val="等线"/>
        <family val="3"/>
        <charset val="134"/>
        <scheme val="minor"/>
      </rPr>
      <t>Rx</t>
    </r>
    <r>
      <rPr>
        <sz val="11"/>
        <color theme="1"/>
        <rFont val="等线"/>
        <family val="2"/>
        <scheme val="minor"/>
      </rPr>
      <t>)/Ω</t>
    </r>
    <phoneticPr fontId="1" type="noConversion"/>
  </si>
  <si>
    <r>
      <t>平均值的标准差σ</t>
    </r>
    <r>
      <rPr>
        <sz val="6"/>
        <color theme="1"/>
        <rFont val="等线"/>
        <family val="3"/>
        <charset val="134"/>
        <scheme val="minor"/>
      </rPr>
      <t>&lt;Rx&gt;</t>
    </r>
    <r>
      <rPr>
        <sz val="11"/>
        <color theme="1"/>
        <rFont val="等线"/>
        <family val="3"/>
        <charset val="134"/>
        <scheme val="minor"/>
      </rPr>
      <t>/Ω</t>
    </r>
    <phoneticPr fontId="1" type="noConversion"/>
  </si>
  <si>
    <r>
      <t>B类不确定度ΔB(=0.95*Δ</t>
    </r>
    <r>
      <rPr>
        <sz val="6"/>
        <color theme="1"/>
        <rFont val="等线"/>
        <family val="2"/>
        <scheme val="minor"/>
      </rPr>
      <t>仪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</si>
  <si>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A类不确定度ΔA(=t</t>
    </r>
    <r>
      <rPr>
        <sz val="6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3"/>
        <charset val="134"/>
        <scheme val="minor"/>
      </rPr>
      <t>*σ</t>
    </r>
    <r>
      <rPr>
        <sz val="6"/>
        <color theme="1"/>
        <rFont val="等线"/>
        <family val="3"/>
        <charset val="134"/>
        <scheme val="minor"/>
      </rPr>
      <t>&lt;Rx&gt;</t>
    </r>
    <r>
      <rPr>
        <sz val="11"/>
        <color theme="1"/>
        <rFont val="等线"/>
        <family val="2"/>
        <scheme val="minor"/>
      </rPr>
      <t>)/Ω</t>
    </r>
    <phoneticPr fontId="1" type="noConversion"/>
  </si>
  <si>
    <t>误差U(=(ΔA^2+ΔB^2)^0.5)/Ω</t>
    <phoneticPr fontId="1" type="noConversion"/>
  </si>
  <si>
    <r>
      <t>计算所得待测电阻阻值R</t>
    </r>
    <r>
      <rPr>
        <sz val="6"/>
        <color theme="1"/>
        <rFont val="等线"/>
        <family val="3"/>
        <charset val="134"/>
        <scheme val="minor"/>
      </rPr>
      <t>x</t>
    </r>
    <r>
      <rPr>
        <sz val="11"/>
        <color theme="1"/>
        <rFont val="等线"/>
        <family val="3"/>
        <charset val="134"/>
        <scheme val="minor"/>
      </rPr>
      <t>(=R*R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/R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)/Ω</t>
    </r>
    <phoneticPr fontId="1" type="noConversion"/>
  </si>
  <si>
    <r>
      <t>电桥灵敏度S(=ΔU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/(ΔR/R)</t>
    </r>
    <r>
      <rPr>
        <sz val="11"/>
        <color theme="1"/>
        <rFont val="等线"/>
        <family val="2"/>
        <scheme val="minor"/>
      </rPr>
      <t>)/V</t>
    </r>
    <phoneticPr fontId="1" type="noConversion"/>
  </si>
  <si>
    <t>电阻箱接入电路中的有效电阻R/Ω</t>
    <phoneticPr fontId="1" type="noConversion"/>
  </si>
  <si>
    <r>
      <t>电桥灵敏度S(=U</t>
    </r>
    <r>
      <rPr>
        <sz val="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/(ΔR/R)</t>
    </r>
    <r>
      <rPr>
        <sz val="11"/>
        <color theme="1"/>
        <rFont val="等线"/>
        <family val="2"/>
        <scheme val="minor"/>
      </rPr>
      <t>)/V</t>
    </r>
    <phoneticPr fontId="1" type="noConversion"/>
  </si>
  <si>
    <t>与粗测值相对误差η</t>
    <phoneticPr fontId="1" type="noConversion"/>
  </si>
  <si>
    <r>
      <t>表四 保持电桥比例臂电阻比例(R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/R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)和电阻箱接入电路中的有效电阻变化量ΔR不变，测量电桥平衡时电桥灵敏度随电源电压U</t>
    </r>
    <r>
      <rPr>
        <sz val="6"/>
        <color theme="1"/>
        <rFont val="等线"/>
        <family val="3"/>
        <charset val="134"/>
        <scheme val="minor"/>
      </rPr>
      <t>AC</t>
    </r>
    <r>
      <rPr>
        <sz val="11"/>
        <color theme="1"/>
        <rFont val="等线"/>
        <family val="3"/>
        <charset val="134"/>
        <scheme val="minor"/>
      </rPr>
      <t>的变化关系数据统计表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</si>
</sst>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"/>
    <numFmt numFmtId="177" formatCode="0.000"/>
    <numFmt numFmtId="178" formatCode="0.0000000"/>
    <numFmt numFmtId="179" formatCode="0.000000"/>
    <numFmt numFmtId="180" formatCode="0.000000_ "/>
    <numFmt numFmtId="181" formatCode="0.00000"/>
    <numFmt numFmtId="182" formatCode="0.0000"/>
    <numFmt numFmtId="183" formatCode="0.000%"/>
    <numFmt numFmtId="185" formatCode="0.00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/>
    <xf numFmtId="177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176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79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80" fontId="0" fillId="0" borderId="1" xfId="0" applyNumberFormat="1" applyBorder="1" applyAlignment="1">
      <alignment wrapText="1"/>
    </xf>
    <xf numFmtId="181" fontId="0" fillId="0" borderId="1" xfId="0" applyNumberFormat="1" applyBorder="1"/>
    <xf numFmtId="18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85" fontId="0" fillId="0" borderId="1" xfId="0" applyNumberFormat="1" applyBorder="1"/>
    <xf numFmtId="183" fontId="0" fillId="0" borderId="1" xfId="0" applyNumberFormat="1" applyBorder="1"/>
    <xf numFmtId="10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图二 保持电桥比例臂电阻比例</a:t>
            </a:r>
            <a:r>
              <a:rPr lang="en-US" altLang="zh-CN" sz="1400"/>
              <a:t>(R</a:t>
            </a:r>
            <a:r>
              <a:rPr lang="en-US" altLang="zh-CN" sz="800"/>
              <a:t>1</a:t>
            </a:r>
            <a:r>
              <a:rPr lang="en-US" altLang="zh-CN" sz="1400"/>
              <a:t>/R</a:t>
            </a:r>
            <a:r>
              <a:rPr lang="en-US" altLang="zh-CN" sz="800"/>
              <a:t>2</a:t>
            </a:r>
            <a:r>
              <a:rPr lang="en-US" altLang="zh-CN" sz="1400"/>
              <a:t>)</a:t>
            </a:r>
            <a:r>
              <a:rPr lang="zh-CN" altLang="en-US" sz="1400"/>
              <a:t>和电阻箱接入电路中的有效电阻变化量</a:t>
            </a:r>
            <a:r>
              <a:rPr lang="el-GR" altLang="zh-CN" sz="1400"/>
              <a:t>Δ</a:t>
            </a:r>
            <a:r>
              <a:rPr lang="en-US" altLang="zh-CN" sz="1400"/>
              <a:t>R</a:t>
            </a:r>
            <a:r>
              <a:rPr lang="zh-CN" altLang="en-US" sz="1400"/>
              <a:t>不变，测量电桥平衡时电桥灵敏度随电源电压</a:t>
            </a:r>
            <a:r>
              <a:rPr lang="en-US" altLang="zh-CN" sz="1400"/>
              <a:t>U</a:t>
            </a:r>
            <a:r>
              <a:rPr lang="en-US" altLang="zh-CN" sz="800"/>
              <a:t>AC</a:t>
            </a:r>
            <a:r>
              <a:rPr lang="zh-CN" altLang="en-US" sz="1400"/>
              <a:t>的变化关系数据统计表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42050201471295"/>
          <c:y val="0.22812854323568638"/>
          <c:w val="0.8671265387601198"/>
          <c:h val="0.653089201717032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intercept val="0"/>
            <c:dispRSqr val="1"/>
            <c:dispEq val="1"/>
            <c:trendlineLbl>
              <c:layout>
                <c:manualLayout>
                  <c:x val="3.148072159994094E-2"/>
                  <c:y val="0.19133829707630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 baseline="0"/>
                      <a:t>S = 0.0177U</a:t>
                    </a:r>
                    <a:r>
                      <a:rPr lang="en-US" altLang="zh-CN" sz="500" baseline="0"/>
                      <a:t>AC</a:t>
                    </a:r>
                    <a:br>
                      <a:rPr lang="en-US" altLang="zh-CN" sz="1000" baseline="0"/>
                    </a:br>
                    <a:r>
                      <a:rPr lang="en-US" altLang="zh-CN" sz="1000" baseline="0"/>
                      <a:t>R² = 0.9809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Sheet4!$B$3:$H$3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General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Sheet4!$B$5:$H$5</c:f>
              <c:numCache>
                <c:formatCode>0.000</c:formatCode>
                <c:ptCount val="7"/>
                <c:pt idx="0">
                  <c:v>1.4220799999999999E-2</c:v>
                </c:pt>
                <c:pt idx="1">
                  <c:v>2.9087999999999996E-2</c:v>
                </c:pt>
                <c:pt idx="2" formatCode="0.0000">
                  <c:v>4.5571199999999999E-2</c:v>
                </c:pt>
                <c:pt idx="3" formatCode="0.0000">
                  <c:v>6.205440000000001E-2</c:v>
                </c:pt>
                <c:pt idx="4" formatCode="0.0000">
                  <c:v>7.2396799999999997E-2</c:v>
                </c:pt>
                <c:pt idx="5" formatCode="0.0000">
                  <c:v>8.8880000000000001E-2</c:v>
                </c:pt>
                <c:pt idx="6">
                  <c:v>0.1105344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C-4CAF-AA54-CF85E0DD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19136"/>
        <c:axId val="470922416"/>
      </c:scatterChart>
      <c:valAx>
        <c:axId val="4709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电源电压</a:t>
                </a:r>
                <a:r>
                  <a:rPr lang="en-US" altLang="zh-CN"/>
                  <a:t>U</a:t>
                </a:r>
                <a:r>
                  <a:rPr lang="en-US" altLang="zh-CN" sz="500"/>
                  <a:t>AC</a:t>
                </a:r>
                <a:r>
                  <a:rPr lang="en-US" altLang="zh-CN" sz="1000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22416"/>
        <c:crosses val="autoZero"/>
        <c:crossBetween val="midCat"/>
      </c:valAx>
      <c:valAx>
        <c:axId val="4709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电桥灵敏度</a:t>
                </a:r>
                <a:r>
                  <a:rPr lang="en-US" altLang="zh-CN"/>
                  <a:t>S/V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5</xdr:col>
      <xdr:colOff>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3AF623-E568-4240-B53D-DEA660AAB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sqref="A1:L1"/>
    </sheetView>
  </sheetViews>
  <sheetFormatPr defaultRowHeight="13.8" x14ac:dyDescent="0.25"/>
  <cols>
    <col min="1" max="1" width="16" bestFit="1" customWidth="1"/>
    <col min="6" max="7" width="15.77734375" customWidth="1"/>
    <col min="8" max="8" width="20.77734375" customWidth="1"/>
    <col min="9" max="12" width="15.77734375" customWidth="1"/>
  </cols>
  <sheetData>
    <row r="1" spans="1:12" ht="14.4" customHeight="1" thickBot="1" x14ac:dyDescent="0.3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4.4" thickBot="1" x14ac:dyDescent="0.3">
      <c r="A2" s="20" t="s">
        <v>21</v>
      </c>
      <c r="B2" s="20"/>
      <c r="C2" s="20"/>
      <c r="D2" s="20">
        <v>0.01</v>
      </c>
      <c r="E2" s="20"/>
      <c r="F2" s="20"/>
      <c r="G2" s="20" t="s">
        <v>22</v>
      </c>
      <c r="H2" s="20"/>
      <c r="I2" s="20"/>
      <c r="J2" s="21">
        <v>0.95</v>
      </c>
      <c r="K2" s="21"/>
      <c r="L2" s="21"/>
    </row>
    <row r="3" spans="1:12" ht="14.4" thickBot="1" x14ac:dyDescent="0.3">
      <c r="A3" s="20" t="s">
        <v>20</v>
      </c>
      <c r="B3" s="20"/>
      <c r="C3" s="20"/>
      <c r="D3" s="20"/>
      <c r="E3" s="20"/>
      <c r="F3" s="20" t="s">
        <v>23</v>
      </c>
      <c r="G3" s="20" t="s">
        <v>24</v>
      </c>
      <c r="H3" s="20" t="s">
        <v>25</v>
      </c>
      <c r="I3" s="20" t="s">
        <v>26</v>
      </c>
      <c r="J3" s="20" t="s">
        <v>28</v>
      </c>
      <c r="K3" s="20" t="s">
        <v>27</v>
      </c>
      <c r="L3" s="20" t="s">
        <v>29</v>
      </c>
    </row>
    <row r="4" spans="1:12" ht="14.4" thickBot="1" x14ac:dyDescent="0.3">
      <c r="A4" s="20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ht="14.4" thickBot="1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20"/>
      <c r="G5" s="20"/>
      <c r="H5" s="20"/>
      <c r="I5" s="20"/>
      <c r="J5" s="20"/>
      <c r="K5" s="20"/>
      <c r="L5" s="20"/>
    </row>
    <row r="6" spans="1:12" ht="14.4" thickBot="1" x14ac:dyDescent="0.3">
      <c r="A6" s="1">
        <v>324.81</v>
      </c>
      <c r="B6" s="2">
        <v>324.8</v>
      </c>
      <c r="C6" s="1">
        <v>324.79000000000002</v>
      </c>
      <c r="D6" s="1">
        <v>324.77</v>
      </c>
      <c r="E6" s="1">
        <v>324.76</v>
      </c>
      <c r="F6" s="11">
        <f>AVERAGE(A6:E6)</f>
        <v>324.786</v>
      </c>
      <c r="G6" s="14">
        <f>(_xlfn.VAR.P(A6:E6)*5/4)^0.5</f>
        <v>2.0736441353337645E-2</v>
      </c>
      <c r="H6" s="14">
        <f>1.65*G6</f>
        <v>3.4215128233007111E-2</v>
      </c>
      <c r="I6" s="15">
        <f>(_xlfn.VAR.P(A6:E6)/4)^0.5</f>
        <v>9.2736184955001418E-3</v>
      </c>
      <c r="J6" s="14">
        <f>2.78*I6</f>
        <v>2.5780659417490394E-2</v>
      </c>
      <c r="K6" s="16">
        <f>J2*D2</f>
        <v>9.4999999999999998E-3</v>
      </c>
      <c r="L6" s="17">
        <f>(J6^2+K6^2)^0.5</f>
        <v>2.7475305275840634E-2</v>
      </c>
    </row>
  </sheetData>
  <mergeCells count="14">
    <mergeCell ref="A1:L1"/>
    <mergeCell ref="K3:K5"/>
    <mergeCell ref="A2:C2"/>
    <mergeCell ref="D2:F2"/>
    <mergeCell ref="G2:I2"/>
    <mergeCell ref="J2:L2"/>
    <mergeCell ref="L3:L5"/>
    <mergeCell ref="G3:G5"/>
    <mergeCell ref="H3:H5"/>
    <mergeCell ref="I3:I5"/>
    <mergeCell ref="J3:J5"/>
    <mergeCell ref="A3:E3"/>
    <mergeCell ref="A4:E4"/>
    <mergeCell ref="F3:F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F2C-B8F5-4D95-8C4E-65A1E0ADE033}">
  <dimension ref="A1:F7"/>
  <sheetViews>
    <sheetView workbookViewId="0">
      <selection sqref="A1:F1"/>
    </sheetView>
  </sheetViews>
  <sheetFormatPr defaultRowHeight="13.8" x14ac:dyDescent="0.25"/>
  <cols>
    <col min="1" max="5" width="15.77734375" customWidth="1"/>
  </cols>
  <sheetData>
    <row r="1" spans="1:6" ht="14.4" customHeight="1" thickBot="1" x14ac:dyDescent="0.3">
      <c r="A1" s="20" t="s">
        <v>11</v>
      </c>
      <c r="B1" s="20"/>
      <c r="C1" s="20"/>
      <c r="D1" s="20"/>
      <c r="E1" s="20"/>
      <c r="F1" s="20"/>
    </row>
    <row r="2" spans="1:6" ht="42" thickBot="1" x14ac:dyDescent="0.3">
      <c r="A2" s="1" t="s">
        <v>7</v>
      </c>
      <c r="B2" s="1" t="s">
        <v>8</v>
      </c>
      <c r="C2" s="1" t="s">
        <v>9</v>
      </c>
      <c r="D2" s="1" t="s">
        <v>10</v>
      </c>
      <c r="E2" s="3" t="s">
        <v>30</v>
      </c>
      <c r="F2" s="3" t="s">
        <v>34</v>
      </c>
    </row>
    <row r="3" spans="1:6" ht="14.4" thickBot="1" x14ac:dyDescent="0.3">
      <c r="A3" s="1">
        <v>5.0999999999999996</v>
      </c>
      <c r="B3" s="1">
        <v>510</v>
      </c>
      <c r="C3" s="1">
        <f>A3/B3</f>
        <v>9.9999999999999985E-3</v>
      </c>
      <c r="D3" s="4">
        <v>32320</v>
      </c>
      <c r="E3" s="10">
        <f>D3*C3</f>
        <v>323.19999999999993</v>
      </c>
      <c r="F3" s="23">
        <f>ABS(E3-Sheet1!$F$6)/Sheet1!$F$6</f>
        <v>4.8832154095314129E-3</v>
      </c>
    </row>
    <row r="4" spans="1:6" ht="14.4" thickBot="1" x14ac:dyDescent="0.3">
      <c r="A4" s="1">
        <v>5.0999999999999996</v>
      </c>
      <c r="B4" s="1">
        <v>51</v>
      </c>
      <c r="C4" s="1">
        <f t="shared" ref="C4:C7" si="0">A4/B4</f>
        <v>9.9999999999999992E-2</v>
      </c>
      <c r="D4" s="4">
        <v>3226</v>
      </c>
      <c r="E4" s="11">
        <f t="shared" ref="E4:E7" si="1">D4*C4</f>
        <v>322.59999999999997</v>
      </c>
      <c r="F4" s="23">
        <f>ABS(E4-Sheet1!$F$6)/Sheet1!$F$6</f>
        <v>6.7305856779542083E-3</v>
      </c>
    </row>
    <row r="5" spans="1:6" ht="14.4" thickBot="1" x14ac:dyDescent="0.3">
      <c r="A5" s="1">
        <v>510</v>
      </c>
      <c r="B5" s="1">
        <v>510</v>
      </c>
      <c r="C5" s="1">
        <f t="shared" si="0"/>
        <v>1</v>
      </c>
      <c r="D5" s="1">
        <v>324.60000000000002</v>
      </c>
      <c r="E5" s="12">
        <f t="shared" si="1"/>
        <v>324.60000000000002</v>
      </c>
      <c r="F5" s="23">
        <f>ABS(E5-Sheet1!$F$6)/Sheet1!$F$6</f>
        <v>5.726847832110332E-4</v>
      </c>
    </row>
    <row r="6" spans="1:6" ht="14.4" thickBot="1" x14ac:dyDescent="0.3">
      <c r="A6" s="1">
        <v>510</v>
      </c>
      <c r="B6" s="1">
        <v>51</v>
      </c>
      <c r="C6" s="1">
        <f t="shared" si="0"/>
        <v>10</v>
      </c>
      <c r="D6" s="1">
        <v>32.200000000000003</v>
      </c>
      <c r="E6" s="13">
        <f t="shared" si="1"/>
        <v>322</v>
      </c>
      <c r="F6" s="24">
        <f>ABS(E6-Sheet1!$F$6)/Sheet1!$F$6</f>
        <v>8.5779559463770028E-3</v>
      </c>
    </row>
    <row r="7" spans="1:6" ht="14.4" thickBot="1" x14ac:dyDescent="0.3">
      <c r="A7" s="1">
        <v>510</v>
      </c>
      <c r="B7" s="1">
        <v>5.0999999999999996</v>
      </c>
      <c r="C7" s="1">
        <f t="shared" si="0"/>
        <v>100</v>
      </c>
      <c r="D7" s="1">
        <v>3.1</v>
      </c>
      <c r="E7" s="13">
        <f t="shared" si="1"/>
        <v>310</v>
      </c>
      <c r="F7" s="25">
        <f>ABS(E7-Sheet1!$F$6)/Sheet1!$F$6</f>
        <v>4.5525361314835006E-2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0BE7-D666-4C55-AEF5-83A1A5684EAE}">
  <dimension ref="A1:I7"/>
  <sheetViews>
    <sheetView workbookViewId="0">
      <selection sqref="A1:I1"/>
    </sheetView>
  </sheetViews>
  <sheetFormatPr defaultRowHeight="13.8" x14ac:dyDescent="0.25"/>
  <cols>
    <col min="1" max="8" width="15.77734375" customWidth="1"/>
  </cols>
  <sheetData>
    <row r="1" spans="1:9" ht="14.4" customHeight="1" thickBot="1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55.8" thickBot="1" x14ac:dyDescent="0.3">
      <c r="A2" s="1" t="s">
        <v>7</v>
      </c>
      <c r="B2" s="1" t="s">
        <v>8</v>
      </c>
      <c r="C2" s="1" t="s">
        <v>9</v>
      </c>
      <c r="D2" s="1" t="s">
        <v>10</v>
      </c>
      <c r="E2" s="3" t="s">
        <v>16</v>
      </c>
      <c r="F2" s="3" t="s">
        <v>13</v>
      </c>
      <c r="G2" s="3" t="s">
        <v>14</v>
      </c>
      <c r="H2" s="3" t="s">
        <v>15</v>
      </c>
      <c r="I2" s="7" t="s">
        <v>31</v>
      </c>
    </row>
    <row r="3" spans="1:9" ht="14.4" thickBot="1" x14ac:dyDescent="0.3">
      <c r="A3" s="1">
        <v>5.0999999999999996</v>
      </c>
      <c r="B3" s="1">
        <v>510</v>
      </c>
      <c r="C3" s="1">
        <f>A3/B3</f>
        <v>9.9999999999999985E-3</v>
      </c>
      <c r="D3" s="4">
        <v>32320</v>
      </c>
      <c r="E3" s="3">
        <v>100</v>
      </c>
      <c r="F3" s="3">
        <v>0</v>
      </c>
      <c r="G3" s="3">
        <v>0.14099999999999999</v>
      </c>
      <c r="H3" s="3">
        <f>ABS(G3-F3)</f>
        <v>0.14099999999999999</v>
      </c>
      <c r="I3" s="19">
        <f>H3*D3/E3/1000</f>
        <v>4.5571199999999999E-2</v>
      </c>
    </row>
    <row r="4" spans="1:9" ht="14.4" thickBot="1" x14ac:dyDescent="0.3">
      <c r="A4" s="1">
        <v>5.0999999999999996</v>
      </c>
      <c r="B4" s="1">
        <v>51</v>
      </c>
      <c r="C4" s="1">
        <f t="shared" ref="C4:C7" si="0">A4/B4</f>
        <v>9.9999999999999992E-2</v>
      </c>
      <c r="D4" s="4">
        <v>3226</v>
      </c>
      <c r="E4" s="3">
        <v>10</v>
      </c>
      <c r="F4" s="3">
        <v>0</v>
      </c>
      <c r="G4" s="5">
        <v>-0.14000000000000001</v>
      </c>
      <c r="H4" s="5">
        <f t="shared" ref="H4:H7" si="1">ABS(G4-F4)</f>
        <v>0.14000000000000001</v>
      </c>
      <c r="I4" s="19">
        <f t="shared" ref="I4:I7" si="2">H4*D4/E4/1000</f>
        <v>4.5164000000000003E-2</v>
      </c>
    </row>
    <row r="5" spans="1:9" ht="14.4" thickBot="1" x14ac:dyDescent="0.3">
      <c r="A5" s="1">
        <v>510</v>
      </c>
      <c r="B5" s="1">
        <v>510</v>
      </c>
      <c r="C5" s="1">
        <f t="shared" si="0"/>
        <v>1</v>
      </c>
      <c r="D5" s="1">
        <v>324.60000000000002</v>
      </c>
      <c r="E5" s="3">
        <v>1</v>
      </c>
      <c r="F5" s="3">
        <v>-7.8E-2</v>
      </c>
      <c r="G5" s="3">
        <v>-2.1440000000000001</v>
      </c>
      <c r="H5" s="3">
        <f t="shared" si="1"/>
        <v>2.0660000000000003</v>
      </c>
      <c r="I5" s="19">
        <f t="shared" si="2"/>
        <v>0.6706236000000001</v>
      </c>
    </row>
    <row r="6" spans="1:9" ht="14.4" thickBot="1" x14ac:dyDescent="0.3">
      <c r="A6" s="1">
        <v>510</v>
      </c>
      <c r="B6" s="1">
        <v>51</v>
      </c>
      <c r="C6" s="1">
        <f t="shared" si="0"/>
        <v>10</v>
      </c>
      <c r="D6" s="1">
        <v>32.200000000000003</v>
      </c>
      <c r="E6" s="3">
        <v>0.1</v>
      </c>
      <c r="F6" s="5">
        <v>0.18</v>
      </c>
      <c r="G6" s="5">
        <v>0.95</v>
      </c>
      <c r="H6" s="5">
        <f t="shared" si="1"/>
        <v>0.77</v>
      </c>
      <c r="I6" s="9">
        <f t="shared" si="2"/>
        <v>0.24794000000000002</v>
      </c>
    </row>
    <row r="7" spans="1:9" ht="14.4" thickBot="1" x14ac:dyDescent="0.3">
      <c r="A7" s="1">
        <v>510</v>
      </c>
      <c r="B7" s="1">
        <v>5.0999999999999996</v>
      </c>
      <c r="C7" s="1">
        <f t="shared" si="0"/>
        <v>100</v>
      </c>
      <c r="D7" s="1">
        <v>3.1</v>
      </c>
      <c r="E7" s="3">
        <v>0.1</v>
      </c>
      <c r="F7" s="3">
        <v>-8.2880000000000003</v>
      </c>
      <c r="G7" s="3">
        <v>-30.524999999999999</v>
      </c>
      <c r="H7" s="3">
        <f t="shared" si="1"/>
        <v>22.236999999999998</v>
      </c>
      <c r="I7" s="18">
        <f t="shared" si="2"/>
        <v>0.68934699999999982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30F0-D2C7-4E1A-A55E-2C47859AF0FF}">
  <dimension ref="A1:J5"/>
  <sheetViews>
    <sheetView workbookViewId="0">
      <selection sqref="A1:J1"/>
    </sheetView>
  </sheetViews>
  <sheetFormatPr defaultRowHeight="13.8" x14ac:dyDescent="0.25"/>
  <cols>
    <col min="1" max="10" width="15.77734375" customWidth="1"/>
  </cols>
  <sheetData>
    <row r="1" spans="1:10" ht="28.8" customHeight="1" thickBot="1" x14ac:dyDescent="0.3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42" thickBot="1" x14ac:dyDescent="0.3">
      <c r="A2" s="1" t="s">
        <v>7</v>
      </c>
      <c r="B2" s="1">
        <v>5.0999999999999996</v>
      </c>
      <c r="C2" s="1" t="s">
        <v>8</v>
      </c>
      <c r="D2" s="1">
        <v>510</v>
      </c>
      <c r="E2" s="1" t="s">
        <v>9</v>
      </c>
      <c r="F2" s="1">
        <v>0.01</v>
      </c>
      <c r="G2" s="8" t="s">
        <v>32</v>
      </c>
      <c r="H2" s="22">
        <v>32320</v>
      </c>
      <c r="I2" s="1" t="s">
        <v>17</v>
      </c>
      <c r="J2" s="1">
        <v>100</v>
      </c>
    </row>
    <row r="3" spans="1:10" ht="14.4" thickBot="1" x14ac:dyDescent="0.3">
      <c r="A3" s="1" t="s">
        <v>18</v>
      </c>
      <c r="B3" s="4">
        <v>1</v>
      </c>
      <c r="C3" s="4">
        <v>2</v>
      </c>
      <c r="D3" s="4">
        <v>3</v>
      </c>
      <c r="E3" s="1">
        <v>3.5</v>
      </c>
      <c r="F3" s="4">
        <v>4</v>
      </c>
      <c r="G3" s="4">
        <v>5</v>
      </c>
      <c r="H3" s="4">
        <v>6</v>
      </c>
      <c r="I3" s="20"/>
      <c r="J3" s="20"/>
    </row>
    <row r="4" spans="1:10" ht="28.2" thickBot="1" x14ac:dyDescent="0.3">
      <c r="A4" s="1" t="s">
        <v>19</v>
      </c>
      <c r="B4" s="1">
        <v>4.3999999999999997E-2</v>
      </c>
      <c r="C4" s="6">
        <v>0.09</v>
      </c>
      <c r="D4" s="1">
        <v>0.14099999999999999</v>
      </c>
      <c r="E4" s="1">
        <v>0.192</v>
      </c>
      <c r="F4" s="1">
        <v>0.224</v>
      </c>
      <c r="G4" s="1">
        <v>0.27500000000000002</v>
      </c>
      <c r="H4" s="1">
        <v>0.34200000000000003</v>
      </c>
      <c r="I4" s="20"/>
      <c r="J4" s="20"/>
    </row>
    <row r="5" spans="1:10" ht="28.2" thickBot="1" x14ac:dyDescent="0.3">
      <c r="A5" s="3" t="s">
        <v>33</v>
      </c>
      <c r="B5" s="9">
        <f>B4*$H$2/$J$2/1000</f>
        <v>1.4220799999999999E-2</v>
      </c>
      <c r="C5" s="9">
        <f t="shared" ref="C5:H5" si="0">C4*$H$2/$J$2/1000</f>
        <v>2.9087999999999996E-2</v>
      </c>
      <c r="D5" s="19">
        <f t="shared" si="0"/>
        <v>4.5571199999999999E-2</v>
      </c>
      <c r="E5" s="19">
        <f t="shared" si="0"/>
        <v>6.205440000000001E-2</v>
      </c>
      <c r="F5" s="19">
        <f t="shared" si="0"/>
        <v>7.2396799999999997E-2</v>
      </c>
      <c r="G5" s="19">
        <f t="shared" si="0"/>
        <v>8.8880000000000001E-2</v>
      </c>
      <c r="H5" s="9">
        <f t="shared" si="0"/>
        <v>0.1105344</v>
      </c>
      <c r="I5" s="20"/>
      <c r="J5" s="20"/>
    </row>
  </sheetData>
  <mergeCells count="2">
    <mergeCell ref="A1:J1"/>
    <mergeCell ref="I3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2018-04-21T08:12:11Z</dcterms:modified>
</cp:coreProperties>
</file>