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4_{F66B3764-E0E5-4391-B9A1-34A59074FB1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5" i="1"/>
  <c r="B14" i="1"/>
  <c r="B13" i="1"/>
  <c r="E8" i="1" l="1"/>
  <c r="F8" i="1" l="1"/>
  <c r="C8" i="1"/>
  <c r="D8" i="1"/>
  <c r="B8" i="1"/>
  <c r="B12" i="1" l="1"/>
  <c r="B10" i="1"/>
  <c r="B11" i="1" s="1"/>
  <c r="B9" i="1"/>
</calcChain>
</file>

<file path=xl/sharedStrings.xml><?xml version="1.0" encoding="utf-8"?>
<sst xmlns="http://schemas.openxmlformats.org/spreadsheetml/2006/main" count="18" uniqueCount="18">
  <si>
    <r>
      <t>干涉环变化数N</t>
    </r>
    <r>
      <rPr>
        <sz val="6"/>
        <color theme="1"/>
        <rFont val="等线"/>
        <family val="3"/>
        <charset val="134"/>
        <scheme val="minor"/>
      </rPr>
      <t>1</t>
    </r>
    <phoneticPr fontId="1" type="noConversion"/>
  </si>
  <si>
    <r>
      <t>干涉环变化数N</t>
    </r>
    <r>
      <rPr>
        <sz val="6"/>
        <color theme="1"/>
        <rFont val="等线"/>
        <family val="3"/>
        <charset val="134"/>
        <scheme val="minor"/>
      </rPr>
      <t>2</t>
    </r>
    <phoneticPr fontId="1" type="noConversion"/>
  </si>
  <si>
    <t>主尺读数/mm</t>
    <phoneticPr fontId="1" type="noConversion"/>
  </si>
  <si>
    <r>
      <t>M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的位置（直接用副尺读数表示）d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</si>
  <si>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r>
      <t>M1的位置（直接用副尺读数表示）d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/mm</t>
    </r>
    <phoneticPr fontId="1" type="noConversion"/>
  </si>
  <si>
    <t>表1 迈克尔逊干涉仪测定激光波长实验数据记录表</t>
    <phoneticPr fontId="1" type="noConversion"/>
  </si>
  <si>
    <r>
      <t>Δd的标准差σ</t>
    </r>
    <r>
      <rPr>
        <sz val="6"/>
        <color theme="1"/>
        <rFont val="等线"/>
        <family val="3"/>
        <charset val="134"/>
        <scheme val="minor"/>
      </rPr>
      <t>Δd</t>
    </r>
    <r>
      <rPr>
        <sz val="11"/>
        <color theme="1"/>
        <rFont val="等线"/>
        <family val="2"/>
        <scheme val="minor"/>
      </rPr>
      <t>/mm</t>
    </r>
    <phoneticPr fontId="1" type="noConversion"/>
  </si>
  <si>
    <r>
      <t>Δd的平均值的标准差σ</t>
    </r>
    <r>
      <rPr>
        <sz val="6"/>
        <color theme="1"/>
        <rFont val="等线"/>
        <family val="3"/>
        <charset val="134"/>
        <scheme val="minor"/>
      </rPr>
      <t>&lt;Δd&gt;</t>
    </r>
    <r>
      <rPr>
        <sz val="11"/>
        <color theme="1"/>
        <rFont val="等线"/>
        <family val="3"/>
        <charset val="134"/>
        <scheme val="minor"/>
      </rPr>
      <t>/mm</t>
    </r>
    <phoneticPr fontId="1" type="noConversion"/>
  </si>
  <si>
    <r>
      <t>根据肖韦涅准则，Δd实验测量值与平均值允许的偏差Δ(=1.65*σ</t>
    </r>
    <r>
      <rPr>
        <sz val="6"/>
        <color theme="1"/>
        <rFont val="等线"/>
        <family val="3"/>
        <charset val="134"/>
        <scheme val="minor"/>
      </rPr>
      <t>Δd</t>
    </r>
    <r>
      <rPr>
        <sz val="11"/>
        <color theme="1"/>
        <rFont val="等线"/>
        <family val="2"/>
        <scheme val="minor"/>
      </rPr>
      <t>)/mm</t>
    </r>
    <phoneticPr fontId="1" type="noConversion"/>
  </si>
  <si>
    <r>
      <t>Δd的B类不确定度ΔB(=0.95*Δ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)/mm</t>
    </r>
    <phoneticPr fontId="1" type="noConversion"/>
  </si>
  <si>
    <r>
      <t>Δd的A类不确定度ΔA(=t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&lt;Δd&gt;</t>
    </r>
    <r>
      <rPr>
        <sz val="11"/>
        <color theme="1"/>
        <rFont val="等线"/>
        <family val="2"/>
        <scheme val="minor"/>
      </rPr>
      <t>)/mm</t>
    </r>
    <phoneticPr fontId="1" type="noConversion"/>
  </si>
  <si>
    <t>置信概率</t>
    <phoneticPr fontId="1" type="noConversion"/>
  </si>
  <si>
    <r>
      <t>仪器（迈克尔逊干涉仪的螺旋微调鼓轮）误差Δ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2"/>
        <scheme val="minor"/>
      </rPr>
      <t>/mm</t>
    </r>
    <phoneticPr fontId="1" type="noConversion"/>
  </si>
  <si>
    <t>Δd的总不确定度U=(ΔA^2+ΔB^2)^0.5/mm</t>
    <phoneticPr fontId="1" type="noConversion"/>
  </si>
  <si>
    <r>
      <t>外扩（</t>
    </r>
    <r>
      <rPr>
        <sz val="11"/>
        <color theme="1"/>
        <rFont val="等线"/>
        <family val="3"/>
        <charset val="134"/>
        <scheme val="minor"/>
      </rPr>
      <t>或收）</t>
    </r>
    <r>
      <rPr>
        <sz val="11"/>
        <color theme="1"/>
        <rFont val="等线"/>
        <family val="2"/>
        <scheme val="minor"/>
      </rPr>
      <t>250环对应的M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位置变化量Δd=|d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-d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|/mm</t>
    </r>
    <phoneticPr fontId="1" type="noConversion"/>
  </si>
  <si>
    <t>Δd的平均值&lt;Δd&gt;/mm</t>
    <phoneticPr fontId="1" type="noConversion"/>
  </si>
  <si>
    <r>
      <t>&lt;λ&gt;相对于其公认值(d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=632.8nm)的相对误差η(=|&lt;Δd&gt;-d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|</t>
    </r>
    <r>
      <rPr>
        <sz val="11"/>
        <color theme="1"/>
        <rFont val="等线"/>
        <family val="2"/>
        <scheme val="minor"/>
      </rPr>
      <t>/d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*100%)</t>
    </r>
    <phoneticPr fontId="1" type="noConversion"/>
  </si>
  <si>
    <t>激光波长的计算值&lt;λ&gt;=(2Δd/N)/nm(N=250)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</si>
</sst>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000"/>
    <numFmt numFmtId="178" formatCode="0.00000"/>
    <numFmt numFmtId="179" formatCode="0.000E+00"/>
    <numFmt numFmtId="180" formatCode="0.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sqref="A1:F1"/>
    </sheetView>
  </sheetViews>
  <sheetFormatPr defaultRowHeight="13.8" x14ac:dyDescent="0.25"/>
  <cols>
    <col min="1" max="1" width="18.33203125" bestFit="1" customWidth="1"/>
    <col min="2" max="2" width="9.109375" bestFit="1" customWidth="1"/>
  </cols>
  <sheetData>
    <row r="1" spans="1:6" ht="13.8" customHeight="1" x14ac:dyDescent="0.25">
      <c r="A1" s="5" t="s">
        <v>5</v>
      </c>
      <c r="B1" s="5"/>
      <c r="C1" s="5"/>
      <c r="D1" s="5"/>
      <c r="E1" s="5"/>
      <c r="F1" s="5"/>
    </row>
    <row r="2" spans="1:6" ht="41.4" customHeight="1" x14ac:dyDescent="0.25">
      <c r="A2" s="5" t="s">
        <v>11</v>
      </c>
      <c r="B2" s="5"/>
      <c r="C2" s="1">
        <v>0.95</v>
      </c>
      <c r="D2" s="5" t="s">
        <v>12</v>
      </c>
      <c r="E2" s="5"/>
      <c r="F2" s="1">
        <v>5.0000000000000001E-3</v>
      </c>
    </row>
    <row r="3" spans="1:6" x14ac:dyDescent="0.25">
      <c r="A3" s="1" t="s">
        <v>2</v>
      </c>
      <c r="B3" s="7">
        <v>15</v>
      </c>
      <c r="C3" s="7"/>
      <c r="D3" s="7"/>
      <c r="E3" s="7"/>
      <c r="F3" s="7"/>
    </row>
    <row r="4" spans="1:6" x14ac:dyDescent="0.25">
      <c r="A4" s="1" t="s">
        <v>0</v>
      </c>
      <c r="B4" s="1">
        <v>0</v>
      </c>
      <c r="C4" s="1">
        <v>50</v>
      </c>
      <c r="D4" s="1">
        <v>100</v>
      </c>
      <c r="E4" s="1">
        <v>150</v>
      </c>
      <c r="F4" s="1">
        <v>200</v>
      </c>
    </row>
    <row r="5" spans="1:6" ht="41.4" x14ac:dyDescent="0.25">
      <c r="A5" s="1" t="s">
        <v>3</v>
      </c>
      <c r="B5" s="1">
        <v>0.24745</v>
      </c>
      <c r="C5" s="1">
        <v>0.23205000000000001</v>
      </c>
      <c r="D5" s="1">
        <v>0.21507000000000001</v>
      </c>
      <c r="E5" s="1">
        <v>0.19918</v>
      </c>
      <c r="F5" s="1">
        <v>0.18296000000000001</v>
      </c>
    </row>
    <row r="6" spans="1:6" x14ac:dyDescent="0.25">
      <c r="A6" s="1" t="s">
        <v>1</v>
      </c>
      <c r="B6" s="1">
        <v>250</v>
      </c>
      <c r="C6" s="1">
        <v>300</v>
      </c>
      <c r="D6" s="1">
        <v>350</v>
      </c>
      <c r="E6" s="1">
        <v>400</v>
      </c>
      <c r="F6" s="1">
        <v>450</v>
      </c>
    </row>
    <row r="7" spans="1:6" ht="41.4" x14ac:dyDescent="0.25">
      <c r="A7" s="1" t="s">
        <v>4</v>
      </c>
      <c r="B7" s="1">
        <v>0.16705999999999999</v>
      </c>
      <c r="C7" s="1">
        <v>0.15073</v>
      </c>
      <c r="D7" s="1">
        <v>0.13464999999999999</v>
      </c>
      <c r="E7" s="1">
        <v>0.11831999999999999</v>
      </c>
      <c r="F7" s="1">
        <v>0.10186000000000001</v>
      </c>
    </row>
    <row r="8" spans="1:6" ht="41.4" x14ac:dyDescent="0.25">
      <c r="A8" s="1" t="s">
        <v>14</v>
      </c>
      <c r="B8" s="1">
        <f>ABS(B7-B5)</f>
        <v>8.0390000000000017E-2</v>
      </c>
      <c r="C8" s="1">
        <f t="shared" ref="C8:D8" si="0">ABS(C7-C5)</f>
        <v>8.1320000000000003E-2</v>
      </c>
      <c r="D8" s="1">
        <f t="shared" si="0"/>
        <v>8.0420000000000019E-2</v>
      </c>
      <c r="E8" s="1">
        <f>ABS(E7-E5)</f>
        <v>8.0860000000000001E-2</v>
      </c>
      <c r="F8" s="2">
        <f>ABS(F7-F5)</f>
        <v>8.1100000000000005E-2</v>
      </c>
    </row>
    <row r="9" spans="1:6" ht="27.6" x14ac:dyDescent="0.25">
      <c r="A9" s="1" t="s">
        <v>15</v>
      </c>
      <c r="B9" s="8">
        <f>AVERAGE(B8:F8)</f>
        <v>8.0818000000000015E-2</v>
      </c>
      <c r="C9" s="8"/>
      <c r="D9" s="8"/>
      <c r="E9" s="8"/>
      <c r="F9" s="8"/>
    </row>
    <row r="10" spans="1:6" x14ac:dyDescent="0.25">
      <c r="A10" s="3" t="s">
        <v>6</v>
      </c>
      <c r="B10" s="9">
        <f>(_xlfn.VAR.P(B8:F8)*5/4)^0.5</f>
        <v>4.1075540166867451E-4</v>
      </c>
      <c r="C10" s="9"/>
      <c r="D10" s="9"/>
      <c r="E10" s="9"/>
      <c r="F10" s="9"/>
    </row>
    <row r="11" spans="1:6" ht="55.2" x14ac:dyDescent="0.25">
      <c r="A11" s="3" t="s">
        <v>8</v>
      </c>
      <c r="B11" s="5">
        <f>1.65*B10</f>
        <v>6.7774641275331288E-4</v>
      </c>
      <c r="C11" s="5"/>
      <c r="D11" s="5"/>
      <c r="E11" s="5"/>
      <c r="F11" s="5"/>
    </row>
    <row r="12" spans="1:6" ht="27.6" x14ac:dyDescent="0.25">
      <c r="A12" s="3" t="s">
        <v>7</v>
      </c>
      <c r="B12" s="9">
        <f>(_xlfn.VAR.P(B8:F8)/4)^0.5</f>
        <v>1.8369540005127737E-4</v>
      </c>
      <c r="C12" s="9"/>
      <c r="D12" s="9"/>
      <c r="E12" s="9"/>
      <c r="F12" s="9"/>
    </row>
    <row r="13" spans="1:6" ht="27.6" x14ac:dyDescent="0.25">
      <c r="A13" s="3" t="s">
        <v>10</v>
      </c>
      <c r="B13" s="5">
        <f>2.78*B12</f>
        <v>5.1067321214255104E-4</v>
      </c>
      <c r="C13" s="5"/>
      <c r="D13" s="5"/>
      <c r="E13" s="5"/>
      <c r="F13" s="5"/>
    </row>
    <row r="14" spans="1:6" ht="27.6" x14ac:dyDescent="0.25">
      <c r="A14" s="3" t="s">
        <v>9</v>
      </c>
      <c r="B14" s="5">
        <f>C2*F2</f>
        <v>4.7499999999999999E-3</v>
      </c>
      <c r="C14" s="5"/>
      <c r="D14" s="5"/>
      <c r="E14" s="5"/>
      <c r="F14" s="5"/>
    </row>
    <row r="15" spans="1:6" ht="41.4" x14ac:dyDescent="0.25">
      <c r="A15" s="3" t="s">
        <v>13</v>
      </c>
      <c r="B15" s="5">
        <f>(B13^2+B14^2)^0.5</f>
        <v>4.7773724085107697E-3</v>
      </c>
      <c r="C15" s="5"/>
      <c r="D15" s="5"/>
      <c r="E15" s="5"/>
      <c r="F15" s="5"/>
    </row>
    <row r="16" spans="1:6" ht="41.4" x14ac:dyDescent="0.25">
      <c r="A16" s="1" t="s">
        <v>17</v>
      </c>
      <c r="B16" s="4">
        <f>2*B9/250*1000000</f>
        <v>646.5440000000001</v>
      </c>
      <c r="C16" s="4"/>
      <c r="D16" s="4"/>
      <c r="E16" s="4"/>
      <c r="F16" s="4"/>
    </row>
    <row r="17" spans="1:6" ht="55.2" x14ac:dyDescent="0.25">
      <c r="A17" s="3" t="s">
        <v>16</v>
      </c>
      <c r="B17" s="6">
        <f>ABS(B16-632.8)/632.8</f>
        <v>2.1719342604298583E-2</v>
      </c>
      <c r="C17" s="6"/>
      <c r="D17" s="6"/>
      <c r="E17" s="6"/>
      <c r="F17" s="6"/>
    </row>
  </sheetData>
  <mergeCells count="13">
    <mergeCell ref="A1:F1"/>
    <mergeCell ref="B9:F9"/>
    <mergeCell ref="B10:F10"/>
    <mergeCell ref="B11:F11"/>
    <mergeCell ref="B12:F12"/>
    <mergeCell ref="B16:F16"/>
    <mergeCell ref="A2:B2"/>
    <mergeCell ref="D2:E2"/>
    <mergeCell ref="B15:F15"/>
    <mergeCell ref="B17:F17"/>
    <mergeCell ref="B3:F3"/>
    <mergeCell ref="B14:F14"/>
    <mergeCell ref="B13:F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2018-10-15T15:27:57Z</dcterms:modified>
</cp:coreProperties>
</file>