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317E655-C583-4D9B-8229-C403E03EF355}" xr6:coauthVersionLast="46" xr6:coauthVersionMax="46" xr10:uidLastSave="{00000000-0000-0000-0000-000000000000}"/>
  <bookViews>
    <workbookView xWindow="-120" yWindow="-120" windowWidth="29040" windowHeight="15840" xr2:uid="{4EC6F0A0-0A11-4BF2-98CB-B27A51385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1" i="1"/>
  <c r="H2" i="1"/>
  <c r="J2" i="1" s="1"/>
  <c r="I2" i="1"/>
  <c r="E3" i="1" l="1"/>
  <c r="B12" i="1" l="1"/>
  <c r="B5" i="1"/>
  <c r="B8" i="1" s="1"/>
  <c r="B9" i="1" s="1"/>
  <c r="B13" i="1" s="1"/>
  <c r="B2" i="1"/>
  <c r="B7" i="1"/>
</calcChain>
</file>

<file path=xl/sharedStrings.xml><?xml version="1.0" encoding="utf-8"?>
<sst xmlns="http://schemas.openxmlformats.org/spreadsheetml/2006/main" count="30" uniqueCount="29">
  <si>
    <t>pump power through pinhole</t>
  </si>
  <si>
    <t>W</t>
  </si>
  <si>
    <t>pinhole diameter</t>
  </si>
  <si>
    <t>cm</t>
  </si>
  <si>
    <t>rep rate</t>
  </si>
  <si>
    <t>Hz</t>
  </si>
  <si>
    <t>pump wavelength</t>
  </si>
  <si>
    <t>nm</t>
  </si>
  <si>
    <t>pump photon energy</t>
  </si>
  <si>
    <t>eV</t>
  </si>
  <si>
    <t>pump fluence</t>
  </si>
  <si>
    <t>pinhole area</t>
  </si>
  <si>
    <t>cm^2</t>
  </si>
  <si>
    <t>J/cm^2</t>
  </si>
  <si>
    <t>photon fluence</t>
  </si>
  <si>
    <t>photons/cm^2</t>
  </si>
  <si>
    <t>molar absorptivity</t>
  </si>
  <si>
    <t>mol^{-1} cm^{-1}</t>
  </si>
  <si>
    <t>cross section</t>
  </si>
  <si>
    <t>Avogrado's number</t>
  </si>
  <si>
    <t>abs photons/dot</t>
  </si>
  <si>
    <t>energy per pulse</t>
  </si>
  <si>
    <t>J</t>
  </si>
  <si>
    <t>CdSe 1S  (nm)</t>
  </si>
  <si>
    <t>d (nm)</t>
  </si>
  <si>
    <t>CdSe 1S (eV)</t>
  </si>
  <si>
    <t>molar ext. coeff. (M^-1 cm^-1)</t>
  </si>
  <si>
    <t>probability for a dot absorbing 1 photon per pulse</t>
    <phoneticPr fontId="1" type="noConversion"/>
  </si>
  <si>
    <t>probability for a dot absorbing 2 photon per pulse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</si>
</sst>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0F45-AC24-4E7B-894E-ED366CF533F2}">
  <dimension ref="A1:J15"/>
  <sheetViews>
    <sheetView tabSelected="1" workbookViewId="0">
      <selection activeCell="B16" sqref="B16"/>
    </sheetView>
  </sheetViews>
  <sheetFormatPr defaultRowHeight="14.25" x14ac:dyDescent="0.2"/>
  <cols>
    <col min="1" max="1" width="46.125" bestFit="1" customWidth="1"/>
    <col min="2" max="2" width="11.875" bestFit="1" customWidth="1"/>
    <col min="5" max="5" width="11.875" bestFit="1" customWidth="1"/>
    <col min="7" max="7" width="13.125" bestFit="1" customWidth="1"/>
    <col min="8" max="9" width="12.75" bestFit="1" customWidth="1"/>
  </cols>
  <sheetData>
    <row r="1" spans="1:10" x14ac:dyDescent="0.2">
      <c r="G1" t="s">
        <v>23</v>
      </c>
      <c r="H1" t="s">
        <v>25</v>
      </c>
      <c r="I1" t="s">
        <v>24</v>
      </c>
      <c r="J1" t="s">
        <v>26</v>
      </c>
    </row>
    <row r="2" spans="1:10" x14ac:dyDescent="0.2">
      <c r="A2" t="s">
        <v>0</v>
      </c>
      <c r="B2">
        <f>5*10^(-5)</f>
        <v>5.0000000000000002E-5</v>
      </c>
      <c r="C2" t="s">
        <v>1</v>
      </c>
      <c r="G2">
        <v>634</v>
      </c>
      <c r="H2">
        <f>1239/G2</f>
        <v>1.9542586750788644</v>
      </c>
      <c r="I2">
        <f>59.60816-0.54736*G2+1.8873*0.001*G2^2-2.85743*0.000001*G2^3+1.62974*(10^(-9))*G2^4</f>
        <v>6.3205728602167142</v>
      </c>
      <c r="J2">
        <f>155507+6.67054*(10^(13))*EXP(-H2/0.10551)</f>
        <v>758272.64781356987</v>
      </c>
    </row>
    <row r="3" spans="1:10" x14ac:dyDescent="0.2">
      <c r="A3" t="s">
        <v>4</v>
      </c>
      <c r="B3">
        <v>100000</v>
      </c>
      <c r="C3" t="s">
        <v>5</v>
      </c>
      <c r="D3" t="s">
        <v>21</v>
      </c>
      <c r="E3">
        <f>B2/B3</f>
        <v>5.0000000000000003E-10</v>
      </c>
      <c r="F3" t="s">
        <v>22</v>
      </c>
    </row>
    <row r="4" spans="1:10" x14ac:dyDescent="0.2">
      <c r="A4" t="s">
        <v>2</v>
      </c>
      <c r="B4">
        <v>5.0000000000000001E-3</v>
      </c>
      <c r="C4" t="s">
        <v>3</v>
      </c>
    </row>
    <row r="5" spans="1:10" x14ac:dyDescent="0.2">
      <c r="A5" t="s">
        <v>11</v>
      </c>
      <c r="B5">
        <f>3.14*((B4/2)^2)</f>
        <v>1.9625000000000003E-5</v>
      </c>
      <c r="C5" t="s">
        <v>12</v>
      </c>
    </row>
    <row r="6" spans="1:10" x14ac:dyDescent="0.2">
      <c r="A6" t="s">
        <v>6</v>
      </c>
      <c r="B6">
        <v>640</v>
      </c>
      <c r="C6" t="s">
        <v>7</v>
      </c>
    </row>
    <row r="7" spans="1:10" x14ac:dyDescent="0.2">
      <c r="A7" t="s">
        <v>8</v>
      </c>
      <c r="B7">
        <f>1239.84/B6</f>
        <v>1.9372499999999999</v>
      </c>
      <c r="C7" t="s">
        <v>9</v>
      </c>
    </row>
    <row r="8" spans="1:10" x14ac:dyDescent="0.2">
      <c r="A8" t="s">
        <v>10</v>
      </c>
      <c r="B8">
        <f>(B2/B3)/B5</f>
        <v>2.5477707006369424E-5</v>
      </c>
      <c r="C8" t="s">
        <v>13</v>
      </c>
    </row>
    <row r="9" spans="1:10" x14ac:dyDescent="0.2">
      <c r="A9" t="s">
        <v>14</v>
      </c>
      <c r="B9">
        <f>B8/(B7*1.6*10^(-19))</f>
        <v>82196757666697.063</v>
      </c>
      <c r="C9" t="s">
        <v>15</v>
      </c>
    </row>
    <row r="10" spans="1:10" x14ac:dyDescent="0.2">
      <c r="A10" t="s">
        <v>16</v>
      </c>
      <c r="B10">
        <v>165030</v>
      </c>
      <c r="C10" t="s">
        <v>17</v>
      </c>
    </row>
    <row r="11" spans="1:10" x14ac:dyDescent="0.2">
      <c r="A11" t="s">
        <v>19</v>
      </c>
      <c r="B11">
        <f>6.02*(10^23)</f>
        <v>6.0199999999999993E+23</v>
      </c>
    </row>
    <row r="12" spans="1:10" x14ac:dyDescent="0.2">
      <c r="A12" t="s">
        <v>18</v>
      </c>
      <c r="B12">
        <f>B10*1000*(LN(10))/B11</f>
        <v>6.3122195663921497E-16</v>
      </c>
      <c r="C12" t="s">
        <v>12</v>
      </c>
    </row>
    <row r="13" spans="1:10" x14ac:dyDescent="0.2">
      <c r="A13" t="s">
        <v>20</v>
      </c>
      <c r="B13">
        <f>B12*B9</f>
        <v>5.1884398203771914E-2</v>
      </c>
    </row>
    <row r="14" spans="1:10" x14ac:dyDescent="0.2">
      <c r="A14" t="s">
        <v>27</v>
      </c>
      <c r="B14">
        <f>B13*EXP(-B13)</f>
        <v>4.9261051290481188E-2</v>
      </c>
    </row>
    <row r="15" spans="1:10" x14ac:dyDescent="0.2">
      <c r="A15" t="s">
        <v>28</v>
      </c>
      <c r="B15">
        <f>B13^2/2*EXP(-B13)</f>
        <v>1.2779400005458791E-3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DELL</cp:lastModifiedBy>
  <dcterms:created xsi:type="dcterms:W3CDTF">2021-04-15T04:48:49Z</dcterms:created>
  <dcterms:modified xsi:type="dcterms:W3CDTF">2021-05-22T09:19:28Z</dcterms:modified>
</cp:coreProperties>
</file>