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\Ofc\"/>
    </mc:Choice>
  </mc:AlternateContent>
  <xr:revisionPtr revIDLastSave="0" documentId="13_ncr:1_{F876BF8C-7428-427B-B01D-FEE446756F0C}" xr6:coauthVersionLast="36" xr6:coauthVersionMax="36" xr10:uidLastSave="{00000000-0000-0000-0000-000000000000}"/>
  <bookViews>
    <workbookView xWindow="0" yWindow="0" windowWidth="28780" windowHeight="12140" xr2:uid="{F1D5397C-59FF-4075-AB44-43985C2E3A71}"/>
  </bookViews>
  <sheets>
    <sheet name="Sheet1" sheetId="1" r:id="rId1"/>
    <sheet name="Sheet2" sheetId="2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6" i="3" l="1"/>
  <c r="F29" i="3"/>
  <c r="F30" i="3"/>
  <c r="F31" i="3"/>
  <c r="F32" i="3"/>
  <c r="F33" i="3"/>
  <c r="F34" i="3"/>
  <c r="F35" i="3"/>
  <c r="E27" i="3"/>
  <c r="E28" i="3"/>
  <c r="E29" i="3" s="1"/>
  <c r="E30" i="3" s="1"/>
  <c r="E31" i="3" s="1"/>
  <c r="E32" i="3" s="1"/>
  <c r="E33" i="3" s="1"/>
  <c r="E34" i="3" s="1"/>
  <c r="E35" i="3" s="1"/>
  <c r="E26" i="3"/>
  <c r="C25" i="3" l="1"/>
  <c r="E4" i="3"/>
  <c r="E5" i="3" s="1"/>
  <c r="E6" i="3" s="1"/>
  <c r="E7" i="3" s="1"/>
  <c r="E8" i="3" s="1"/>
  <c r="E9" i="3" s="1"/>
  <c r="E10" i="3" s="1"/>
  <c r="E11" i="3" s="1"/>
  <c r="E12" i="3" s="1"/>
  <c r="E13" i="3" s="1"/>
  <c r="E14" i="3" s="1"/>
  <c r="I4" i="2" l="1"/>
  <c r="I5" i="2"/>
  <c r="I6" i="2"/>
  <c r="I7" i="2"/>
  <c r="I8" i="2"/>
  <c r="I9" i="2"/>
  <c r="C14" i="2"/>
  <c r="V43" i="1" l="1"/>
  <c r="Y26" i="1"/>
  <c r="Y27" i="1"/>
  <c r="Y28" i="1"/>
  <c r="Y29" i="1"/>
  <c r="Y30" i="1"/>
  <c r="Y31" i="1"/>
  <c r="Y32" i="1"/>
  <c r="Y33" i="1"/>
  <c r="Y34" i="1"/>
  <c r="Y35" i="1"/>
  <c r="Y25" i="1"/>
  <c r="V40" i="1"/>
  <c r="Q30" i="1" l="1"/>
  <c r="Q31" i="1"/>
  <c r="Q32" i="1"/>
  <c r="Q33" i="1"/>
  <c r="Q34" i="1"/>
  <c r="Q35" i="1"/>
  <c r="Q36" i="1"/>
  <c r="Q37" i="1"/>
  <c r="Q29" i="1"/>
  <c r="P30" i="1"/>
  <c r="P31" i="1"/>
  <c r="P32" i="1"/>
  <c r="P33" i="1"/>
  <c r="P34" i="1"/>
  <c r="P35" i="1"/>
  <c r="P36" i="1"/>
  <c r="P37" i="1"/>
  <c r="P29" i="1"/>
  <c r="O28" i="1"/>
  <c r="O29" i="1"/>
  <c r="O30" i="1"/>
  <c r="O31" i="1"/>
  <c r="O32" i="1"/>
  <c r="O33" i="1"/>
  <c r="O34" i="1"/>
  <c r="O35" i="1"/>
  <c r="O36" i="1"/>
  <c r="O37" i="1"/>
  <c r="N28" i="1" l="1"/>
  <c r="N29" i="1"/>
  <c r="N30" i="1"/>
  <c r="N31" i="1"/>
  <c r="N32" i="1"/>
  <c r="N33" i="1"/>
  <c r="N34" i="1"/>
  <c r="N35" i="1"/>
  <c r="N36" i="1"/>
  <c r="N37" i="1"/>
  <c r="N27" i="1"/>
  <c r="M27" i="1"/>
  <c r="M28" i="1"/>
  <c r="M29" i="1"/>
  <c r="M30" i="1"/>
  <c r="M31" i="1"/>
  <c r="M32" i="1"/>
  <c r="M33" i="1"/>
  <c r="M34" i="1"/>
  <c r="M35" i="1"/>
  <c r="M36" i="1"/>
  <c r="M37" i="1"/>
  <c r="H27" i="1" l="1"/>
  <c r="H28" i="1"/>
  <c r="H29" i="1"/>
  <c r="H30" i="1"/>
  <c r="H31" i="1"/>
  <c r="H32" i="1"/>
  <c r="H26" i="1"/>
  <c r="E27" i="1"/>
  <c r="G27" i="1" s="1"/>
  <c r="E28" i="1"/>
  <c r="G28" i="1" s="1"/>
  <c r="E29" i="1"/>
  <c r="G29" i="1" s="1"/>
  <c r="E30" i="1"/>
  <c r="G30" i="1" s="1"/>
  <c r="E31" i="1"/>
  <c r="G31" i="1" s="1"/>
  <c r="E32" i="1"/>
  <c r="G32" i="1" s="1"/>
  <c r="E26" i="1"/>
  <c r="G26" i="1" s="1"/>
  <c r="D27" i="1"/>
  <c r="F27" i="1" s="1"/>
  <c r="D28" i="1"/>
  <c r="F28" i="1" s="1"/>
  <c r="D29" i="1"/>
  <c r="F29" i="1" s="1"/>
  <c r="D30" i="1"/>
  <c r="F30" i="1" s="1"/>
  <c r="D31" i="1"/>
  <c r="F31" i="1" s="1"/>
  <c r="D32" i="1"/>
  <c r="F32" i="1" s="1"/>
  <c r="D26" i="1"/>
  <c r="F26" i="1" s="1"/>
  <c r="O9" i="1"/>
  <c r="P6" i="1"/>
  <c r="P7" i="1"/>
  <c r="P8" i="1"/>
  <c r="P5" i="1"/>
  <c r="J7" i="1"/>
  <c r="J8" i="1"/>
  <c r="J9" i="1"/>
  <c r="J10" i="1"/>
  <c r="J11" i="1"/>
  <c r="J12" i="1"/>
  <c r="J6" i="1"/>
  <c r="I7" i="1"/>
  <c r="I8" i="1"/>
  <c r="I9" i="1"/>
  <c r="I10" i="1"/>
  <c r="I11" i="1"/>
  <c r="I12" i="1"/>
  <c r="I6" i="1"/>
  <c r="C13" i="1"/>
  <c r="O12" i="1" l="1"/>
</calcChain>
</file>

<file path=xl/sharedStrings.xml><?xml version="1.0" encoding="utf-8"?>
<sst xmlns="http://schemas.openxmlformats.org/spreadsheetml/2006/main" count="87" uniqueCount="76">
  <si>
    <t>年份</t>
  </si>
  <si>
    <t>GDP</t>
  </si>
  <si>
    <t>p72 表4-5</t>
  </si>
  <si>
    <t>p71 表4-2</t>
  </si>
  <si>
    <t>人均GDP</t>
  </si>
  <si>
    <t>p76 表4-9</t>
  </si>
  <si>
    <t>时间</t>
  </si>
  <si>
    <t>库存量</t>
  </si>
  <si>
    <t>1月1日</t>
  </si>
  <si>
    <t>3月31日</t>
  </si>
  <si>
    <t>6月1日</t>
  </si>
  <si>
    <t>7月1日</t>
  </si>
  <si>
    <t>12月31日</t>
  </si>
  <si>
    <t>p81 表4-14</t>
  </si>
  <si>
    <t>销售额</t>
  </si>
  <si>
    <t>p88 表4-18</t>
  </si>
  <si>
    <t>产量</t>
  </si>
  <si>
    <t>时间t</t>
  </si>
  <si>
    <t>时间t0</t>
  </si>
  <si>
    <t>平均发展水平</t>
  </si>
  <si>
    <t>增长量</t>
  </si>
  <si>
    <t>累计增长量</t>
  </si>
  <si>
    <t>时间间隔</t>
  </si>
  <si>
    <t>中点</t>
  </si>
  <si>
    <t>平均库存量</t>
  </si>
  <si>
    <t>环比</t>
  </si>
  <si>
    <t>p86 表4-17</t>
  </si>
  <si>
    <t>发展速度 %</t>
  </si>
  <si>
    <t>定基</t>
  </si>
  <si>
    <t>设置单元格格式为%</t>
  </si>
  <si>
    <t>增长速度 %</t>
  </si>
  <si>
    <t>1%的增减值</t>
  </si>
  <si>
    <t>自己计算</t>
  </si>
  <si>
    <t>3年移动平均</t>
  </si>
  <si>
    <t>第二次</t>
  </si>
  <si>
    <t>4年移动平均(数据分析只完成第一次)</t>
  </si>
  <si>
    <t>数据-&gt;数据分析-&gt;移动平均 (输出与输入对齐, no see future)</t>
  </si>
  <si>
    <t>可以使用 数据-&gt;数据分析-&gt;回归</t>
  </si>
  <si>
    <t>可以用 INTERCEPT 和 SLOPE 分别计算截距和斜率。也可以根据数学公式，手工计算</t>
  </si>
  <si>
    <t>t*y</t>
  </si>
  <si>
    <t>slope</t>
  </si>
  <si>
    <t>手工对称时间</t>
  </si>
  <si>
    <t>代数法：发展速度</t>
  </si>
  <si>
    <t>国民总收入(亿元)</t>
  </si>
  <si>
    <t>国内生产总值(亿元)</t>
  </si>
  <si>
    <t>第一产业增加值(亿元)</t>
  </si>
  <si>
    <t>第二产业增加值(亿元)</t>
  </si>
  <si>
    <t>第三产业增加值(亿元)</t>
  </si>
  <si>
    <t>人均国内生产总值(元)</t>
  </si>
  <si>
    <t>2020年</t>
  </si>
  <si>
    <t>2019年</t>
  </si>
  <si>
    <t>2018年</t>
  </si>
  <si>
    <t>2017年</t>
  </si>
  <si>
    <t>2016年</t>
  </si>
  <si>
    <t>from data.stats.gov.cn</t>
  </si>
  <si>
    <t>代数方程</t>
  </si>
  <si>
    <t>目标值</t>
  </si>
  <si>
    <t>平均发展速度: 人均GDP</t>
  </si>
  <si>
    <t>数据-&gt;模拟分析-&gt;单变量求解</t>
  </si>
  <si>
    <t>目标单元格 C14, 可变单元格 C13, 目标值 I9 取 5.9696</t>
  </si>
  <si>
    <t>初始值设置为 1.05</t>
  </si>
  <si>
    <t>天数</t>
  </si>
  <si>
    <t>租赁数</t>
  </si>
  <si>
    <t xml:space="preserve">拟合值 </t>
  </si>
  <si>
    <t>平滑常数</t>
  </si>
  <si>
    <t>平均误差</t>
  </si>
  <si>
    <t>标准误差</t>
  </si>
  <si>
    <t>RMSPE</t>
  </si>
  <si>
    <t>预测误差</t>
  </si>
  <si>
    <t>指数平滑</t>
  </si>
  <si>
    <t>阻尼系数</t>
  </si>
  <si>
    <t>初始值</t>
  </si>
  <si>
    <t>预测值</t>
  </si>
  <si>
    <t>注意：初始值和预测值都是手工实现的</t>
  </si>
  <si>
    <t>手工修改图形中 =SERIES("预测值",,Sheet3!$E$25:$E$36,2), 原为$E$35</t>
  </si>
  <si>
    <t>使用分析工具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</si>
</sst>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0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移动平均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实际值</c:v>
          </c:tx>
          <c:val>
            <c:numRef>
              <c:f>Sheet1!$L$25:$L$37</c:f>
              <c:numCache>
                <c:formatCode>General</c:formatCode>
                <c:ptCount val="13"/>
                <c:pt idx="0">
                  <c:v>75</c:v>
                </c:pt>
                <c:pt idx="1">
                  <c:v>62</c:v>
                </c:pt>
                <c:pt idx="2">
                  <c:v>66</c:v>
                </c:pt>
                <c:pt idx="3">
                  <c:v>85</c:v>
                </c:pt>
                <c:pt idx="4">
                  <c:v>75</c:v>
                </c:pt>
                <c:pt idx="5">
                  <c:v>53</c:v>
                </c:pt>
                <c:pt idx="6">
                  <c:v>80</c:v>
                </c:pt>
                <c:pt idx="7">
                  <c:v>84</c:v>
                </c:pt>
                <c:pt idx="8">
                  <c:v>95</c:v>
                </c:pt>
                <c:pt idx="9">
                  <c:v>94</c:v>
                </c:pt>
                <c:pt idx="10">
                  <c:v>100</c:v>
                </c:pt>
                <c:pt idx="11">
                  <c:v>87</c:v>
                </c:pt>
                <c:pt idx="12">
                  <c:v>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55-4FD7-8C66-0D7D22E1324C}"/>
            </c:ext>
          </c:extLst>
        </c:ser>
        <c:ser>
          <c:idx val="1"/>
          <c:order val="1"/>
          <c:tx>
            <c:v>预测值</c:v>
          </c:tx>
          <c:val>
            <c:numRef>
              <c:f>Sheet1!$M$25:$M$37</c:f>
              <c:numCache>
                <c:formatCode>General</c:formatCode>
                <c:ptCount val="13"/>
                <c:pt idx="0">
                  <c:v>#N/A</c:v>
                </c:pt>
                <c:pt idx="1">
                  <c:v>#N/A</c:v>
                </c:pt>
                <c:pt idx="2">
                  <c:v>67.666666666666671</c:v>
                </c:pt>
                <c:pt idx="3">
                  <c:v>71</c:v>
                </c:pt>
                <c:pt idx="4">
                  <c:v>75.333333333333329</c:v>
                </c:pt>
                <c:pt idx="5">
                  <c:v>71</c:v>
                </c:pt>
                <c:pt idx="6">
                  <c:v>69.333333333333329</c:v>
                </c:pt>
                <c:pt idx="7">
                  <c:v>72.333333333333329</c:v>
                </c:pt>
                <c:pt idx="8">
                  <c:v>86.333333333333329</c:v>
                </c:pt>
                <c:pt idx="9">
                  <c:v>91</c:v>
                </c:pt>
                <c:pt idx="10">
                  <c:v>96.333333333333329</c:v>
                </c:pt>
                <c:pt idx="11">
                  <c:v>93.666666666666671</c:v>
                </c:pt>
                <c:pt idx="12">
                  <c:v>97.333333333333329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55-4FD7-8C66-0D7D22E132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9000136"/>
        <c:axId val="858992920"/>
      </c:lineChart>
      <c:catAx>
        <c:axId val="859000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数据点</a:t>
                </a:r>
              </a:p>
            </c:rich>
          </c:tx>
          <c:overlay val="0"/>
        </c:title>
        <c:majorTickMark val="out"/>
        <c:minorTickMark val="none"/>
        <c:tickLblPos val="nextTo"/>
        <c:crossAx val="858992920"/>
        <c:crosses val="autoZero"/>
        <c:auto val="1"/>
        <c:lblAlgn val="ctr"/>
        <c:lblOffset val="100"/>
        <c:noMultiLvlLbl val="0"/>
      </c:catAx>
      <c:valAx>
        <c:axId val="8589929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值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5900013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指数平滑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实际值</c:v>
          </c:tx>
          <c:val>
            <c:numRef>
              <c:f>Sheet3!$C$25:$C$35</c:f>
              <c:numCache>
                <c:formatCode>General</c:formatCode>
                <c:ptCount val="11"/>
                <c:pt idx="0">
                  <c:v>10.6</c:v>
                </c:pt>
                <c:pt idx="1">
                  <c:v>10</c:v>
                </c:pt>
                <c:pt idx="2">
                  <c:v>11</c:v>
                </c:pt>
                <c:pt idx="3">
                  <c:v>10</c:v>
                </c:pt>
                <c:pt idx="4">
                  <c:v>12</c:v>
                </c:pt>
                <c:pt idx="5">
                  <c:v>10</c:v>
                </c:pt>
                <c:pt idx="6">
                  <c:v>12</c:v>
                </c:pt>
                <c:pt idx="7">
                  <c:v>11</c:v>
                </c:pt>
                <c:pt idx="8">
                  <c:v>19</c:v>
                </c:pt>
                <c:pt idx="9">
                  <c:v>19</c:v>
                </c:pt>
                <c:pt idx="10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26-4B61-80F2-997C4630013C}"/>
            </c:ext>
          </c:extLst>
        </c:ser>
        <c:ser>
          <c:idx val="1"/>
          <c:order val="1"/>
          <c:tx>
            <c:v>预测值</c:v>
          </c:tx>
          <c:val>
            <c:numRef>
              <c:f>Sheet3!$E$25:$E$36</c:f>
              <c:numCache>
                <c:formatCode>General</c:formatCode>
                <c:ptCount val="12"/>
                <c:pt idx="0">
                  <c:v>#N/A</c:v>
                </c:pt>
                <c:pt idx="1">
                  <c:v>10.6</c:v>
                </c:pt>
                <c:pt idx="2">
                  <c:v>10.419999999999998</c:v>
                </c:pt>
                <c:pt idx="3">
                  <c:v>10.593999999999998</c:v>
                </c:pt>
                <c:pt idx="4">
                  <c:v>10.415799999999997</c:v>
                </c:pt>
                <c:pt idx="5">
                  <c:v>10.891059999999996</c:v>
                </c:pt>
                <c:pt idx="6">
                  <c:v>10.623741999999996</c:v>
                </c:pt>
                <c:pt idx="7">
                  <c:v>11.036619399999996</c:v>
                </c:pt>
                <c:pt idx="8">
                  <c:v>11.025633579999997</c:v>
                </c:pt>
                <c:pt idx="9">
                  <c:v>13.417943505999997</c:v>
                </c:pt>
                <c:pt idx="10">
                  <c:v>15.092560454199997</c:v>
                </c:pt>
                <c:pt idx="11">
                  <c:v>16.564792317939997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26-4B61-80F2-997C46300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5890528"/>
        <c:axId val="755886592"/>
      </c:lineChart>
      <c:catAx>
        <c:axId val="755890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数据点</a:t>
                </a:r>
              </a:p>
            </c:rich>
          </c:tx>
          <c:overlay val="0"/>
        </c:title>
        <c:majorTickMark val="out"/>
        <c:minorTickMark val="none"/>
        <c:tickLblPos val="nextTo"/>
        <c:crossAx val="755886592"/>
        <c:crosses val="autoZero"/>
        <c:auto val="1"/>
        <c:lblAlgn val="ctr"/>
        <c:lblOffset val="100"/>
        <c:noMultiLvlLbl val="0"/>
      </c:catAx>
      <c:valAx>
        <c:axId val="7558865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值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589052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41</xdr:row>
      <xdr:rowOff>69850</xdr:rowOff>
    </xdr:from>
    <xdr:to>
      <xdr:col>18</xdr:col>
      <xdr:colOff>57150</xdr:colOff>
      <xdr:row>51</xdr:row>
      <xdr:rowOff>69850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9A75210-56D9-4FED-9941-AF6C2715BF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247650</xdr:colOff>
      <xdr:row>21</xdr:row>
      <xdr:rowOff>177800</xdr:rowOff>
    </xdr:from>
    <xdr:to>
      <xdr:col>13</xdr:col>
      <xdr:colOff>247650</xdr:colOff>
      <xdr:row>40</xdr:row>
      <xdr:rowOff>38100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50990536-3E97-44B4-BF88-74F7BC77D5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CB407-D304-4F57-895D-837D2CD09335}">
  <dimension ref="B2:Y43"/>
  <sheetViews>
    <sheetView tabSelected="1" topLeftCell="A7" workbookViewId="0">
      <selection activeCell="D39" sqref="D39"/>
    </sheetView>
  </sheetViews>
  <sheetFormatPr defaultRowHeight="14.5" x14ac:dyDescent="0.35"/>
  <sheetData>
    <row r="2" spans="2:16" x14ac:dyDescent="0.35">
      <c r="B2" t="s">
        <v>3</v>
      </c>
      <c r="G2" t="s">
        <v>2</v>
      </c>
      <c r="M2" t="s">
        <v>5</v>
      </c>
      <c r="O2" t="s">
        <v>22</v>
      </c>
      <c r="P2" t="s">
        <v>23</v>
      </c>
    </row>
    <row r="3" spans="2:16" x14ac:dyDescent="0.35">
      <c r="I3" t="s">
        <v>20</v>
      </c>
      <c r="J3" t="s">
        <v>21</v>
      </c>
      <c r="M3" t="s">
        <v>6</v>
      </c>
      <c r="N3" t="s">
        <v>7</v>
      </c>
    </row>
    <row r="4" spans="2:16" x14ac:dyDescent="0.35">
      <c r="B4" t="s">
        <v>0</v>
      </c>
      <c r="C4" t="s">
        <v>1</v>
      </c>
      <c r="G4" t="s">
        <v>0</v>
      </c>
      <c r="H4" t="s">
        <v>4</v>
      </c>
      <c r="M4" t="s">
        <v>8</v>
      </c>
      <c r="N4">
        <v>80</v>
      </c>
    </row>
    <row r="5" spans="2:16" x14ac:dyDescent="0.35">
      <c r="B5">
        <v>2011</v>
      </c>
      <c r="C5" s="1">
        <v>484123.5</v>
      </c>
      <c r="D5" s="1"/>
      <c r="E5" s="1"/>
      <c r="G5">
        <v>2008</v>
      </c>
      <c r="H5">
        <v>19700</v>
      </c>
      <c r="M5" t="s">
        <v>9</v>
      </c>
      <c r="N5">
        <v>85</v>
      </c>
      <c r="O5">
        <v>3</v>
      </c>
      <c r="P5">
        <f>(N4+N5)/2</f>
        <v>82.5</v>
      </c>
    </row>
    <row r="6" spans="2:16" x14ac:dyDescent="0.35">
      <c r="B6">
        <v>2012</v>
      </c>
      <c r="C6" s="1">
        <v>534123</v>
      </c>
      <c r="D6" s="1"/>
      <c r="E6" s="1"/>
      <c r="G6">
        <v>2009</v>
      </c>
      <c r="H6">
        <v>21947</v>
      </c>
      <c r="I6">
        <f>H6-H5</f>
        <v>2247</v>
      </c>
      <c r="J6">
        <f>H6-$H$5</f>
        <v>2247</v>
      </c>
      <c r="M6" t="s">
        <v>10</v>
      </c>
      <c r="N6">
        <v>70</v>
      </c>
      <c r="O6">
        <v>2</v>
      </c>
      <c r="P6">
        <f t="shared" ref="P6:P8" si="0">(N5+N6)/2</f>
        <v>77.5</v>
      </c>
    </row>
    <row r="7" spans="2:16" x14ac:dyDescent="0.35">
      <c r="B7">
        <v>2013</v>
      </c>
      <c r="C7" s="1">
        <v>588018.80000000005</v>
      </c>
      <c r="D7" s="1"/>
      <c r="E7" s="1"/>
      <c r="G7">
        <v>2010</v>
      </c>
      <c r="H7">
        <v>27133</v>
      </c>
      <c r="I7">
        <f t="shared" ref="I7:I12" si="1">H7-H6</f>
        <v>5186</v>
      </c>
      <c r="J7">
        <f t="shared" ref="J7:J12" si="2">H7-$H$5</f>
        <v>7433</v>
      </c>
      <c r="M7" t="s">
        <v>11</v>
      </c>
      <c r="N7">
        <v>90</v>
      </c>
      <c r="O7">
        <v>1</v>
      </c>
      <c r="P7">
        <f t="shared" si="0"/>
        <v>80</v>
      </c>
    </row>
    <row r="8" spans="2:16" x14ac:dyDescent="0.35">
      <c r="B8">
        <v>2014</v>
      </c>
      <c r="C8" s="1">
        <v>636138.69999999995</v>
      </c>
      <c r="D8" s="1"/>
      <c r="E8" s="1"/>
      <c r="G8">
        <v>2011</v>
      </c>
      <c r="H8">
        <v>33464</v>
      </c>
      <c r="I8">
        <f t="shared" si="1"/>
        <v>6331</v>
      </c>
      <c r="J8">
        <f t="shared" si="2"/>
        <v>13764</v>
      </c>
      <c r="M8" t="s">
        <v>12</v>
      </c>
      <c r="N8">
        <v>130</v>
      </c>
      <c r="O8">
        <v>6</v>
      </c>
      <c r="P8">
        <f t="shared" si="0"/>
        <v>110</v>
      </c>
    </row>
    <row r="9" spans="2:16" x14ac:dyDescent="0.35">
      <c r="B9">
        <v>2015</v>
      </c>
      <c r="C9" s="1">
        <v>676708</v>
      </c>
      <c r="D9" s="1"/>
      <c r="E9" s="1"/>
      <c r="G9">
        <v>2012</v>
      </c>
      <c r="H9">
        <v>38564</v>
      </c>
      <c r="I9">
        <f t="shared" si="1"/>
        <v>5100</v>
      </c>
      <c r="J9">
        <f t="shared" si="2"/>
        <v>18864</v>
      </c>
      <c r="O9">
        <f>SUM(O5:O8)</f>
        <v>12</v>
      </c>
    </row>
    <row r="10" spans="2:16" x14ac:dyDescent="0.35">
      <c r="B10">
        <v>2016</v>
      </c>
      <c r="G10">
        <v>2013</v>
      </c>
      <c r="H10">
        <v>42752</v>
      </c>
      <c r="I10">
        <f t="shared" si="1"/>
        <v>4188</v>
      </c>
      <c r="J10">
        <f t="shared" si="2"/>
        <v>23052</v>
      </c>
    </row>
    <row r="11" spans="2:16" x14ac:dyDescent="0.35">
      <c r="B11">
        <v>2017</v>
      </c>
      <c r="G11">
        <v>2014</v>
      </c>
      <c r="H11">
        <v>46929</v>
      </c>
      <c r="I11">
        <f t="shared" si="1"/>
        <v>4177</v>
      </c>
      <c r="J11">
        <f t="shared" si="2"/>
        <v>27229</v>
      </c>
      <c r="N11" t="s">
        <v>24</v>
      </c>
    </row>
    <row r="12" spans="2:16" x14ac:dyDescent="0.35">
      <c r="B12" t="s">
        <v>19</v>
      </c>
      <c r="G12">
        <v>2015</v>
      </c>
      <c r="H12">
        <v>48136</v>
      </c>
      <c r="I12">
        <f t="shared" si="1"/>
        <v>1207</v>
      </c>
      <c r="J12">
        <f t="shared" si="2"/>
        <v>28436</v>
      </c>
      <c r="O12">
        <f>SUMPRODUCT(O5:O8,P5:P8)/O9</f>
        <v>95.208333333333329</v>
      </c>
    </row>
    <row r="13" spans="2:16" x14ac:dyDescent="0.35">
      <c r="C13" s="1">
        <f>AVERAGE(C5:C9)</f>
        <v>583822.4</v>
      </c>
      <c r="D13" s="1"/>
      <c r="E13" s="1"/>
      <c r="G13">
        <v>2016</v>
      </c>
    </row>
    <row r="21" spans="2:25" x14ac:dyDescent="0.35">
      <c r="M21" t="s">
        <v>33</v>
      </c>
      <c r="O21" t="s">
        <v>35</v>
      </c>
    </row>
    <row r="22" spans="2:25" x14ac:dyDescent="0.35">
      <c r="B22" t="s">
        <v>13</v>
      </c>
      <c r="D22" t="s">
        <v>27</v>
      </c>
      <c r="F22" t="s">
        <v>30</v>
      </c>
      <c r="H22" t="s">
        <v>31</v>
      </c>
      <c r="K22" t="s">
        <v>26</v>
      </c>
      <c r="N22" t="s">
        <v>32</v>
      </c>
      <c r="P22" t="s">
        <v>34</v>
      </c>
      <c r="Q22" t="s">
        <v>32</v>
      </c>
      <c r="T22" t="s">
        <v>15</v>
      </c>
    </row>
    <row r="23" spans="2:25" x14ac:dyDescent="0.35">
      <c r="D23" t="s">
        <v>25</v>
      </c>
      <c r="E23" t="s">
        <v>28</v>
      </c>
      <c r="F23" t="s">
        <v>25</v>
      </c>
      <c r="G23" t="s">
        <v>28</v>
      </c>
      <c r="Y23" t="s">
        <v>39</v>
      </c>
    </row>
    <row r="24" spans="2:25" x14ac:dyDescent="0.35">
      <c r="B24" t="s">
        <v>0</v>
      </c>
      <c r="C24" t="s">
        <v>4</v>
      </c>
      <c r="K24" t="s">
        <v>0</v>
      </c>
      <c r="L24" t="s">
        <v>14</v>
      </c>
      <c r="T24" t="s">
        <v>0</v>
      </c>
      <c r="U24" t="s">
        <v>16</v>
      </c>
      <c r="V24" t="s">
        <v>17</v>
      </c>
      <c r="W24" t="s">
        <v>18</v>
      </c>
    </row>
    <row r="25" spans="2:25" x14ac:dyDescent="0.35">
      <c r="B25">
        <v>2008</v>
      </c>
      <c r="C25">
        <v>19700</v>
      </c>
      <c r="K25">
        <v>2003</v>
      </c>
      <c r="L25">
        <v>75</v>
      </c>
      <c r="M25" t="e">
        <v>#N/A</v>
      </c>
      <c r="O25" t="e">
        <v>#N/A</v>
      </c>
      <c r="T25">
        <v>2005</v>
      </c>
      <c r="U25">
        <v>230</v>
      </c>
      <c r="V25">
        <v>1</v>
      </c>
      <c r="W25">
        <v>-5</v>
      </c>
      <c r="Y25">
        <f>U25*W25</f>
        <v>-1150</v>
      </c>
    </row>
    <row r="26" spans="2:25" x14ac:dyDescent="0.35">
      <c r="B26">
        <v>2009</v>
      </c>
      <c r="C26">
        <v>21947</v>
      </c>
      <c r="D26" s="2">
        <f>C26/C25</f>
        <v>1.1140609137055837</v>
      </c>
      <c r="E26" s="2">
        <f>C26/$C$25</f>
        <v>1.1140609137055837</v>
      </c>
      <c r="F26" s="2">
        <f>D26-1</f>
        <v>0.11406091370558369</v>
      </c>
      <c r="G26" s="2">
        <f>E26-1</f>
        <v>0.11406091370558369</v>
      </c>
      <c r="H26">
        <f>C25/100</f>
        <v>197</v>
      </c>
      <c r="K26">
        <v>2004</v>
      </c>
      <c r="L26">
        <v>62</v>
      </c>
      <c r="M26" t="e">
        <v>#N/A</v>
      </c>
      <c r="O26" t="e">
        <v>#N/A</v>
      </c>
      <c r="T26">
        <v>2006</v>
      </c>
      <c r="U26">
        <v>236</v>
      </c>
      <c r="V26">
        <v>2</v>
      </c>
      <c r="W26">
        <v>-4</v>
      </c>
      <c r="Y26">
        <f t="shared" ref="Y26:Y35" si="3">U26*W26</f>
        <v>-944</v>
      </c>
    </row>
    <row r="27" spans="2:25" x14ac:dyDescent="0.35">
      <c r="B27">
        <v>2010</v>
      </c>
      <c r="C27">
        <v>27133</v>
      </c>
      <c r="D27" s="2">
        <f t="shared" ref="D27:D32" si="4">C27/C26</f>
        <v>1.2362965325557023</v>
      </c>
      <c r="E27" s="2">
        <f t="shared" ref="E27:E32" si="5">C27/$C$25</f>
        <v>1.3773096446700508</v>
      </c>
      <c r="F27" s="2">
        <f t="shared" ref="F27:F32" si="6">D27-1</f>
        <v>0.23629653255570227</v>
      </c>
      <c r="G27" s="2">
        <f t="shared" ref="G27:G32" si="7">E27-1</f>
        <v>0.37730964467005079</v>
      </c>
      <c r="H27">
        <f t="shared" ref="H27:H32" si="8">C26/100</f>
        <v>219.47</v>
      </c>
      <c r="K27">
        <v>2005</v>
      </c>
      <c r="L27">
        <v>66</v>
      </c>
      <c r="M27">
        <f t="shared" ref="M27:M37" si="9">AVERAGE(L25:L27)</f>
        <v>67.666666666666671</v>
      </c>
      <c r="N27">
        <f>AVERAGE(L25:L27)</f>
        <v>67.666666666666671</v>
      </c>
      <c r="O27" t="e">
        <v>#N/A</v>
      </c>
      <c r="T27">
        <v>2007</v>
      </c>
      <c r="U27">
        <v>242</v>
      </c>
      <c r="V27">
        <v>3</v>
      </c>
      <c r="W27">
        <v>-3</v>
      </c>
      <c r="Y27">
        <f t="shared" si="3"/>
        <v>-726</v>
      </c>
    </row>
    <row r="28" spans="2:25" x14ac:dyDescent="0.35">
      <c r="B28">
        <v>2011</v>
      </c>
      <c r="C28">
        <v>33464</v>
      </c>
      <c r="D28" s="2">
        <f t="shared" si="4"/>
        <v>1.2333321048170125</v>
      </c>
      <c r="E28" s="2">
        <f t="shared" si="5"/>
        <v>1.6986802030456853</v>
      </c>
      <c r="F28" s="2">
        <f t="shared" si="6"/>
        <v>0.2333321048170125</v>
      </c>
      <c r="G28" s="2">
        <f t="shared" si="7"/>
        <v>0.69868020304568534</v>
      </c>
      <c r="H28">
        <f t="shared" si="8"/>
        <v>271.33</v>
      </c>
      <c r="K28">
        <v>2006</v>
      </c>
      <c r="L28">
        <v>85</v>
      </c>
      <c r="M28">
        <f t="shared" si="9"/>
        <v>71</v>
      </c>
      <c r="N28">
        <f t="shared" ref="N28:N37" si="10">AVERAGE(L26:L28)</f>
        <v>71</v>
      </c>
      <c r="O28">
        <f t="shared" ref="O28:O37" si="11">AVERAGE(L25:L28)</f>
        <v>72</v>
      </c>
      <c r="T28">
        <v>2008</v>
      </c>
      <c r="U28">
        <v>247</v>
      </c>
      <c r="V28">
        <v>4</v>
      </c>
      <c r="W28">
        <v>-2</v>
      </c>
      <c r="Y28">
        <f t="shared" si="3"/>
        <v>-494</v>
      </c>
    </row>
    <row r="29" spans="2:25" x14ac:dyDescent="0.35">
      <c r="B29">
        <v>2012</v>
      </c>
      <c r="C29">
        <v>38564</v>
      </c>
      <c r="D29" s="2">
        <f t="shared" si="4"/>
        <v>1.1524025818790342</v>
      </c>
      <c r="E29" s="2">
        <f t="shared" si="5"/>
        <v>1.9575634517766498</v>
      </c>
      <c r="F29" s="2">
        <f t="shared" si="6"/>
        <v>0.15240258187903422</v>
      </c>
      <c r="G29" s="2">
        <f t="shared" si="7"/>
        <v>0.95756345177664981</v>
      </c>
      <c r="H29">
        <f t="shared" si="8"/>
        <v>334.64</v>
      </c>
      <c r="K29">
        <v>2007</v>
      </c>
      <c r="L29">
        <v>75</v>
      </c>
      <c r="M29">
        <f t="shared" si="9"/>
        <v>75.333333333333329</v>
      </c>
      <c r="N29">
        <f t="shared" si="10"/>
        <v>75.333333333333329</v>
      </c>
      <c r="O29">
        <f t="shared" si="11"/>
        <v>72</v>
      </c>
      <c r="P29">
        <f>AVERAGE(O28:O29)</f>
        <v>72</v>
      </c>
      <c r="Q29">
        <f>(L25/2+L26+L27+L28+L29/2)/4</f>
        <v>72</v>
      </c>
      <c r="T29">
        <v>2009</v>
      </c>
      <c r="U29">
        <v>253</v>
      </c>
      <c r="V29">
        <v>5</v>
      </c>
      <c r="W29">
        <v>-1</v>
      </c>
      <c r="Y29">
        <f t="shared" si="3"/>
        <v>-253</v>
      </c>
    </row>
    <row r="30" spans="2:25" x14ac:dyDescent="0.35">
      <c r="B30">
        <v>2013</v>
      </c>
      <c r="C30">
        <v>42752</v>
      </c>
      <c r="D30" s="2">
        <f t="shared" si="4"/>
        <v>1.1085986930816305</v>
      </c>
      <c r="E30" s="2">
        <f t="shared" si="5"/>
        <v>2.1701522842639593</v>
      </c>
      <c r="F30" s="2">
        <f t="shared" si="6"/>
        <v>0.1085986930816305</v>
      </c>
      <c r="G30" s="2">
        <f t="shared" si="7"/>
        <v>1.1701522842639593</v>
      </c>
      <c r="H30">
        <f t="shared" si="8"/>
        <v>385.64</v>
      </c>
      <c r="K30">
        <v>2008</v>
      </c>
      <c r="L30">
        <v>53</v>
      </c>
      <c r="M30">
        <f t="shared" si="9"/>
        <v>71</v>
      </c>
      <c r="N30">
        <f t="shared" si="10"/>
        <v>71</v>
      </c>
      <c r="O30">
        <f t="shared" si="11"/>
        <v>69.75</v>
      </c>
      <c r="P30">
        <f t="shared" ref="P30:P37" si="12">AVERAGE(O29:O30)</f>
        <v>70.875</v>
      </c>
      <c r="Q30">
        <f t="shared" ref="Q30:Q37" si="13">(L26/2+L27+L28+L29+L30/2)/4</f>
        <v>70.875</v>
      </c>
      <c r="T30">
        <v>2010</v>
      </c>
      <c r="U30">
        <v>257</v>
      </c>
      <c r="V30">
        <v>6</v>
      </c>
      <c r="W30">
        <v>0</v>
      </c>
      <c r="Y30">
        <f t="shared" si="3"/>
        <v>0</v>
      </c>
    </row>
    <row r="31" spans="2:25" x14ac:dyDescent="0.35">
      <c r="B31">
        <v>2014</v>
      </c>
      <c r="C31">
        <v>46929</v>
      </c>
      <c r="D31" s="2">
        <f t="shared" si="4"/>
        <v>1.0977030314371257</v>
      </c>
      <c r="E31" s="2">
        <f t="shared" si="5"/>
        <v>2.3821827411167513</v>
      </c>
      <c r="F31" s="2">
        <f t="shared" si="6"/>
        <v>9.7703031437125665E-2</v>
      </c>
      <c r="G31" s="2">
        <f t="shared" si="7"/>
        <v>1.3821827411167513</v>
      </c>
      <c r="H31">
        <f t="shared" si="8"/>
        <v>427.52</v>
      </c>
      <c r="K31">
        <v>2009</v>
      </c>
      <c r="L31">
        <v>80</v>
      </c>
      <c r="M31">
        <f t="shared" si="9"/>
        <v>69.333333333333329</v>
      </c>
      <c r="N31">
        <f t="shared" si="10"/>
        <v>69.333333333333329</v>
      </c>
      <c r="O31">
        <f t="shared" si="11"/>
        <v>73.25</v>
      </c>
      <c r="P31">
        <f t="shared" si="12"/>
        <v>71.5</v>
      </c>
      <c r="Q31">
        <f t="shared" si="13"/>
        <v>71.5</v>
      </c>
      <c r="T31">
        <v>2011</v>
      </c>
      <c r="U31">
        <v>263</v>
      </c>
      <c r="V31">
        <v>7</v>
      </c>
      <c r="W31">
        <v>1</v>
      </c>
      <c r="Y31">
        <f t="shared" si="3"/>
        <v>263</v>
      </c>
    </row>
    <row r="32" spans="2:25" x14ac:dyDescent="0.35">
      <c r="B32">
        <v>2015</v>
      </c>
      <c r="C32">
        <v>48136</v>
      </c>
      <c r="D32" s="2">
        <f t="shared" si="4"/>
        <v>1.0257197042340558</v>
      </c>
      <c r="E32" s="2">
        <f t="shared" si="5"/>
        <v>2.4434517766497463</v>
      </c>
      <c r="F32" s="2">
        <f t="shared" si="6"/>
        <v>2.5719704234055785E-2</v>
      </c>
      <c r="G32" s="2">
        <f t="shared" si="7"/>
        <v>1.4434517766497463</v>
      </c>
      <c r="H32">
        <f t="shared" si="8"/>
        <v>469.29</v>
      </c>
      <c r="K32">
        <v>2010</v>
      </c>
      <c r="L32">
        <v>84</v>
      </c>
      <c r="M32">
        <f t="shared" si="9"/>
        <v>72.333333333333329</v>
      </c>
      <c r="N32">
        <f t="shared" si="10"/>
        <v>72.333333333333329</v>
      </c>
      <c r="O32">
        <f t="shared" si="11"/>
        <v>73</v>
      </c>
      <c r="P32">
        <f t="shared" si="12"/>
        <v>73.125</v>
      </c>
      <c r="Q32">
        <f t="shared" si="13"/>
        <v>73.125</v>
      </c>
      <c r="T32">
        <v>2012</v>
      </c>
      <c r="U32">
        <v>275</v>
      </c>
      <c r="V32">
        <v>8</v>
      </c>
      <c r="W32">
        <v>2</v>
      </c>
      <c r="Y32">
        <f t="shared" si="3"/>
        <v>550</v>
      </c>
    </row>
    <row r="33" spans="4:25" x14ac:dyDescent="0.35">
      <c r="D33" t="s">
        <v>29</v>
      </c>
      <c r="K33">
        <v>2011</v>
      </c>
      <c r="L33">
        <v>95</v>
      </c>
      <c r="M33">
        <f t="shared" si="9"/>
        <v>86.333333333333329</v>
      </c>
      <c r="N33">
        <f t="shared" si="10"/>
        <v>86.333333333333329</v>
      </c>
      <c r="O33">
        <f t="shared" si="11"/>
        <v>78</v>
      </c>
      <c r="P33">
        <f t="shared" si="12"/>
        <v>75.5</v>
      </c>
      <c r="Q33">
        <f t="shared" si="13"/>
        <v>75.5</v>
      </c>
      <c r="T33">
        <v>2013</v>
      </c>
      <c r="U33">
        <v>281</v>
      </c>
      <c r="V33">
        <v>9</v>
      </c>
      <c r="W33">
        <v>3</v>
      </c>
      <c r="Y33">
        <f t="shared" si="3"/>
        <v>843</v>
      </c>
    </row>
    <row r="34" spans="4:25" x14ac:dyDescent="0.35">
      <c r="K34">
        <v>2012</v>
      </c>
      <c r="L34">
        <v>94</v>
      </c>
      <c r="M34">
        <f t="shared" si="9"/>
        <v>91</v>
      </c>
      <c r="N34">
        <f t="shared" si="10"/>
        <v>91</v>
      </c>
      <c r="O34">
        <f t="shared" si="11"/>
        <v>88.25</v>
      </c>
      <c r="P34">
        <f t="shared" si="12"/>
        <v>83.125</v>
      </c>
      <c r="Q34">
        <f t="shared" si="13"/>
        <v>83.125</v>
      </c>
      <c r="T34">
        <v>2014</v>
      </c>
      <c r="U34">
        <v>286</v>
      </c>
      <c r="V34">
        <v>10</v>
      </c>
      <c r="W34">
        <v>4</v>
      </c>
      <c r="Y34">
        <f t="shared" si="3"/>
        <v>1144</v>
      </c>
    </row>
    <row r="35" spans="4:25" x14ac:dyDescent="0.35">
      <c r="K35">
        <v>2013</v>
      </c>
      <c r="L35">
        <v>100</v>
      </c>
      <c r="M35">
        <f t="shared" si="9"/>
        <v>96.333333333333329</v>
      </c>
      <c r="N35">
        <f t="shared" si="10"/>
        <v>96.333333333333329</v>
      </c>
      <c r="O35">
        <f t="shared" si="11"/>
        <v>93.25</v>
      </c>
      <c r="P35">
        <f t="shared" si="12"/>
        <v>90.75</v>
      </c>
      <c r="Q35">
        <f t="shared" si="13"/>
        <v>90.75</v>
      </c>
      <c r="T35">
        <v>2015</v>
      </c>
      <c r="U35">
        <v>293</v>
      </c>
      <c r="V35">
        <v>11</v>
      </c>
      <c r="W35">
        <v>5</v>
      </c>
      <c r="Y35">
        <f t="shared" si="3"/>
        <v>1465</v>
      </c>
    </row>
    <row r="36" spans="4:25" x14ac:dyDescent="0.35">
      <c r="K36">
        <v>2014</v>
      </c>
      <c r="L36">
        <v>87</v>
      </c>
      <c r="M36">
        <f t="shared" si="9"/>
        <v>93.666666666666671</v>
      </c>
      <c r="N36">
        <f t="shared" si="10"/>
        <v>93.666666666666671</v>
      </c>
      <c r="O36">
        <f t="shared" si="11"/>
        <v>94</v>
      </c>
      <c r="P36">
        <f t="shared" si="12"/>
        <v>93.625</v>
      </c>
      <c r="Q36">
        <f t="shared" si="13"/>
        <v>93.625</v>
      </c>
    </row>
    <row r="37" spans="4:25" x14ac:dyDescent="0.35">
      <c r="K37">
        <v>2015</v>
      </c>
      <c r="L37">
        <v>105</v>
      </c>
      <c r="M37">
        <f t="shared" si="9"/>
        <v>97.333333333333329</v>
      </c>
      <c r="N37">
        <f t="shared" si="10"/>
        <v>97.333333333333329</v>
      </c>
      <c r="O37">
        <f t="shared" si="11"/>
        <v>96.5</v>
      </c>
      <c r="P37">
        <f t="shared" si="12"/>
        <v>95.25</v>
      </c>
      <c r="Q37">
        <f t="shared" si="13"/>
        <v>95.25</v>
      </c>
    </row>
    <row r="38" spans="4:25" x14ac:dyDescent="0.35">
      <c r="T38" t="s">
        <v>37</v>
      </c>
    </row>
    <row r="39" spans="4:25" x14ac:dyDescent="0.35">
      <c r="T39" t="s">
        <v>38</v>
      </c>
    </row>
    <row r="40" spans="4:25" x14ac:dyDescent="0.35">
      <c r="U40" t="s">
        <v>40</v>
      </c>
      <c r="V40">
        <f>SLOPE(U25:U35,V25:V35)</f>
        <v>6.3454545454545457</v>
      </c>
    </row>
    <row r="41" spans="4:25" x14ac:dyDescent="0.35">
      <c r="K41" t="s">
        <v>36</v>
      </c>
    </row>
    <row r="42" spans="4:25" x14ac:dyDescent="0.35">
      <c r="U42" t="s">
        <v>41</v>
      </c>
    </row>
    <row r="43" spans="4:25" x14ac:dyDescent="0.35">
      <c r="V43">
        <f>SUM(Y25:Y35)/SUMSQ(W25:W35)</f>
        <v>6.3454545454545457</v>
      </c>
    </row>
  </sheetData>
  <pageMargins left="0.7" right="0.7" top="0.75" bottom="0.75" header="0.3" footer="0.3"/>
  <pageSetup paperSize="9" orientation="portrait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13EAF-A094-42B1-9604-5C39D1914D8F}">
  <dimension ref="B2:J18"/>
  <sheetViews>
    <sheetView workbookViewId="0">
      <selection activeCell="C14" sqref="C14"/>
    </sheetView>
  </sheetViews>
  <sheetFormatPr defaultRowHeight="14.5" x14ac:dyDescent="0.35"/>
  <cols>
    <col min="3" max="3" width="16.1796875" bestFit="1" customWidth="1"/>
    <col min="4" max="4" width="18.26953125" bestFit="1" customWidth="1"/>
    <col min="5" max="8" width="20.26953125" bestFit="1" customWidth="1"/>
  </cols>
  <sheetData>
    <row r="2" spans="2:10" x14ac:dyDescent="0.35">
      <c r="B2" t="s">
        <v>42</v>
      </c>
    </row>
    <row r="3" spans="2:10" x14ac:dyDescent="0.35">
      <c r="B3" t="s">
        <v>6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</row>
    <row r="4" spans="2:10" x14ac:dyDescent="0.35">
      <c r="B4" t="s">
        <v>49</v>
      </c>
      <c r="C4">
        <v>1009151</v>
      </c>
      <c r="D4">
        <v>1015986.2</v>
      </c>
      <c r="E4">
        <v>77754.100000000006</v>
      </c>
      <c r="F4">
        <v>384255.3</v>
      </c>
      <c r="G4">
        <v>553976.80000000005</v>
      </c>
      <c r="H4">
        <v>72447</v>
      </c>
      <c r="I4">
        <f t="shared" ref="I4:I7" si="0">H4/H$8</f>
        <v>1.3381665712333068</v>
      </c>
    </row>
    <row r="5" spans="2:10" x14ac:dyDescent="0.35">
      <c r="B5" t="s">
        <v>50</v>
      </c>
      <c r="C5">
        <v>984179</v>
      </c>
      <c r="D5">
        <v>986515.2</v>
      </c>
      <c r="E5">
        <v>70473.600000000006</v>
      </c>
      <c r="F5">
        <v>380670.6</v>
      </c>
      <c r="G5">
        <v>535371</v>
      </c>
      <c r="H5">
        <v>70581</v>
      </c>
      <c r="I5">
        <f t="shared" si="0"/>
        <v>1.3036997358650879</v>
      </c>
    </row>
    <row r="6" spans="2:10" x14ac:dyDescent="0.35">
      <c r="B6" t="s">
        <v>51</v>
      </c>
      <c r="C6">
        <v>914327.1</v>
      </c>
      <c r="D6">
        <v>919281.1</v>
      </c>
      <c r="E6">
        <v>64745.2</v>
      </c>
      <c r="F6">
        <v>364835.2</v>
      </c>
      <c r="G6">
        <v>489700.8</v>
      </c>
      <c r="H6">
        <v>66006</v>
      </c>
      <c r="I6">
        <f t="shared" si="0"/>
        <v>1.2191950350024936</v>
      </c>
    </row>
    <row r="7" spans="2:10" x14ac:dyDescent="0.35">
      <c r="B7" t="s">
        <v>52</v>
      </c>
      <c r="C7">
        <v>831381.2</v>
      </c>
      <c r="D7">
        <v>832035.9</v>
      </c>
      <c r="E7">
        <v>62099.5</v>
      </c>
      <c r="F7">
        <v>331580.5</v>
      </c>
      <c r="G7">
        <v>438355.9</v>
      </c>
      <c r="H7">
        <v>60014</v>
      </c>
      <c r="I7">
        <f t="shared" si="0"/>
        <v>1.1085169655885776</v>
      </c>
    </row>
    <row r="8" spans="2:10" x14ac:dyDescent="0.35">
      <c r="B8" t="s">
        <v>53</v>
      </c>
      <c r="C8">
        <v>743408.3</v>
      </c>
      <c r="D8">
        <v>746395.1</v>
      </c>
      <c r="E8">
        <v>60139.199999999997</v>
      </c>
      <c r="F8">
        <v>295427.8</v>
      </c>
      <c r="G8">
        <v>390828.1</v>
      </c>
      <c r="H8">
        <v>54139</v>
      </c>
      <c r="I8">
        <f>H8/H$8</f>
        <v>1</v>
      </c>
    </row>
    <row r="9" spans="2:10" x14ac:dyDescent="0.35">
      <c r="B9" t="s">
        <v>54</v>
      </c>
      <c r="I9">
        <f>SUM(I4:I8)</f>
        <v>5.9695783076894662</v>
      </c>
      <c r="J9" t="s">
        <v>56</v>
      </c>
    </row>
    <row r="12" spans="2:10" x14ac:dyDescent="0.35">
      <c r="B12" t="s">
        <v>57</v>
      </c>
    </row>
    <row r="13" spans="2:10" x14ac:dyDescent="0.35">
      <c r="C13">
        <v>1.059663903475665</v>
      </c>
      <c r="D13" t="s">
        <v>60</v>
      </c>
    </row>
    <row r="14" spans="2:10" x14ac:dyDescent="0.35">
      <c r="B14" t="s">
        <v>55</v>
      </c>
      <c r="C14">
        <f>C13+C13^2+C13^3+C13^4+C13^5</f>
        <v>5.9694168248063058</v>
      </c>
    </row>
    <row r="17" spans="2:2" x14ac:dyDescent="0.35">
      <c r="B17" t="s">
        <v>58</v>
      </c>
    </row>
    <row r="18" spans="2:2" x14ac:dyDescent="0.35">
      <c r="B1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C7F72-69DC-438C-B7F9-365AEF67CCC3}">
  <dimension ref="A1:I38"/>
  <sheetViews>
    <sheetView workbookViewId="0">
      <selection activeCell="E36" sqref="E36"/>
    </sheetView>
  </sheetViews>
  <sheetFormatPr defaultRowHeight="14.5" x14ac:dyDescent="0.35"/>
  <sheetData>
    <row r="1" spans="1:9" x14ac:dyDescent="0.35">
      <c r="A1" t="s">
        <v>69</v>
      </c>
    </row>
    <row r="3" spans="1:9" x14ac:dyDescent="0.35">
      <c r="C3" t="s">
        <v>61</v>
      </c>
      <c r="D3" t="s">
        <v>62</v>
      </c>
      <c r="E3" t="s">
        <v>63</v>
      </c>
      <c r="I3" t="s">
        <v>64</v>
      </c>
    </row>
    <row r="4" spans="1:9" x14ac:dyDescent="0.35">
      <c r="C4">
        <v>1</v>
      </c>
      <c r="D4">
        <v>10</v>
      </c>
      <c r="E4" s="3">
        <f>AVERAGE(D4:D8)</f>
        <v>10.6</v>
      </c>
    </row>
    <row r="5" spans="1:9" x14ac:dyDescent="0.35">
      <c r="C5">
        <v>2</v>
      </c>
      <c r="D5">
        <v>11</v>
      </c>
      <c r="E5">
        <f>0.3*D4+0.7*E4</f>
        <v>10.419999999999998</v>
      </c>
      <c r="I5" t="s">
        <v>65</v>
      </c>
    </row>
    <row r="6" spans="1:9" x14ac:dyDescent="0.35">
      <c r="C6">
        <v>3</v>
      </c>
      <c r="D6">
        <v>10</v>
      </c>
      <c r="E6">
        <f t="shared" ref="E6:E14" si="0">0.3*D5+0.7*E5</f>
        <v>10.593999999999998</v>
      </c>
      <c r="I6" t="s">
        <v>66</v>
      </c>
    </row>
    <row r="7" spans="1:9" x14ac:dyDescent="0.35">
      <c r="C7">
        <v>4</v>
      </c>
      <c r="D7">
        <v>12</v>
      </c>
      <c r="E7">
        <f t="shared" si="0"/>
        <v>10.415799999999997</v>
      </c>
      <c r="I7" t="s">
        <v>67</v>
      </c>
    </row>
    <row r="8" spans="1:9" x14ac:dyDescent="0.35">
      <c r="C8">
        <v>5</v>
      </c>
      <c r="D8">
        <v>10</v>
      </c>
      <c r="E8">
        <f t="shared" si="0"/>
        <v>10.891059999999996</v>
      </c>
      <c r="H8" t="s">
        <v>68</v>
      </c>
    </row>
    <row r="9" spans="1:9" x14ac:dyDescent="0.35">
      <c r="C9">
        <v>6</v>
      </c>
      <c r="D9">
        <v>12</v>
      </c>
      <c r="E9">
        <f t="shared" si="0"/>
        <v>10.623741999999996</v>
      </c>
    </row>
    <row r="10" spans="1:9" x14ac:dyDescent="0.35">
      <c r="C10">
        <v>7</v>
      </c>
      <c r="D10">
        <v>11</v>
      </c>
      <c r="E10">
        <f t="shared" si="0"/>
        <v>11.036619399999996</v>
      </c>
    </row>
    <row r="11" spans="1:9" x14ac:dyDescent="0.35">
      <c r="C11">
        <v>8</v>
      </c>
      <c r="D11">
        <v>19</v>
      </c>
      <c r="E11">
        <f t="shared" si="0"/>
        <v>11.025633579999997</v>
      </c>
    </row>
    <row r="12" spans="1:9" x14ac:dyDescent="0.35">
      <c r="C12">
        <v>9</v>
      </c>
      <c r="D12">
        <v>19</v>
      </c>
      <c r="E12">
        <f t="shared" si="0"/>
        <v>13.417943505999997</v>
      </c>
    </row>
    <row r="13" spans="1:9" x14ac:dyDescent="0.35">
      <c r="C13">
        <v>10</v>
      </c>
      <c r="D13">
        <v>20</v>
      </c>
      <c r="E13">
        <f t="shared" si="0"/>
        <v>15.092560454199997</v>
      </c>
    </row>
    <row r="14" spans="1:9" x14ac:dyDescent="0.35">
      <c r="C14">
        <v>11</v>
      </c>
      <c r="E14">
        <f t="shared" si="0"/>
        <v>16.564792317939997</v>
      </c>
    </row>
    <row r="20" spans="1:6" x14ac:dyDescent="0.35">
      <c r="A20" t="s">
        <v>75</v>
      </c>
    </row>
    <row r="22" spans="1:6" x14ac:dyDescent="0.35">
      <c r="B22" t="s">
        <v>70</v>
      </c>
      <c r="C22">
        <v>0.7</v>
      </c>
    </row>
    <row r="24" spans="1:6" x14ac:dyDescent="0.35">
      <c r="B24" t="s">
        <v>61</v>
      </c>
      <c r="C24" t="s">
        <v>62</v>
      </c>
    </row>
    <row r="25" spans="1:6" x14ac:dyDescent="0.35">
      <c r="A25" t="s">
        <v>71</v>
      </c>
      <c r="C25" s="3">
        <f>AVERAGE(C26:C30)</f>
        <v>10.6</v>
      </c>
      <c r="E25" t="e">
        <v>#N/A</v>
      </c>
      <c r="F25" t="e">
        <v>#N/A</v>
      </c>
    </row>
    <row r="26" spans="1:6" x14ac:dyDescent="0.35">
      <c r="B26">
        <v>1</v>
      </c>
      <c r="C26">
        <v>10</v>
      </c>
      <c r="E26">
        <f>C25</f>
        <v>10.6</v>
      </c>
      <c r="F26" t="e">
        <v>#N/A</v>
      </c>
    </row>
    <row r="27" spans="1:6" x14ac:dyDescent="0.35">
      <c r="B27">
        <v>2</v>
      </c>
      <c r="C27">
        <v>11</v>
      </c>
      <c r="E27">
        <f t="shared" ref="E27:E36" si="1">0.3*C26+0.7*E26</f>
        <v>10.419999999999998</v>
      </c>
      <c r="F27" t="e">
        <v>#N/A</v>
      </c>
    </row>
    <row r="28" spans="1:6" x14ac:dyDescent="0.35">
      <c r="B28">
        <v>3</v>
      </c>
      <c r="C28">
        <v>10</v>
      </c>
      <c r="E28">
        <f t="shared" si="1"/>
        <v>10.593999999999998</v>
      </c>
      <c r="F28" t="e">
        <v>#N/A</v>
      </c>
    </row>
    <row r="29" spans="1:6" x14ac:dyDescent="0.35">
      <c r="B29">
        <v>4</v>
      </c>
      <c r="C29">
        <v>12</v>
      </c>
      <c r="E29">
        <f t="shared" si="1"/>
        <v>10.415799999999997</v>
      </c>
      <c r="F29">
        <f t="shared" ref="F29:F35" si="2">SQRT(SUMXMY2(C26:C28,E26:E28)/3)</f>
        <v>0.59139270652700227</v>
      </c>
    </row>
    <row r="30" spans="1:6" x14ac:dyDescent="0.35">
      <c r="B30">
        <v>5</v>
      </c>
      <c r="C30">
        <v>10</v>
      </c>
      <c r="E30">
        <f t="shared" si="1"/>
        <v>10.891059999999996</v>
      </c>
      <c r="F30">
        <f t="shared" si="2"/>
        <v>1.0326221703346627</v>
      </c>
    </row>
    <row r="31" spans="1:6" x14ac:dyDescent="0.35">
      <c r="B31">
        <v>6</v>
      </c>
      <c r="C31">
        <v>12</v>
      </c>
      <c r="E31">
        <f t="shared" si="1"/>
        <v>10.623741999999996</v>
      </c>
      <c r="F31">
        <f t="shared" si="2"/>
        <v>1.104009897842104</v>
      </c>
    </row>
    <row r="32" spans="1:6" x14ac:dyDescent="0.35">
      <c r="B32">
        <v>7</v>
      </c>
      <c r="C32">
        <v>11</v>
      </c>
      <c r="E32">
        <f t="shared" si="1"/>
        <v>11.036619399999996</v>
      </c>
      <c r="F32">
        <f t="shared" si="2"/>
        <v>1.3162780413175137</v>
      </c>
    </row>
    <row r="33" spans="1:6" x14ac:dyDescent="0.35">
      <c r="B33">
        <v>8</v>
      </c>
      <c r="C33">
        <v>19</v>
      </c>
      <c r="E33">
        <f t="shared" si="1"/>
        <v>11.025633579999997</v>
      </c>
      <c r="F33">
        <f t="shared" si="2"/>
        <v>0.94682187459246381</v>
      </c>
    </row>
    <row r="34" spans="1:6" x14ac:dyDescent="0.35">
      <c r="B34">
        <v>9</v>
      </c>
      <c r="C34">
        <v>19</v>
      </c>
      <c r="E34">
        <f t="shared" si="1"/>
        <v>13.417943505999997</v>
      </c>
      <c r="F34">
        <f t="shared" si="2"/>
        <v>4.6721139706220072</v>
      </c>
    </row>
    <row r="35" spans="1:6" x14ac:dyDescent="0.35">
      <c r="B35">
        <v>10</v>
      </c>
      <c r="C35">
        <v>20</v>
      </c>
      <c r="E35">
        <f t="shared" si="1"/>
        <v>15.092560454199997</v>
      </c>
      <c r="F35">
        <f t="shared" si="2"/>
        <v>5.6199411468771228</v>
      </c>
    </row>
    <row r="36" spans="1:6" x14ac:dyDescent="0.35">
      <c r="A36" t="s">
        <v>72</v>
      </c>
      <c r="E36" s="3">
        <f t="shared" si="1"/>
        <v>16.564792317939997</v>
      </c>
    </row>
    <row r="37" spans="1:6" x14ac:dyDescent="0.35">
      <c r="A37" t="s">
        <v>73</v>
      </c>
    </row>
    <row r="38" spans="1:6" x14ac:dyDescent="0.35">
      <c r="A38" t="s">
        <v>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ChenDT</dc:creator>
  <cp:lastModifiedBy>ChenDT</cp:lastModifiedBy>
  <dcterms:created xsi:type="dcterms:W3CDTF">2021-04-29T13:31:46Z</dcterms:created>
  <dcterms:modified xsi:type="dcterms:W3CDTF">2021-05-01T03:10:45Z</dcterms:modified>
</cp:coreProperties>
</file>