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nd truth" sheetId="1" r:id="rId4"/>
    <sheet state="visible" name="E3K.1-OverallResults" sheetId="2" r:id="rId5"/>
    <sheet state="visible" name="E3K-1.1" sheetId="3" r:id="rId6"/>
    <sheet state="visible" name="E3K-1.1-Results" sheetId="4" r:id="rId7"/>
    <sheet state="visible" name="E3K-2.1" sheetId="5" r:id="rId8"/>
    <sheet state="visible" name="E3K-2.1-Results" sheetId="6" r:id="rId9"/>
    <sheet state="visible" name="E3K-3.1" sheetId="7" r:id="rId10"/>
    <sheet state="visible" name="E3K-3.1-Results" sheetId="8" r:id="rId11"/>
    <sheet state="visible" name="E3K-4.1" sheetId="9" r:id="rId12"/>
    <sheet state="visible" name="E3K-4.1-Results" sheetId="10" r:id="rId13"/>
  </sheets>
  <definedNames/>
  <calcPr/>
</workbook>
</file>

<file path=xl/sharedStrings.xml><?xml version="1.0" encoding="utf-8"?>
<sst xmlns="http://schemas.openxmlformats.org/spreadsheetml/2006/main" count="1124" uniqueCount="320">
  <si>
    <t>Based on Figure 5 of "Interactive goal model analysis for early requirements engineering". I also looked at Jennifer's thesis as there is a chapter dedicated to Kids Help Phone. However, the models in the at chapter are not readable (on purpose) to demonstrate scalability issues. Therefore, we can assume that they were not available for training of ChatGPT.</t>
  </si>
  <si>
    <t>Model Element</t>
  </si>
  <si>
    <t>Type</t>
  </si>
  <si>
    <t>In short prompt</t>
  </si>
  <si>
    <t>In long prompt</t>
  </si>
  <si>
    <t>Organization</t>
  </si>
  <si>
    <t>Actor</t>
  </si>
  <si>
    <t>Yes</t>
  </si>
  <si>
    <t>Help Kids</t>
  </si>
  <si>
    <t>Softgoal</t>
  </si>
  <si>
    <t>No</t>
  </si>
  <si>
    <t>High Quality Counseling</t>
  </si>
  <si>
    <t>contributes to Help Kids with Help</t>
  </si>
  <si>
    <t>Contribution</t>
  </si>
  <si>
    <t>contributes to Increase Funds with Help</t>
  </si>
  <si>
    <t>Help as many kids as possible</t>
  </si>
  <si>
    <t>Increase Funds</t>
  </si>
  <si>
    <t>contributes to Help as many kids as possible with Help</t>
  </si>
  <si>
    <t>Avoid Scandal</t>
  </si>
  <si>
    <t>Yes (indirectly)</t>
  </si>
  <si>
    <t>Immediacy [Services]</t>
  </si>
  <si>
    <t>contributes to High Quality Couseling with Help</t>
  </si>
  <si>
    <t>Anonymity [Services]</t>
  </si>
  <si>
    <t>contributes to Avoid Scandal with Help</t>
  </si>
  <si>
    <t>Provide Online Counseling Services</t>
  </si>
  <si>
    <t>Goal</t>
  </si>
  <si>
    <t>Use Cyber Cafe/Portal/Chat Room</t>
  </si>
  <si>
    <t>Task</t>
  </si>
  <si>
    <t>contributes to High Quality Couseling with Hurt</t>
  </si>
  <si>
    <t>contributes to Immediacy [Services] with Help</t>
  </si>
  <si>
    <t>meansEnd to Provide Online Counseling Services</t>
  </si>
  <si>
    <t>MeansEnd</t>
  </si>
  <si>
    <t>contributes to Anonymity [Services] with Hurt</t>
  </si>
  <si>
    <t>Use Text Messaging</t>
  </si>
  <si>
    <t>contributes to High Quality Couseling with Break</t>
  </si>
  <si>
    <t>contributes to Immediacy [Services] with Hurt</t>
  </si>
  <si>
    <t>contributes to Anonymity [Services] with Help</t>
  </si>
  <si>
    <t>Kids and Youth</t>
  </si>
  <si>
    <t>Get Effective Help</t>
  </si>
  <si>
    <t>Comfortableness with Services</t>
  </si>
  <si>
    <t>contributes to Get Effective Help with Help</t>
  </si>
  <si>
    <t>Anonymity</t>
  </si>
  <si>
    <t>contributes to Comfortableness with Service with Help</t>
  </si>
  <si>
    <t>Immediacy [Service]</t>
  </si>
  <si>
    <t>Help be acquired</t>
  </si>
  <si>
    <t>contributes to Anonymity with Help</t>
  </si>
  <si>
    <t>meansEnd to Help be acquired</t>
  </si>
  <si>
    <t>contributes to Immediacy [Service] with Hurt</t>
  </si>
  <si>
    <t>Kids use Cyber Cafe/Portal/Chat Room</t>
  </si>
  <si>
    <t>contributes to Anonymity with Hurt</t>
  </si>
  <si>
    <t>contributes to Immediacy [Service] with Make</t>
  </si>
  <si>
    <t>Counsellors</t>
  </si>
  <si>
    <t>Happiness [Counsellors]</t>
  </si>
  <si>
    <t>contributes to Happiness [Counsellors] with Help</t>
  </si>
  <si>
    <t>Avoid Burnout</t>
  </si>
  <si>
    <t>Listen for cues</t>
  </si>
  <si>
    <t>contributes to Burnout with Hurt</t>
  </si>
  <si>
    <t>contributes to Listen to cues with Break</t>
  </si>
  <si>
    <t>contributes to Listen to cues with Hurt</t>
  </si>
  <si>
    <t>Dependencies</t>
  </si>
  <si>
    <t>Cyber Cafe/Portal/Room Service</t>
  </si>
  <si>
    <t>Resource</t>
  </si>
  <si>
    <t>depends source: Kids use Cyber Cafe/Portal/Chat Room</t>
  </si>
  <si>
    <t>Dependency</t>
  </si>
  <si>
    <t>depends target: Use Cyber Cafe/Portal/Chat Room [Organization]</t>
  </si>
  <si>
    <t>Text Messaging Service</t>
  </si>
  <si>
    <t>depends source: Use Text Messaging [Kids and Youth]</t>
  </si>
  <si>
    <t>depends target: Use Text Messaging [Organization]</t>
  </si>
  <si>
    <t>Provide counseling via Cyber Cafe/Portal/Chat Room</t>
  </si>
  <si>
    <t>depends source: Use Cyber Cafe/Portal/Chat Room [Organization]</t>
  </si>
  <si>
    <t>depends target: Use Cyber Cafe/Portal/Chat Room [Counsellors]</t>
  </si>
  <si>
    <t>Provide counseling via text message</t>
  </si>
  <si>
    <t>depends source: Use Text Messaging [Organization]</t>
  </si>
  <si>
    <t>depends target: Use Text Messaging [Counsellors]</t>
  </si>
  <si>
    <t>depends source: High Quality Counseling [Organization]</t>
  </si>
  <si>
    <t>depends target: High Quality Counseling [Counsellors]</t>
  </si>
  <si>
    <t>Help as Many Kids as possible</t>
  </si>
  <si>
    <t>depends source: Help as many kids as possible [Organization]</t>
  </si>
  <si>
    <t>depends target: Help as many kids as possible [Counsellors]</t>
  </si>
  <si>
    <t>#</t>
  </si>
  <si>
    <t>Short: Yes</t>
  </si>
  <si>
    <t>Long: Yes</t>
  </si>
  <si>
    <t>Long: Yes (indirectly)</t>
  </si>
  <si>
    <t>Total</t>
  </si>
  <si>
    <t>Check</t>
  </si>
  <si>
    <t>Prompt 1</t>
  </si>
  <si>
    <t>Run 1</t>
  </si>
  <si>
    <t>Run 2</t>
  </si>
  <si>
    <t>Run 3</t>
  </si>
  <si>
    <t>Run 4</t>
  </si>
  <si>
    <t>Sentence</t>
  </si>
  <si>
    <t>Paragraph</t>
  </si>
  <si>
    <t>NotInPrompt</t>
  </si>
  <si>
    <t>IntentionalElement</t>
  </si>
  <si>
    <t>Relationship</t>
  </si>
  <si>
    <t>Average of all Elements in Ground Truth</t>
  </si>
  <si>
    <t>Avg of Elements in</t>
  </si>
  <si>
    <t>Incorrect</t>
  </si>
  <si>
    <t>Reasonable</t>
  </si>
  <si>
    <t>Avg of Elements in Response</t>
  </si>
  <si>
    <t>Average Total Number of Response Elements</t>
  </si>
  <si>
    <t>Assessment</t>
  </si>
  <si>
    <t>Short Prompt</t>
  </si>
  <si>
    <t>Long Prompt</t>
  </si>
  <si>
    <t>Answer</t>
  </si>
  <si>
    <t>Notes</t>
  </si>
  <si>
    <t>Actor Counsellor;</t>
  </si>
  <si>
    <t>Actor CounsellingOrganization;</t>
  </si>
  <si>
    <t>Actor Youth;</t>
  </si>
  <si>
    <t>not wrong</t>
  </si>
  <si>
    <t>Actor Kids;</t>
  </si>
  <si>
    <t>covered by Youth</t>
  </si>
  <si>
    <t>Goal[Youth] AccessToCounsellingServices;</t>
  </si>
  <si>
    <t>Goal[Kids] AccessToCounsellingServices;</t>
  </si>
  <si>
    <t>Goal[Youth] ImmediateAssistance;</t>
  </si>
  <si>
    <t>should be softgoal</t>
  </si>
  <si>
    <t>Goal[Kids] ImmediateAssistance;</t>
  </si>
  <si>
    <t>Softgoal[Youth] Privacy;</t>
  </si>
  <si>
    <t>Softgoal[Kids] Privacy;</t>
  </si>
  <si>
    <t>Task[Counsellor] ProvideOnlineCounselling;</t>
  </si>
  <si>
    <t>should be goal</t>
  </si>
  <si>
    <t>Task[Counsellor] ProvideImmediateAssistance;</t>
  </si>
  <si>
    <t>reasonable but not in ground truth</t>
  </si>
  <si>
    <t>Task[CounsellingOrganization] ManageCounsellors;</t>
  </si>
  <si>
    <t>Task[CounsellingOrganization] MaintainPrivacy;</t>
  </si>
  <si>
    <t>Anonymity; should be softgoal</t>
  </si>
  <si>
    <t>Task[CounsellingOrganization] ProvideAccessibleTechnology;</t>
  </si>
  <si>
    <t>Task[CounsellingOrganization] EnsureServiceAvailability;</t>
  </si>
  <si>
    <t>Immediacy; should be softgoal</t>
  </si>
  <si>
    <t>MeansEnd[Youth] AccessToCounsellingServices(ProvideOnlineCounselling);</t>
  </si>
  <si>
    <t>MeansEnd[Kids] AccessToCounsellingServices(ProvideOnlineCounselling);</t>
  </si>
  <si>
    <t>Decomposition[Youth] ImmediateAssistance(ProvideImmediateAssistance);</t>
  </si>
  <si>
    <t>Decomposition[Kids] ImmediateAssistance(ProvideImmediateAssistance);</t>
  </si>
  <si>
    <t>Contribution[CounsellingOrganization] ManageCounsellors(Help);</t>
  </si>
  <si>
    <t>source or target missing</t>
  </si>
  <si>
    <t>Contribution[CounsellingOrganization] MaintainPrivacy(Help);</t>
  </si>
  <si>
    <t>Contribution[CounsellingOrganization] ProvideAccessibleTechnology(Help);</t>
  </si>
  <si>
    <t>Contribution[CounsellingOrganization] EnsureServiceAvailability(Help);</t>
  </si>
  <si>
    <t>Contribution[CounsellingOrganization] ManageCounsellors(MaintainPrivacy);</t>
  </si>
  <si>
    <t>Contribution[CounsellingOrganization] ManageCounsellors(ProvideAccessibleTechnology);</t>
  </si>
  <si>
    <t>Contribution[CounsellingOrganization] ManageCounsellors(EnsureServiceAvailability);</t>
  </si>
  <si>
    <t>LayoutConstraint[[CounsellingOrganization] MaintainPrivacy, { [Youth] Privacy; [Kids] Privacy } ];</t>
  </si>
  <si>
    <t>layout information not required</t>
  </si>
  <si>
    <t>Dependency[Counsellor, CounsellingOrganization] ProvideOnlineCounselling(ManageCounsellors);</t>
  </si>
  <si>
    <t>Dependency[Counsellor, CounsellingOrganization] ProvideImmediateAssistance(ManageCounsellors);</t>
  </si>
  <si>
    <t>DependerLink[Counsellor] ProvideOnlineCounselling;</t>
  </si>
  <si>
    <t>DependeeLink[CounsellingOrganization] ManageCounsellors;</t>
  </si>
  <si>
    <t>DependerLink[Counsellor] ProvideImmediateAssistance;</t>
  </si>
  <si>
    <t>DependeeLink[CounsellingOrganization] EnsureServiceAvailability;</t>
  </si>
  <si>
    <t>inconsistent with row 31</t>
  </si>
  <si>
    <t>total</t>
  </si>
  <si>
    <t>score</t>
  </si>
  <si>
    <t>check</t>
  </si>
  <si>
    <t>Groundtruth</t>
  </si>
  <si>
    <t>Long: Yes (ind.)</t>
  </si>
  <si>
    <t>%</t>
  </si>
  <si>
    <t>Observations</t>
  </si>
  <si>
    <t>Actors are covered by the response but they are also explicitly mentioned by the prompt</t>
  </si>
  <si>
    <t>Some intentional elements are covered but not very many</t>
  </si>
  <si>
    <t>No relationships are covered</t>
  </si>
  <si>
    <t>However, almost half of the response are statements that are not wrong but are not in the ground truth</t>
  </si>
  <si>
    <t>About a quarter of the response is wrong (contributions without clear source or target, layout information)</t>
  </si>
  <si>
    <t>Most identified intentional elements are not fully correct because their types are wrong</t>
  </si>
  <si>
    <t>A sixth of the model elements (2/12) mentioned in the long prompt but not the short prompt is in the response even when only the short prompt is provided</t>
  </si>
  <si>
    <t>Considering the not wrong elements: Actors, softgoals, goals, and tasks; some relationships (means-end, decomposition, dependencies) but not meaningful contributions</t>
  </si>
  <si>
    <t>Does not model softgoal/goal/task hierarchy at all</t>
  </si>
  <si>
    <t>Hard to read/understand</t>
  </si>
  <si>
    <t>Actors: 1. Kids and Youth (K_Y)</t>
  </si>
  <si>
    <t>2. Counsellors (C)</t>
  </si>
  <si>
    <t>3. Counselling Organization (CO)</t>
  </si>
  <si>
    <t>Softgoals: S1. Improve mental well-being (K_Y)</t>
  </si>
  <si>
    <t>Get effective help</t>
  </si>
  <si>
    <t>S2. Online availability (CO)</t>
  </si>
  <si>
    <t>S3. Maintain confidentiality (CO, C)</t>
  </si>
  <si>
    <t>Anonymity (also reasonable for C)</t>
  </si>
  <si>
    <t>S4. Provide quality counseling (CO)</t>
  </si>
  <si>
    <t>S4. Provide quality counseling (C)</t>
  </si>
  <si>
    <t>S4. Provide quality counseling (K_Y)</t>
  </si>
  <si>
    <t>does not make sense for K_Y</t>
  </si>
  <si>
    <t>S5. Highly accessible (K_Y)</t>
  </si>
  <si>
    <t>Immediacy</t>
  </si>
  <si>
    <t>S6. Reach diverse audience (CO)</t>
  </si>
  <si>
    <t>S7. Ensure user satisfaction (K_Y, C)</t>
  </si>
  <si>
    <t>S8. Proactively address issues (K_Y, C, CO)</t>
  </si>
  <si>
    <t>Goals: G1. Adhere to privacy standards (CO, C)</t>
  </si>
  <si>
    <t>G2. Develop online platform (CO)</t>
  </si>
  <si>
    <t>Provide online counseling services</t>
  </si>
  <si>
    <t>G3. Provide real-time communication (C, K_Y, CO)</t>
  </si>
  <si>
    <t>Immediacy for CO (should be softgoal) (also reasonable for K_Y and C)</t>
  </si>
  <si>
    <t>G4. Maintain user-friendly platform (CO, K_Y)</t>
  </si>
  <si>
    <t>G5. Train counsellors regularly (CO, C)</t>
  </si>
  <si>
    <t>G6. Provide user support (C, K_Y, CO)</t>
  </si>
  <si>
    <t>G7. Promote the app (CO)</t>
  </si>
  <si>
    <t>Tasks: T1. Implement encryption (CO)</t>
  </si>
  <si>
    <t>T2. Develop app and website (CO)</t>
  </si>
  <si>
    <t>together with T3: Use Cyber Cafe/Portal/Chat Room</t>
  </si>
  <si>
    <t>T3. Implement text, audio, and video chat (CO)</t>
  </si>
  <si>
    <t>see T2</t>
  </si>
  <si>
    <t>T4. Perform platform testing (CO)</t>
  </si>
  <si>
    <t>T5. Conduct workshops and training sessions (CO)</t>
  </si>
  <si>
    <t>T6. Provide 24/7 customer support (C, CO)</t>
  </si>
  <si>
    <t>T7. Market application through various channels (CO)</t>
  </si>
  <si>
    <t>Resource Dependencies: R1. Funding to maintain app (CO)</t>
  </si>
  <si>
    <t>Increase Funds (should be Softgoal)</t>
  </si>
  <si>
    <t>R2. Skilled Counsellors (C)</t>
  </si>
  <si>
    <t>R3. Online Engagement (K_Y)</t>
  </si>
  <si>
    <t>R4. IT and legal support (CO)</t>
  </si>
  <si>
    <t>* Links between the elements in the goal model: G1 contributes positively to S3.</t>
  </si>
  <si>
    <t>G2 contributes positively to S2, S5, and S6.</t>
  </si>
  <si>
    <t>G3 contributes positively to S1, S4, S7.</t>
  </si>
  <si>
    <t>G4 contributes positively to S5, S7, S8.</t>
  </si>
  <si>
    <t>G5 contributes positively to S4, S8.</t>
  </si>
  <si>
    <t>G6 contributes positively to S7, S8.</t>
  </si>
  <si>
    <t>G7 contributes positively to S6.</t>
  </si>
  <si>
    <t>T1 contributes positively to G1.</t>
  </si>
  <si>
    <t>T2 contributes positively to G2.</t>
  </si>
  <si>
    <t>means-end in Company (equivalent to contribution for GRL)</t>
  </si>
  <si>
    <t>T3 contributes positively to G3.</t>
  </si>
  <si>
    <t>T4 contributes positively to G4.</t>
  </si>
  <si>
    <t>T5 contributes positively to G5.</t>
  </si>
  <si>
    <t>T6 contributes positively to G6.</t>
  </si>
  <si>
    <t>T7 contributes positively to G7.</t>
  </si>
  <si>
    <t>R1 provides G2, G3, G4, G6, G7.</t>
  </si>
  <si>
    <t>R2 provides G5.</t>
  </si>
  <si>
    <t>R3 provides G3, G4, G6.</t>
  </si>
  <si>
    <t>R4 provides G1, T1.</t>
  </si>
  <si>
    <t>Only a few means-end relationships are covered</t>
  </si>
  <si>
    <t>However, almost three quarters of the response are statements that are not wrong but are not in the ground truth</t>
  </si>
  <si>
    <t>Overall very good solution - only one mistake (provide counseling does not make sense for kids &amp; youth)</t>
  </si>
  <si>
    <t>Only two intentional elements with an incorrect type</t>
  </si>
  <si>
    <t>A quarter of the model elements (3/12) mentioned in the long prompt but not the short prompt is in the response even when only the short prompt is provided</t>
  </si>
  <si>
    <t>Considering the not wrong elements: Actors, softgoals, goals, tasks, and resources; contribution (positive only) &amp; means-end links (but no decomposition, dependencies)</t>
  </si>
  <si>
    <t>Models softgoals/goals/task hierarchy quite well</t>
  </si>
  <si>
    <t>Not as difficult to read/understand</t>
  </si>
  <si>
    <t>Better than E3K-1.1</t>
  </si>
  <si>
    <t>**Actors** 1. Counsellors</t>
  </si>
  <si>
    <t>2. Counselling organization</t>
  </si>
  <si>
    <t>3. Youth and kids</t>
  </si>
  <si>
    <t>**Goals** 1. To provide online counselling for Canadian children (Main Goal)</t>
  </si>
  <si>
    <t>not assigned to actor</t>
  </si>
  <si>
    <t>**Softgoals** 1. Ensure privacy and confidentiality for the users</t>
  </si>
  <si>
    <t>Anonymity; not assigned to actor</t>
  </si>
  <si>
    <t>2. Make the application easily accessible and user-friendly</t>
  </si>
  <si>
    <t>not assigned to actor, reasonable but not in ground truth</t>
  </si>
  <si>
    <t>3. Offer a wide range of resources and counselling services</t>
  </si>
  <si>
    <t>**Tasks** 1. Offer live chat sessions with licensed counsellors (Counsellors)</t>
  </si>
  <si>
    <t>**Tasks** 1. Offer live chat sessions with licensed counsellors (Youth, and kids)</t>
  </si>
  <si>
    <t>2. Offer a text support service for users who prefer not to chat (Counsellors)</t>
  </si>
  <si>
    <t>2. Offer a text support service for users who prefer not to chat (Youth, and kids)</t>
  </si>
  <si>
    <t>3. Present mental health educational resources (Counselling organization, Youth, and kids)</t>
  </si>
  <si>
    <t>4. Schedule appointments for one-on-one sessions (Counsellors, Youth, and kids)</t>
  </si>
  <si>
    <t>5. Provide a variety of self-help tools and resources (Counselling organization, Youth, and kids)</t>
  </si>
  <si>
    <t>6. Ensure that the counsellors are certified and experienced (Counselling organization)</t>
  </si>
  <si>
    <t>7. Maintain a 24/7 availability for users (Counselling organization)</t>
  </si>
  <si>
    <t>Immediacy (should be softgoal)</t>
  </si>
  <si>
    <t>7. Maintain a 24/7 availability for users (Youth, and kids)</t>
  </si>
  <si>
    <t>**Resources** 1. Knowledgebase of mental health topics and articles</t>
  </si>
  <si>
    <t>2. Online chat platform/software</t>
  </si>
  <si>
    <t>3. Text messaging platform</t>
  </si>
  <si>
    <t>**Dependencies** 1. Ensure privacy and confidentiality &lt;=&gt; Provide chat and messaging encryption</t>
  </si>
  <si>
    <t>bidirectional dependencies, only one participant in the dependency defined as intentional element in the model</t>
  </si>
  <si>
    <t>2. [Counsellors -&gt; Offer live chat sessions] &lt;=&gt; [Youth and kids -&gt; Get online support]</t>
  </si>
  <si>
    <t>3. [Counsellors -&gt; Offer text support service] &lt;=&gt; [Youth and kids -&gt; Get text support]</t>
  </si>
  <si>
    <t>4. [Counselling organization &lt;provide&gt; Schedule appointments] =&gt; [Maintain a 24/7 availability for users]</t>
  </si>
  <si>
    <t>bidirectional dependencies, intentional element not defined for actor, no actor specified for second intentional element</t>
  </si>
  <si>
    <t>5. [Counselling organization -&gt; Ensure certified and experienced counsellors] &lt;+&gt; Provide high-quality online counselling</t>
  </si>
  <si>
    <t>6. [Counselling organization -&gt; Provide a variety of self-help tools and resources] &lt;=&gt; [Youth and kids -&gt; Access self-help materials]</t>
  </si>
  <si>
    <t>Some intentional elements are covered but not very many except for the resources</t>
  </si>
  <si>
    <t>However, a quarter of the response are statements that are not wrong but are not in the ground truth</t>
  </si>
  <si>
    <t>About a quarter of the response is wrong (intentional element not assigned to actor; contributions without clear source or target, layout information)</t>
  </si>
  <si>
    <t>Some of the identified intentional elements are not fully correct because their types are wrong or they are not assigned to an actor</t>
  </si>
  <si>
    <t>Almost half of the model elements (5/12) mentioned in the long prompt but not the short prompt is in the response even when only the short prompt is provided</t>
  </si>
  <si>
    <t>Considering the not wrong elements: Actors, softgoals, goals, tasks, and resources; no meaningful relationships at all</t>
  </si>
  <si>
    <t>Not as difficult to read/understand because the response is shorter</t>
  </si>
  <si>
    <t>Similar to E3K-1.2</t>
  </si>
  <si>
    <t>1. Actors: 1.1. Counselling Organization (CO)</t>
  </si>
  <si>
    <t>1.2. Counsellors (C)</t>
  </si>
  <si>
    <t>1.3. Youth and Kids (YK)</t>
  </si>
  <si>
    <t>2. Goals: 2.1. Provide online counselling for Canadian children (G1)</t>
  </si>
  <si>
    <t>2.2. Ensure the well-being and mental health of the children (G2)</t>
  </si>
  <si>
    <t>2.3. Provide easily accessible and reliable information to children (G3)</t>
  </si>
  <si>
    <t>Immediacy (should be softgoal), not assigned to actor</t>
  </si>
  <si>
    <t>2.4. Maintain the confidentiality and security of the children's data (G4)</t>
  </si>
  <si>
    <t>Anonymity (should be softgoal), not assigned to actor</t>
  </si>
  <si>
    <t>2.5. Train and educate counsellors on empathy, understanding and communication skills (G5)</t>
  </si>
  <si>
    <t>3. Softgoals: 3.1. Enhance user experience (SG1)</t>
  </si>
  <si>
    <t>3.2. Improve counselling efficiency (SG2)</t>
  </si>
  <si>
    <t>3.3. Foster trust among the children (SG3)</t>
  </si>
  <si>
    <t>Comfortableness with Service, not assigned to actor</t>
  </si>
  <si>
    <t>4. Tasks: 4.1. Develop the Kids Help Phone application (T1)</t>
  </si>
  <si>
    <t>4.2. Recruit and train counsellors (T2)</t>
  </si>
  <si>
    <t>4.3. Monitor counsellor performance (T3)</t>
  </si>
  <si>
    <t>4.4. Promote the Kids Help Phone application among schools and communities (T4)</t>
  </si>
  <si>
    <t>4.5. Create a safe and anonymous online environment for the children (T5)</t>
  </si>
  <si>
    <t>5. Resource: 5.1. Funding from government and other sources (R1)</t>
  </si>
  <si>
    <t>Increase funds (should be softgoal), not assigned to actor</t>
  </si>
  <si>
    <t>5.2. Technical resources for the application development and maintenance (R2)</t>
  </si>
  <si>
    <t>6. Contributions: 6.1. CO -&gt; G1: Make</t>
  </si>
  <si>
    <t>labels for contributions but from actor to intentional element</t>
  </si>
  <si>
    <t>6.2. C -&gt; G1: Help</t>
  </si>
  <si>
    <t>6.3. YK -&gt; G1: Help</t>
  </si>
  <si>
    <t>6.4. G1 -&gt; G2: Make</t>
  </si>
  <si>
    <t>labels for contributions!</t>
  </si>
  <si>
    <t>6.5. G1 -&gt; G3: Some+</t>
  </si>
  <si>
    <t>6.6. G1 -&gt; G4: Some-</t>
  </si>
  <si>
    <t>6.7. G1 -&gt; G5: Some+</t>
  </si>
  <si>
    <t>labels for contributions but contribution does not make sense</t>
  </si>
  <si>
    <t>6.8. YK -&gt; SG1: Some+</t>
  </si>
  <si>
    <t>6.9. C -&gt; SG2: Some+</t>
  </si>
  <si>
    <t>6.10. CO -&gt; SG3: Some+</t>
  </si>
  <si>
    <t>7. Dependencies: 7.1. CO depends on C to help achieve G1</t>
  </si>
  <si>
    <t>7.2. CO depends on YK to help achieve G1</t>
  </si>
  <si>
    <t>does not make sense</t>
  </si>
  <si>
    <t>7.3. CO depends on R1 and R2 to achieve T1 and T5</t>
  </si>
  <si>
    <t>7.4. C depends on CO to achieve T2 and T3</t>
  </si>
  <si>
    <t>7.5. YK depends on CO to achieve T4</t>
  </si>
  <si>
    <t>About a third of the response is wrong (contributions that go from an actor to an intentional element, dependencies that do not make sense)</t>
  </si>
  <si>
    <t>Considering the not wrong elements: Actors, softgoals, goals, tasks, and resources; some correct contributions (even including labels) and dependencies but also many incorrect ones</t>
  </si>
  <si>
    <t>Attempts to model softgoal/goal/task hierarchy but only very rudimentary</t>
  </si>
  <si>
    <t>Worse than E3K-1.1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</si>
</sst>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5">
    <font>
      <sz val="10.0"/>
      <color rgb="FF000000"/>
      <name val="Arial"/>
      <scheme val="minor"/>
    </font>
    <font>
      <color theme="1"/>
      <name val="Arial"/>
      <scheme val="minor"/>
    </font>
    <font>
      <b/>
      <color theme="1"/>
      <name val="Arial"/>
      <scheme val="minor"/>
    </font>
    <font>
      <i/>
      <color theme="1"/>
      <name val="Arial"/>
      <scheme val="minor"/>
    </font>
    <font/>
  </fonts>
  <fills count="6">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s>
  <borders count="16">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Fill="1" applyFont="1"/>
    <xf borderId="0" fillId="0" fontId="1" numFmtId="0" xfId="0" applyAlignment="1" applyFont="1">
      <alignment horizontal="right" readingOrder="0"/>
    </xf>
    <xf borderId="0" fillId="0" fontId="1" numFmtId="0" xfId="0" applyFont="1"/>
    <xf borderId="0" fillId="0" fontId="2" numFmtId="0" xfId="0" applyAlignment="1" applyFont="1">
      <alignment horizontal="right" readingOrder="0"/>
    </xf>
    <xf borderId="0" fillId="0" fontId="2"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xf>
    <xf borderId="2" fillId="0" fontId="4" numFmtId="0" xfId="0" applyBorder="1" applyFont="1"/>
    <xf borderId="3" fillId="0" fontId="4" numFmtId="0" xfId="0" applyBorder="1" applyFont="1"/>
    <xf borderId="4" fillId="0" fontId="1" numFmtId="0" xfId="0" applyAlignment="1" applyBorder="1" applyFont="1">
      <alignment horizontal="center" readingOrder="0"/>
    </xf>
    <xf borderId="5" fillId="0" fontId="4" numFmtId="0" xfId="0" applyBorder="1" applyFont="1"/>
    <xf borderId="4" fillId="0" fontId="1" numFmtId="0" xfId="0" applyAlignment="1" applyBorder="1" applyFont="1">
      <alignment horizontal="right" readingOrder="0"/>
    </xf>
    <xf borderId="2" fillId="0" fontId="1" numFmtId="0" xfId="0" applyAlignment="1" applyBorder="1" applyFont="1">
      <alignment horizontal="right" readingOrder="0"/>
    </xf>
    <xf borderId="3" fillId="0" fontId="1" numFmtId="0" xfId="0" applyAlignment="1" applyBorder="1" applyFont="1">
      <alignment horizontal="right" readingOrder="0"/>
    </xf>
    <xf borderId="1" fillId="0" fontId="1" numFmtId="0" xfId="0" applyAlignment="1" applyBorder="1" applyFont="1">
      <alignment horizontal="right" readingOrder="0"/>
    </xf>
    <xf borderId="0" fillId="0" fontId="1" numFmtId="164" xfId="0" applyFont="1" applyNumberFormat="1"/>
    <xf borderId="0" fillId="0" fontId="1" numFmtId="164" xfId="0" applyAlignment="1" applyFont="1" applyNumberFormat="1">
      <alignment readingOrder="0"/>
    </xf>
    <xf borderId="6" fillId="0" fontId="1" numFmtId="164" xfId="0" applyAlignment="1" applyBorder="1" applyFont="1" applyNumberFormat="1">
      <alignment readingOrder="0"/>
    </xf>
    <xf borderId="7" fillId="0" fontId="1" numFmtId="164" xfId="0" applyBorder="1" applyFont="1" applyNumberFormat="1"/>
    <xf borderId="8" fillId="0" fontId="1" numFmtId="0" xfId="0" applyAlignment="1" applyBorder="1" applyFont="1">
      <alignment horizontal="right" readingOrder="0"/>
    </xf>
    <xf borderId="6" fillId="0" fontId="1" numFmtId="164" xfId="0" applyBorder="1" applyFont="1" applyNumberFormat="1"/>
    <xf borderId="5" fillId="0" fontId="1" numFmtId="0" xfId="0" applyAlignment="1" applyBorder="1" applyFont="1">
      <alignment horizontal="right" readingOrder="0"/>
    </xf>
    <xf borderId="9" fillId="0" fontId="1" numFmtId="164" xfId="0" applyAlignment="1" applyBorder="1" applyFont="1" applyNumberFormat="1">
      <alignment readingOrder="0"/>
    </xf>
    <xf borderId="10" fillId="0" fontId="1" numFmtId="164" xfId="0" applyBorder="1" applyFont="1" applyNumberFormat="1"/>
    <xf borderId="11" fillId="0" fontId="1" numFmtId="164" xfId="0" applyAlignment="1" applyBorder="1" applyFont="1" applyNumberFormat="1">
      <alignment readingOrder="0"/>
    </xf>
    <xf borderId="12" fillId="0" fontId="1" numFmtId="0" xfId="0" applyAlignment="1" applyBorder="1" applyFont="1">
      <alignment horizontal="center" readingOrder="0"/>
    </xf>
    <xf borderId="12" fillId="0" fontId="4" numFmtId="0" xfId="0" applyBorder="1" applyFont="1"/>
    <xf borderId="13" fillId="0" fontId="4" numFmtId="0" xfId="0" applyBorder="1" applyFont="1"/>
    <xf borderId="12" fillId="0" fontId="1" numFmtId="0" xfId="0" applyAlignment="1" applyBorder="1" applyFont="1">
      <alignment horizontal="right" readingOrder="0"/>
    </xf>
    <xf borderId="13" fillId="0" fontId="1" numFmtId="0" xfId="0" applyAlignment="1" applyBorder="1" applyFont="1">
      <alignment horizontal="right" readingOrder="0"/>
    </xf>
    <xf borderId="14" fillId="0" fontId="1" numFmtId="164" xfId="0" applyBorder="1" applyFont="1" applyNumberFormat="1"/>
    <xf borderId="12" fillId="0" fontId="1" numFmtId="164" xfId="0" applyBorder="1" applyFont="1" applyNumberFormat="1"/>
    <xf borderId="13" fillId="0" fontId="1" numFmtId="164" xfId="0" applyBorder="1" applyFont="1" applyNumberFormat="1"/>
    <xf borderId="8" fillId="5" fontId="1" numFmtId="0" xfId="0" applyAlignment="1" applyBorder="1" applyFill="1" applyFont="1">
      <alignment horizontal="right" readingOrder="0"/>
    </xf>
    <xf borderId="7" fillId="5" fontId="1" numFmtId="164" xfId="0" applyBorder="1" applyFont="1" applyNumberFormat="1"/>
    <xf borderId="0" fillId="5" fontId="1" numFmtId="164" xfId="0" applyFont="1" applyNumberFormat="1"/>
    <xf borderId="6" fillId="5" fontId="1" numFmtId="164" xfId="0" applyBorder="1" applyFont="1" applyNumberFormat="1"/>
    <xf borderId="11" fillId="0" fontId="1" numFmtId="164" xfId="0" applyBorder="1" applyFont="1" applyNumberFormat="1"/>
    <xf borderId="9" fillId="0" fontId="1" numFmtId="164" xfId="0" applyBorder="1" applyFont="1" applyNumberFormat="1"/>
    <xf borderId="4" fillId="0" fontId="1" numFmtId="0" xfId="0" applyAlignment="1" applyBorder="1" applyFont="1">
      <alignment readingOrder="0"/>
    </xf>
    <xf borderId="3" fillId="0" fontId="1" numFmtId="0" xfId="0" applyAlignment="1" applyBorder="1" applyFont="1">
      <alignment readingOrder="0"/>
    </xf>
    <xf borderId="14" fillId="0" fontId="1" numFmtId="165" xfId="0" applyBorder="1" applyFont="1" applyNumberFormat="1"/>
    <xf borderId="13" fillId="0" fontId="1" numFmtId="165" xfId="0" applyAlignment="1" applyBorder="1" applyFont="1" applyNumberFormat="1">
      <alignment readingOrder="0"/>
    </xf>
    <xf borderId="11" fillId="0" fontId="1" numFmtId="165" xfId="0" applyBorder="1" applyFont="1" applyNumberFormat="1"/>
    <xf borderId="10" fillId="0" fontId="1" numFmtId="165" xfId="0" applyBorder="1" applyFont="1" applyNumberFormat="1"/>
    <xf borderId="5" fillId="5" fontId="1" numFmtId="0" xfId="0" applyAlignment="1" applyBorder="1" applyFont="1">
      <alignment horizontal="right" readingOrder="0"/>
    </xf>
    <xf borderId="11" fillId="5" fontId="1" numFmtId="164" xfId="0" applyBorder="1" applyFont="1" applyNumberFormat="1"/>
    <xf borderId="10" fillId="5" fontId="1" numFmtId="164" xfId="0" applyBorder="1" applyFont="1" applyNumberFormat="1"/>
    <xf borderId="15" fillId="0" fontId="1" numFmtId="0" xfId="0" applyAlignment="1" applyBorder="1" applyFont="1">
      <alignment horizontal="center" readingOrder="0"/>
    </xf>
    <xf borderId="1" fillId="0" fontId="1" numFmtId="164" xfId="0" applyBorder="1" applyFont="1" applyNumberFormat="1"/>
    <xf borderId="5" fillId="0" fontId="1" numFmtId="164" xfId="0" applyBorder="1" applyFont="1" applyNumberFormat="1"/>
    <xf borderId="15" fillId="5" fontId="1" numFmtId="0" xfId="0" applyAlignment="1" applyBorder="1" applyFont="1">
      <alignment horizontal="center" readingOrder="0"/>
    </xf>
    <xf borderId="4" fillId="5" fontId="1" numFmtId="0" xfId="0" applyAlignment="1" applyBorder="1" applyFont="1">
      <alignment horizontal="center" readingOrder="0"/>
    </xf>
    <xf borderId="0" fillId="5" fontId="1" numFmtId="0" xfId="0" applyFont="1"/>
    <xf borderId="1" fillId="5" fontId="1" numFmtId="0" xfId="0" applyAlignment="1" applyBorder="1" applyFont="1">
      <alignment horizontal="right" readingOrder="0"/>
    </xf>
    <xf borderId="14" fillId="5" fontId="1" numFmtId="164" xfId="0" applyAlignment="1" applyBorder="1" applyFont="1" applyNumberFormat="1">
      <alignment horizontal="center"/>
    </xf>
    <xf borderId="11" fillId="5" fontId="1" numFmtId="164" xfId="0" applyAlignment="1" applyBorder="1" applyFont="1" applyNumberFormat="1">
      <alignment horizontal="center"/>
    </xf>
    <xf borderId="9" fillId="0" fontId="4" numFmtId="0" xfId="0" applyBorder="1" applyFont="1"/>
    <xf borderId="10" fillId="0" fontId="4" numFmtId="0" xfId="0" applyBorder="1" applyFont="1"/>
    <xf borderId="4" fillId="5" fontId="1" numFmtId="0" xfId="0" applyAlignment="1" applyBorder="1" applyFont="1">
      <alignment horizontal="right" readingOrder="0"/>
    </xf>
    <xf borderId="15" fillId="5" fontId="1" numFmtId="0" xfId="0" applyBorder="1" applyFont="1"/>
    <xf borderId="0" fillId="0" fontId="1" numFmtId="0" xfId="0" applyAlignment="1" applyFont="1">
      <alignment horizontal="right"/>
    </xf>
    <xf borderId="0" fillId="0" fontId="1" numFmtId="0" xfId="0" applyAlignment="1" applyFont="1">
      <alignment horizontal="center" readingOrder="0"/>
    </xf>
    <xf borderId="0" fillId="0" fontId="2" numFmtId="0" xfId="0" applyAlignment="1" applyFont="1">
      <alignment horizontal="right"/>
    </xf>
    <xf borderId="14" fillId="0" fontId="1" numFmtId="0" xfId="0" applyAlignment="1" applyBorder="1" applyFont="1">
      <alignment horizontal="right" readingOrder="0"/>
    </xf>
    <xf borderId="7" fillId="0" fontId="1" numFmtId="0" xfId="0" applyAlignment="1" applyBorder="1" applyFont="1">
      <alignment horizontal="right" readingOrder="0"/>
    </xf>
    <xf borderId="6" fillId="0" fontId="1" numFmtId="0" xfId="0" applyBorder="1" applyFont="1"/>
    <xf borderId="6" fillId="0" fontId="1" numFmtId="10" xfId="0" applyBorder="1" applyFont="1" applyNumberFormat="1"/>
    <xf borderId="7" fillId="0" fontId="1" numFmtId="0" xfId="0" applyBorder="1" applyFont="1"/>
    <xf borderId="0" fillId="0" fontId="1" numFmtId="10" xfId="0" applyFont="1" applyNumberFormat="1"/>
    <xf borderId="11" fillId="0" fontId="2" numFmtId="0" xfId="0" applyAlignment="1" applyBorder="1" applyFont="1">
      <alignment horizontal="right" readingOrder="0"/>
    </xf>
    <xf borderId="9" fillId="0" fontId="2" numFmtId="0" xfId="0" applyBorder="1" applyFont="1"/>
    <xf borderId="10" fillId="0" fontId="2" numFmtId="0" xfId="0" applyBorder="1" applyFont="1"/>
    <xf borderId="10" fillId="0" fontId="2" numFmtId="10" xfId="0" applyBorder="1" applyFont="1" applyNumberFormat="1"/>
    <xf borderId="11" fillId="0" fontId="2" numFmtId="0" xfId="0" applyBorder="1" applyFont="1"/>
    <xf borderId="9" fillId="0" fontId="2"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88"/>
    <col customWidth="1" min="5" max="5" width="16.25"/>
  </cols>
  <sheetData>
    <row r="1">
      <c r="A1" s="1" t="s">
        <v>0</v>
      </c>
      <c r="I1" s="1"/>
      <c r="J1" s="1"/>
      <c r="K1" s="1"/>
    </row>
    <row r="3">
      <c r="A3" s="2" t="s">
        <v>1</v>
      </c>
      <c r="B3" s="2" t="s">
        <v>2</v>
      </c>
      <c r="C3" s="2" t="s">
        <v>3</v>
      </c>
      <c r="D3" s="2" t="s">
        <v>4</v>
      </c>
    </row>
    <row r="4">
      <c r="A4" s="3" t="s">
        <v>5</v>
      </c>
      <c r="B4" s="2" t="s">
        <v>6</v>
      </c>
      <c r="C4" s="2" t="s">
        <v>7</v>
      </c>
      <c r="D4" s="2" t="s">
        <v>7</v>
      </c>
    </row>
    <row r="5">
      <c r="A5" s="2" t="s">
        <v>8</v>
      </c>
      <c r="B5" s="2" t="s">
        <v>9</v>
      </c>
      <c r="C5" s="2" t="s">
        <v>10</v>
      </c>
      <c r="D5" s="2" t="s">
        <v>10</v>
      </c>
    </row>
    <row r="6">
      <c r="A6" s="2" t="s">
        <v>11</v>
      </c>
      <c r="B6" s="2" t="s">
        <v>9</v>
      </c>
      <c r="C6" s="2" t="s">
        <v>10</v>
      </c>
      <c r="D6" s="2" t="s">
        <v>10</v>
      </c>
    </row>
    <row r="7">
      <c r="A7" s="4" t="s">
        <v>12</v>
      </c>
      <c r="B7" s="2" t="s">
        <v>13</v>
      </c>
      <c r="C7" s="2" t="s">
        <v>10</v>
      </c>
      <c r="D7" s="2" t="s">
        <v>10</v>
      </c>
    </row>
    <row r="8">
      <c r="A8" s="4" t="s">
        <v>14</v>
      </c>
      <c r="B8" s="2" t="s">
        <v>13</v>
      </c>
      <c r="C8" s="2" t="s">
        <v>10</v>
      </c>
      <c r="D8" s="2" t="s">
        <v>10</v>
      </c>
    </row>
    <row r="9">
      <c r="A9" s="2" t="s">
        <v>15</v>
      </c>
      <c r="B9" s="2" t="s">
        <v>9</v>
      </c>
      <c r="C9" s="2" t="s">
        <v>10</v>
      </c>
      <c r="D9" s="2" t="s">
        <v>10</v>
      </c>
    </row>
    <row r="10">
      <c r="A10" s="4" t="s">
        <v>12</v>
      </c>
      <c r="B10" s="2" t="s">
        <v>13</v>
      </c>
      <c r="C10" s="2" t="s">
        <v>10</v>
      </c>
      <c r="D10" s="2" t="s">
        <v>10</v>
      </c>
    </row>
    <row r="11">
      <c r="A11" s="2" t="s">
        <v>16</v>
      </c>
      <c r="B11" s="2" t="s">
        <v>9</v>
      </c>
      <c r="C11" s="2" t="s">
        <v>10</v>
      </c>
      <c r="D11" s="2" t="s">
        <v>10</v>
      </c>
    </row>
    <row r="12">
      <c r="A12" s="4" t="s">
        <v>17</v>
      </c>
      <c r="B12" s="2" t="s">
        <v>13</v>
      </c>
      <c r="C12" s="2" t="s">
        <v>10</v>
      </c>
      <c r="D12" s="2" t="s">
        <v>10</v>
      </c>
    </row>
    <row r="13">
      <c r="A13" s="2" t="s">
        <v>18</v>
      </c>
      <c r="B13" s="2" t="s">
        <v>9</v>
      </c>
      <c r="C13" s="5" t="s">
        <v>10</v>
      </c>
      <c r="D13" s="6" t="s">
        <v>19</v>
      </c>
    </row>
    <row r="14">
      <c r="A14" s="4" t="s">
        <v>14</v>
      </c>
      <c r="B14" s="2" t="s">
        <v>13</v>
      </c>
      <c r="C14" s="2" t="s">
        <v>10</v>
      </c>
      <c r="D14" s="2" t="s">
        <v>10</v>
      </c>
    </row>
    <row r="15">
      <c r="A15" s="2" t="s">
        <v>20</v>
      </c>
      <c r="B15" s="2" t="s">
        <v>9</v>
      </c>
      <c r="C15" s="2" t="s">
        <v>10</v>
      </c>
      <c r="D15" s="2" t="s">
        <v>10</v>
      </c>
    </row>
    <row r="16">
      <c r="A16" s="4" t="s">
        <v>21</v>
      </c>
      <c r="B16" s="2" t="s">
        <v>13</v>
      </c>
      <c r="C16" s="2" t="s">
        <v>10</v>
      </c>
      <c r="D16" s="2" t="s">
        <v>10</v>
      </c>
    </row>
    <row r="17">
      <c r="A17" s="2" t="s">
        <v>22</v>
      </c>
      <c r="B17" s="2" t="s">
        <v>9</v>
      </c>
      <c r="C17" s="5" t="s">
        <v>10</v>
      </c>
      <c r="D17" s="6" t="s">
        <v>19</v>
      </c>
    </row>
    <row r="18">
      <c r="A18" s="4" t="s">
        <v>23</v>
      </c>
      <c r="B18" s="2" t="s">
        <v>13</v>
      </c>
      <c r="C18" s="2" t="s">
        <v>10</v>
      </c>
      <c r="D18" s="2" t="s">
        <v>10</v>
      </c>
    </row>
    <row r="19">
      <c r="A19" s="2" t="s">
        <v>24</v>
      </c>
      <c r="B19" s="2" t="s">
        <v>25</v>
      </c>
      <c r="C19" s="2" t="s">
        <v>7</v>
      </c>
      <c r="D19" s="2" t="s">
        <v>7</v>
      </c>
    </row>
    <row r="20">
      <c r="A20" s="2" t="s">
        <v>26</v>
      </c>
      <c r="B20" s="2" t="s">
        <v>27</v>
      </c>
      <c r="C20" s="5" t="s">
        <v>10</v>
      </c>
      <c r="D20" s="6" t="s">
        <v>7</v>
      </c>
    </row>
    <row r="21">
      <c r="A21" s="4" t="s">
        <v>28</v>
      </c>
      <c r="B21" s="2" t="s">
        <v>13</v>
      </c>
      <c r="C21" s="2" t="s">
        <v>10</v>
      </c>
      <c r="D21" s="2" t="s">
        <v>10</v>
      </c>
    </row>
    <row r="22">
      <c r="A22" s="4" t="s">
        <v>29</v>
      </c>
      <c r="B22" s="2" t="s">
        <v>13</v>
      </c>
      <c r="C22" s="2" t="s">
        <v>10</v>
      </c>
      <c r="D22" s="2" t="s">
        <v>10</v>
      </c>
    </row>
    <row r="23">
      <c r="A23" s="4" t="s">
        <v>30</v>
      </c>
      <c r="B23" s="2" t="s">
        <v>31</v>
      </c>
      <c r="C23" s="2" t="s">
        <v>10</v>
      </c>
      <c r="D23" s="2" t="s">
        <v>10</v>
      </c>
    </row>
    <row r="24">
      <c r="A24" s="4" t="s">
        <v>32</v>
      </c>
      <c r="B24" s="2" t="s">
        <v>13</v>
      </c>
      <c r="C24" s="2" t="s">
        <v>10</v>
      </c>
      <c r="D24" s="2" t="s">
        <v>10</v>
      </c>
    </row>
    <row r="25">
      <c r="A25" s="2" t="s">
        <v>33</v>
      </c>
      <c r="B25" s="2" t="s">
        <v>27</v>
      </c>
      <c r="C25" s="5" t="s">
        <v>10</v>
      </c>
      <c r="D25" s="6" t="s">
        <v>7</v>
      </c>
    </row>
    <row r="26">
      <c r="A26" s="4" t="s">
        <v>34</v>
      </c>
      <c r="B26" s="2" t="s">
        <v>13</v>
      </c>
      <c r="C26" s="2" t="s">
        <v>10</v>
      </c>
      <c r="D26" s="2" t="s">
        <v>10</v>
      </c>
    </row>
    <row r="27">
      <c r="A27" s="4" t="s">
        <v>35</v>
      </c>
      <c r="B27" s="2" t="s">
        <v>13</v>
      </c>
      <c r="C27" s="2" t="s">
        <v>10</v>
      </c>
      <c r="D27" s="2" t="s">
        <v>10</v>
      </c>
    </row>
    <row r="28">
      <c r="A28" s="4" t="s">
        <v>30</v>
      </c>
      <c r="B28" s="2" t="s">
        <v>31</v>
      </c>
      <c r="C28" s="2" t="s">
        <v>10</v>
      </c>
      <c r="D28" s="2" t="s">
        <v>10</v>
      </c>
    </row>
    <row r="29">
      <c r="A29" s="4" t="s">
        <v>36</v>
      </c>
      <c r="B29" s="2" t="s">
        <v>13</v>
      </c>
      <c r="C29" s="2" t="s">
        <v>10</v>
      </c>
      <c r="D29" s="2" t="s">
        <v>10</v>
      </c>
    </row>
    <row r="30">
      <c r="A30" s="3" t="s">
        <v>37</v>
      </c>
      <c r="B30" s="2" t="s">
        <v>6</v>
      </c>
      <c r="C30" s="2" t="s">
        <v>7</v>
      </c>
      <c r="D30" s="2" t="s">
        <v>7</v>
      </c>
    </row>
    <row r="31">
      <c r="A31" s="2" t="s">
        <v>38</v>
      </c>
      <c r="B31" s="2" t="s">
        <v>9</v>
      </c>
      <c r="C31" s="5" t="s">
        <v>10</v>
      </c>
      <c r="D31" s="6" t="s">
        <v>7</v>
      </c>
    </row>
    <row r="32">
      <c r="A32" s="2" t="s">
        <v>39</v>
      </c>
      <c r="B32" s="2" t="s">
        <v>9</v>
      </c>
      <c r="C32" s="5" t="s">
        <v>10</v>
      </c>
      <c r="D32" s="6" t="s">
        <v>7</v>
      </c>
    </row>
    <row r="33">
      <c r="A33" s="4" t="s">
        <v>40</v>
      </c>
      <c r="B33" s="2" t="s">
        <v>13</v>
      </c>
      <c r="C33" s="2" t="s">
        <v>10</v>
      </c>
      <c r="D33" s="2" t="s">
        <v>10</v>
      </c>
    </row>
    <row r="34">
      <c r="A34" s="2" t="s">
        <v>41</v>
      </c>
      <c r="B34" s="2" t="s">
        <v>9</v>
      </c>
      <c r="C34" s="5" t="s">
        <v>10</v>
      </c>
      <c r="D34" s="6" t="s">
        <v>19</v>
      </c>
    </row>
    <row r="35">
      <c r="A35" s="4" t="s">
        <v>40</v>
      </c>
      <c r="B35" s="2" t="s">
        <v>13</v>
      </c>
      <c r="C35" s="2" t="s">
        <v>10</v>
      </c>
      <c r="D35" s="2" t="s">
        <v>10</v>
      </c>
    </row>
    <row r="36">
      <c r="A36" s="4" t="s">
        <v>42</v>
      </c>
      <c r="B36" s="2" t="s">
        <v>13</v>
      </c>
      <c r="C36" s="2" t="s">
        <v>10</v>
      </c>
      <c r="D36" s="2" t="s">
        <v>10</v>
      </c>
    </row>
    <row r="37">
      <c r="A37" s="2" t="s">
        <v>43</v>
      </c>
      <c r="B37" s="2" t="s">
        <v>9</v>
      </c>
      <c r="C37" s="2" t="s">
        <v>10</v>
      </c>
      <c r="D37" s="2" t="s">
        <v>10</v>
      </c>
    </row>
    <row r="38">
      <c r="A38" s="4" t="s">
        <v>40</v>
      </c>
      <c r="B38" s="2" t="s">
        <v>13</v>
      </c>
      <c r="C38" s="2" t="s">
        <v>10</v>
      </c>
      <c r="D38" s="2" t="s">
        <v>10</v>
      </c>
    </row>
    <row r="39">
      <c r="A39" s="2" t="s">
        <v>44</v>
      </c>
      <c r="B39" s="2" t="s">
        <v>25</v>
      </c>
      <c r="C39" s="2" t="s">
        <v>10</v>
      </c>
      <c r="D39" s="2" t="s">
        <v>10</v>
      </c>
    </row>
    <row r="40">
      <c r="A40" s="2" t="s">
        <v>33</v>
      </c>
      <c r="B40" s="2" t="s">
        <v>27</v>
      </c>
      <c r="C40" s="5" t="s">
        <v>10</v>
      </c>
      <c r="D40" s="6" t="s">
        <v>7</v>
      </c>
    </row>
    <row r="41">
      <c r="A41" s="4" t="s">
        <v>42</v>
      </c>
      <c r="B41" s="2" t="s">
        <v>13</v>
      </c>
      <c r="C41" s="2" t="s">
        <v>10</v>
      </c>
      <c r="D41" s="2" t="s">
        <v>10</v>
      </c>
    </row>
    <row r="42">
      <c r="A42" s="4" t="s">
        <v>45</v>
      </c>
      <c r="B42" s="2" t="s">
        <v>13</v>
      </c>
      <c r="C42" s="2" t="s">
        <v>10</v>
      </c>
      <c r="D42" s="2" t="s">
        <v>10</v>
      </c>
    </row>
    <row r="43">
      <c r="A43" s="4" t="s">
        <v>46</v>
      </c>
      <c r="B43" s="2" t="s">
        <v>31</v>
      </c>
      <c r="C43" s="2" t="s">
        <v>10</v>
      </c>
      <c r="D43" s="2" t="s">
        <v>10</v>
      </c>
    </row>
    <row r="44">
      <c r="A44" s="4" t="s">
        <v>47</v>
      </c>
      <c r="B44" s="2" t="s">
        <v>13</v>
      </c>
      <c r="C44" s="2" t="s">
        <v>10</v>
      </c>
      <c r="D44" s="2" t="s">
        <v>10</v>
      </c>
    </row>
    <row r="45">
      <c r="A45" s="2" t="s">
        <v>48</v>
      </c>
      <c r="B45" s="2" t="s">
        <v>27</v>
      </c>
      <c r="C45" s="5" t="s">
        <v>10</v>
      </c>
      <c r="D45" s="6" t="s">
        <v>7</v>
      </c>
    </row>
    <row r="46">
      <c r="A46" s="4" t="s">
        <v>42</v>
      </c>
      <c r="B46" s="2" t="s">
        <v>13</v>
      </c>
      <c r="C46" s="2" t="s">
        <v>10</v>
      </c>
      <c r="D46" s="2" t="s">
        <v>10</v>
      </c>
    </row>
    <row r="47">
      <c r="A47" s="4" t="s">
        <v>46</v>
      </c>
      <c r="B47" s="2" t="s">
        <v>31</v>
      </c>
      <c r="C47" s="2" t="s">
        <v>10</v>
      </c>
      <c r="D47" s="2" t="s">
        <v>10</v>
      </c>
    </row>
    <row r="48">
      <c r="A48" s="4" t="s">
        <v>49</v>
      </c>
      <c r="B48" s="2" t="s">
        <v>13</v>
      </c>
      <c r="C48" s="2" t="s">
        <v>10</v>
      </c>
      <c r="D48" s="2" t="s">
        <v>10</v>
      </c>
    </row>
    <row r="49">
      <c r="A49" s="4" t="s">
        <v>50</v>
      </c>
      <c r="B49" s="2" t="s">
        <v>13</v>
      </c>
      <c r="C49" s="2" t="s">
        <v>10</v>
      </c>
      <c r="D49" s="2" t="s">
        <v>10</v>
      </c>
    </row>
    <row r="50">
      <c r="A50" s="3" t="s">
        <v>51</v>
      </c>
      <c r="B50" s="2" t="s">
        <v>6</v>
      </c>
      <c r="C50" s="2" t="s">
        <v>7</v>
      </c>
      <c r="D50" s="2" t="s">
        <v>7</v>
      </c>
    </row>
    <row r="51">
      <c r="A51" s="2" t="s">
        <v>52</v>
      </c>
      <c r="B51" s="2" t="s">
        <v>9</v>
      </c>
      <c r="C51" s="2" t="s">
        <v>10</v>
      </c>
      <c r="D51" s="2" t="s">
        <v>10</v>
      </c>
    </row>
    <row r="52">
      <c r="A52" s="2" t="s">
        <v>11</v>
      </c>
      <c r="B52" s="2" t="s">
        <v>9</v>
      </c>
      <c r="C52" s="2" t="s">
        <v>10</v>
      </c>
      <c r="D52" s="2" t="s">
        <v>10</v>
      </c>
    </row>
    <row r="53">
      <c r="A53" s="4" t="s">
        <v>53</v>
      </c>
      <c r="B53" s="2" t="s">
        <v>13</v>
      </c>
      <c r="C53" s="2" t="s">
        <v>10</v>
      </c>
      <c r="D53" s="2" t="s">
        <v>10</v>
      </c>
    </row>
    <row r="54">
      <c r="A54" s="2" t="s">
        <v>54</v>
      </c>
      <c r="B54" s="2" t="s">
        <v>9</v>
      </c>
      <c r="C54" s="2" t="s">
        <v>10</v>
      </c>
      <c r="D54" s="2" t="s">
        <v>10</v>
      </c>
    </row>
    <row r="55">
      <c r="A55" s="4" t="s">
        <v>53</v>
      </c>
      <c r="B55" s="2" t="s">
        <v>13</v>
      </c>
      <c r="C55" s="2" t="s">
        <v>10</v>
      </c>
      <c r="D55" s="2" t="s">
        <v>10</v>
      </c>
    </row>
    <row r="56">
      <c r="A56" s="2" t="s">
        <v>55</v>
      </c>
      <c r="B56" s="2" t="s">
        <v>9</v>
      </c>
      <c r="C56" s="5" t="s">
        <v>10</v>
      </c>
      <c r="D56" s="6" t="s">
        <v>7</v>
      </c>
    </row>
    <row r="57">
      <c r="A57" s="4" t="s">
        <v>21</v>
      </c>
      <c r="B57" s="2" t="s">
        <v>13</v>
      </c>
      <c r="C57" s="2" t="s">
        <v>10</v>
      </c>
      <c r="D57" s="2" t="s">
        <v>10</v>
      </c>
    </row>
    <row r="58">
      <c r="A58" s="2" t="s">
        <v>15</v>
      </c>
      <c r="B58" s="2" t="s">
        <v>9</v>
      </c>
      <c r="C58" s="2" t="s">
        <v>10</v>
      </c>
      <c r="D58" s="2" t="s">
        <v>10</v>
      </c>
    </row>
    <row r="59">
      <c r="A59" s="4" t="s">
        <v>28</v>
      </c>
      <c r="B59" s="2" t="s">
        <v>13</v>
      </c>
      <c r="C59" s="2" t="s">
        <v>10</v>
      </c>
      <c r="D59" s="2" t="s">
        <v>10</v>
      </c>
    </row>
    <row r="60">
      <c r="A60" s="4" t="s">
        <v>53</v>
      </c>
      <c r="B60" s="2" t="s">
        <v>13</v>
      </c>
      <c r="C60" s="2" t="s">
        <v>10</v>
      </c>
      <c r="D60" s="2" t="s">
        <v>10</v>
      </c>
    </row>
    <row r="61">
      <c r="A61" s="4" t="s">
        <v>56</v>
      </c>
      <c r="B61" s="2" t="s">
        <v>13</v>
      </c>
      <c r="C61" s="2" t="s">
        <v>10</v>
      </c>
      <c r="D61" s="2" t="s">
        <v>10</v>
      </c>
    </row>
    <row r="62">
      <c r="A62" s="2" t="s">
        <v>24</v>
      </c>
      <c r="B62" s="2" t="s">
        <v>25</v>
      </c>
      <c r="C62" s="2" t="s">
        <v>7</v>
      </c>
      <c r="D62" s="2" t="s">
        <v>7</v>
      </c>
    </row>
    <row r="63">
      <c r="A63" s="4" t="s">
        <v>17</v>
      </c>
      <c r="B63" s="2" t="s">
        <v>13</v>
      </c>
      <c r="C63" s="2" t="s">
        <v>10</v>
      </c>
      <c r="D63" s="2" t="s">
        <v>10</v>
      </c>
    </row>
    <row r="64">
      <c r="A64" s="2" t="s">
        <v>33</v>
      </c>
      <c r="B64" s="2" t="s">
        <v>27</v>
      </c>
      <c r="C64" s="5" t="s">
        <v>10</v>
      </c>
      <c r="D64" s="6" t="s">
        <v>7</v>
      </c>
    </row>
    <row r="65">
      <c r="A65" s="4" t="s">
        <v>57</v>
      </c>
      <c r="B65" s="2" t="s">
        <v>13</v>
      </c>
      <c r="C65" s="2" t="s">
        <v>10</v>
      </c>
      <c r="D65" s="2" t="s">
        <v>10</v>
      </c>
    </row>
    <row r="66">
      <c r="A66" s="4" t="s">
        <v>30</v>
      </c>
      <c r="B66" s="2" t="s">
        <v>31</v>
      </c>
      <c r="C66" s="2" t="s">
        <v>10</v>
      </c>
      <c r="D66" s="2" t="s">
        <v>10</v>
      </c>
    </row>
    <row r="67">
      <c r="A67" s="2" t="s">
        <v>26</v>
      </c>
      <c r="B67" s="2" t="s">
        <v>27</v>
      </c>
      <c r="C67" s="5" t="s">
        <v>10</v>
      </c>
      <c r="D67" s="6" t="s">
        <v>7</v>
      </c>
    </row>
    <row r="68">
      <c r="A68" s="4" t="s">
        <v>58</v>
      </c>
      <c r="B68" s="2" t="s">
        <v>13</v>
      </c>
      <c r="C68" s="2" t="s">
        <v>10</v>
      </c>
      <c r="D68" s="2" t="s">
        <v>10</v>
      </c>
    </row>
    <row r="69">
      <c r="A69" s="4" t="s">
        <v>30</v>
      </c>
      <c r="B69" s="2" t="s">
        <v>31</v>
      </c>
      <c r="C69" s="2" t="s">
        <v>10</v>
      </c>
      <c r="D69" s="2" t="s">
        <v>10</v>
      </c>
    </row>
    <row r="70">
      <c r="A70" s="3" t="s">
        <v>59</v>
      </c>
      <c r="B70" s="7"/>
      <c r="C70" s="7"/>
      <c r="D70" s="7"/>
    </row>
    <row r="71">
      <c r="A71" s="2" t="s">
        <v>60</v>
      </c>
      <c r="B71" s="2" t="s">
        <v>61</v>
      </c>
      <c r="C71" s="2" t="s">
        <v>10</v>
      </c>
      <c r="D71" s="2" t="s">
        <v>10</v>
      </c>
    </row>
    <row r="72">
      <c r="A72" s="4" t="s">
        <v>62</v>
      </c>
      <c r="B72" s="2" t="s">
        <v>63</v>
      </c>
      <c r="C72" s="2" t="s">
        <v>10</v>
      </c>
      <c r="D72" s="2" t="s">
        <v>10</v>
      </c>
    </row>
    <row r="73">
      <c r="A73" s="4" t="s">
        <v>64</v>
      </c>
      <c r="B73" s="2" t="s">
        <v>63</v>
      </c>
      <c r="C73" s="2" t="s">
        <v>10</v>
      </c>
      <c r="D73" s="2" t="s">
        <v>10</v>
      </c>
    </row>
    <row r="74">
      <c r="A74" s="2" t="s">
        <v>65</v>
      </c>
      <c r="B74" s="2" t="s">
        <v>61</v>
      </c>
      <c r="C74" s="2" t="s">
        <v>10</v>
      </c>
      <c r="D74" s="2" t="s">
        <v>10</v>
      </c>
    </row>
    <row r="75">
      <c r="A75" s="4" t="s">
        <v>66</v>
      </c>
      <c r="B75" s="2" t="s">
        <v>63</v>
      </c>
      <c r="C75" s="2" t="s">
        <v>10</v>
      </c>
      <c r="D75" s="2" t="s">
        <v>10</v>
      </c>
    </row>
    <row r="76">
      <c r="A76" s="4" t="s">
        <v>67</v>
      </c>
      <c r="B76" s="2" t="s">
        <v>63</v>
      </c>
      <c r="C76" s="2" t="s">
        <v>10</v>
      </c>
      <c r="D76" s="2" t="s">
        <v>10</v>
      </c>
    </row>
    <row r="77">
      <c r="A77" s="2" t="s">
        <v>68</v>
      </c>
      <c r="B77" s="2" t="s">
        <v>27</v>
      </c>
      <c r="C77" s="2" t="s">
        <v>10</v>
      </c>
      <c r="D77" s="2" t="s">
        <v>10</v>
      </c>
    </row>
    <row r="78">
      <c r="A78" s="4" t="s">
        <v>69</v>
      </c>
      <c r="B78" s="2" t="s">
        <v>63</v>
      </c>
      <c r="C78" s="2" t="s">
        <v>10</v>
      </c>
      <c r="D78" s="2" t="s">
        <v>10</v>
      </c>
    </row>
    <row r="79">
      <c r="A79" s="4" t="s">
        <v>70</v>
      </c>
      <c r="B79" s="2" t="s">
        <v>63</v>
      </c>
      <c r="C79" s="2" t="s">
        <v>10</v>
      </c>
      <c r="D79" s="2" t="s">
        <v>10</v>
      </c>
    </row>
    <row r="80">
      <c r="A80" s="2" t="s">
        <v>71</v>
      </c>
      <c r="B80" s="2" t="s">
        <v>27</v>
      </c>
      <c r="C80" s="2" t="s">
        <v>10</v>
      </c>
      <c r="D80" s="2" t="s">
        <v>10</v>
      </c>
    </row>
    <row r="81">
      <c r="A81" s="4" t="s">
        <v>72</v>
      </c>
      <c r="B81" s="2" t="s">
        <v>63</v>
      </c>
      <c r="C81" s="2" t="s">
        <v>10</v>
      </c>
      <c r="D81" s="2" t="s">
        <v>10</v>
      </c>
    </row>
    <row r="82">
      <c r="A82" s="4" t="s">
        <v>73</v>
      </c>
      <c r="B82" s="2" t="s">
        <v>63</v>
      </c>
      <c r="C82" s="2" t="s">
        <v>10</v>
      </c>
      <c r="D82" s="2" t="s">
        <v>10</v>
      </c>
    </row>
    <row r="83">
      <c r="A83" s="2" t="s">
        <v>11</v>
      </c>
      <c r="B83" s="2" t="s">
        <v>9</v>
      </c>
      <c r="C83" s="2" t="s">
        <v>10</v>
      </c>
      <c r="D83" s="2" t="s">
        <v>10</v>
      </c>
    </row>
    <row r="84">
      <c r="A84" s="4" t="s">
        <v>74</v>
      </c>
      <c r="B84" s="2" t="s">
        <v>63</v>
      </c>
      <c r="C84" s="2" t="s">
        <v>10</v>
      </c>
      <c r="D84" s="2" t="s">
        <v>10</v>
      </c>
    </row>
    <row r="85">
      <c r="A85" s="4" t="s">
        <v>75</v>
      </c>
      <c r="B85" s="2" t="s">
        <v>63</v>
      </c>
      <c r="C85" s="2" t="s">
        <v>10</v>
      </c>
      <c r="D85" s="2" t="s">
        <v>10</v>
      </c>
    </row>
    <row r="86">
      <c r="A86" s="2" t="s">
        <v>76</v>
      </c>
      <c r="B86" s="2" t="s">
        <v>9</v>
      </c>
      <c r="C86" s="2" t="s">
        <v>10</v>
      </c>
      <c r="D86" s="2" t="s">
        <v>10</v>
      </c>
    </row>
    <row r="87">
      <c r="A87" s="4" t="s">
        <v>77</v>
      </c>
      <c r="B87" s="2" t="s">
        <v>63</v>
      </c>
      <c r="C87" s="2" t="s">
        <v>10</v>
      </c>
      <c r="D87" s="2" t="s">
        <v>10</v>
      </c>
    </row>
    <row r="88">
      <c r="A88" s="4" t="s">
        <v>78</v>
      </c>
      <c r="B88" s="2" t="s">
        <v>63</v>
      </c>
      <c r="C88" s="2" t="s">
        <v>10</v>
      </c>
      <c r="D88" s="2" t="s">
        <v>10</v>
      </c>
    </row>
    <row r="89">
      <c r="C89" s="8"/>
      <c r="D89" s="8"/>
      <c r="E89" s="8"/>
    </row>
    <row r="90">
      <c r="B90" s="8" t="s">
        <v>79</v>
      </c>
      <c r="C90" s="8" t="s">
        <v>80</v>
      </c>
      <c r="D90" s="8" t="s">
        <v>81</v>
      </c>
      <c r="E90" s="8" t="s">
        <v>82</v>
      </c>
    </row>
    <row r="91">
      <c r="A91" s="8" t="s">
        <v>6</v>
      </c>
      <c r="B91" s="9">
        <f t="shared" ref="B91:B98" si="1">countif(B$4:B$88,A91)</f>
        <v>3</v>
      </c>
      <c r="C91" s="8">
        <f t="shared" ref="C91:C98" si="2">countifs(B$4:B$88,A91,C$4:C$88,"YES")</f>
        <v>3</v>
      </c>
      <c r="D91" s="8">
        <f t="shared" ref="D91:D98" si="3">countifs(B$4:B$88,A91,D$4:D$88,"YES")</f>
        <v>3</v>
      </c>
      <c r="E91" s="9">
        <f t="shared" ref="E91:E98" si="4">countifs(B$4:B$88,A91,D$4:D$88,"YES (indirectly)")</f>
        <v>0</v>
      </c>
    </row>
    <row r="92">
      <c r="A92" s="8" t="s">
        <v>9</v>
      </c>
      <c r="B92" s="9">
        <f t="shared" si="1"/>
        <v>18</v>
      </c>
      <c r="C92" s="8">
        <f t="shared" si="2"/>
        <v>0</v>
      </c>
      <c r="D92" s="8">
        <f t="shared" si="3"/>
        <v>3</v>
      </c>
      <c r="E92" s="9">
        <f t="shared" si="4"/>
        <v>3</v>
      </c>
    </row>
    <row r="93">
      <c r="A93" s="8" t="s">
        <v>25</v>
      </c>
      <c r="B93" s="9">
        <f t="shared" si="1"/>
        <v>3</v>
      </c>
      <c r="C93" s="8">
        <f t="shared" si="2"/>
        <v>2</v>
      </c>
      <c r="D93" s="8">
        <f t="shared" si="3"/>
        <v>2</v>
      </c>
      <c r="E93" s="9">
        <f t="shared" si="4"/>
        <v>0</v>
      </c>
    </row>
    <row r="94">
      <c r="A94" s="8" t="s">
        <v>27</v>
      </c>
      <c r="B94" s="9">
        <f t="shared" si="1"/>
        <v>8</v>
      </c>
      <c r="C94" s="8">
        <f t="shared" si="2"/>
        <v>0</v>
      </c>
      <c r="D94" s="8">
        <f t="shared" si="3"/>
        <v>6</v>
      </c>
      <c r="E94" s="9">
        <f t="shared" si="4"/>
        <v>0</v>
      </c>
    </row>
    <row r="95">
      <c r="A95" s="8" t="s">
        <v>61</v>
      </c>
      <c r="B95" s="9">
        <f t="shared" si="1"/>
        <v>2</v>
      </c>
      <c r="C95" s="8">
        <f t="shared" si="2"/>
        <v>0</v>
      </c>
      <c r="D95" s="8">
        <f t="shared" si="3"/>
        <v>0</v>
      </c>
      <c r="E95" s="9">
        <f t="shared" si="4"/>
        <v>0</v>
      </c>
    </row>
    <row r="96">
      <c r="A96" s="8" t="s">
        <v>13</v>
      </c>
      <c r="B96" s="9">
        <f t="shared" si="1"/>
        <v>32</v>
      </c>
      <c r="C96" s="8">
        <f t="shared" si="2"/>
        <v>0</v>
      </c>
      <c r="D96" s="8">
        <f t="shared" si="3"/>
        <v>0</v>
      </c>
      <c r="E96" s="9">
        <f t="shared" si="4"/>
        <v>0</v>
      </c>
    </row>
    <row r="97">
      <c r="A97" s="8" t="s">
        <v>31</v>
      </c>
      <c r="B97" s="9">
        <f t="shared" si="1"/>
        <v>6</v>
      </c>
      <c r="C97" s="8">
        <f t="shared" si="2"/>
        <v>0</v>
      </c>
      <c r="D97" s="8">
        <f t="shared" si="3"/>
        <v>0</v>
      </c>
      <c r="E97" s="9">
        <f t="shared" si="4"/>
        <v>0</v>
      </c>
    </row>
    <row r="98">
      <c r="A98" s="8" t="s">
        <v>63</v>
      </c>
      <c r="B98" s="9">
        <f t="shared" si="1"/>
        <v>12</v>
      </c>
      <c r="C98" s="8">
        <f t="shared" si="2"/>
        <v>0</v>
      </c>
      <c r="D98" s="8">
        <f t="shared" si="3"/>
        <v>0</v>
      </c>
      <c r="E98" s="9">
        <f t="shared" si="4"/>
        <v>0</v>
      </c>
    </row>
    <row r="99">
      <c r="A99" s="10" t="s">
        <v>83</v>
      </c>
      <c r="B99" s="11">
        <f t="shared" ref="B99:E99" si="5">sum(B91:B98)</f>
        <v>84</v>
      </c>
      <c r="C99" s="11">
        <f t="shared" si="5"/>
        <v>5</v>
      </c>
      <c r="D99" s="11">
        <f t="shared" si="5"/>
        <v>14</v>
      </c>
      <c r="E99" s="11">
        <f t="shared" si="5"/>
        <v>3</v>
      </c>
    </row>
    <row r="100">
      <c r="A100" s="8" t="s">
        <v>84</v>
      </c>
      <c r="B100" s="9">
        <f>COUNTA(B4:B88)</f>
        <v>84</v>
      </c>
      <c r="C100" s="9">
        <f t="shared" ref="C100:D100" si="6">countif(C$4:C$88,"Yes")</f>
        <v>5</v>
      </c>
      <c r="D100" s="9">
        <f t="shared" si="6"/>
        <v>14</v>
      </c>
      <c r="E100" s="9">
        <f>countif(D$4:D$88,"Yes (indirectly)")</f>
        <v>3</v>
      </c>
    </row>
  </sheetData>
  <mergeCells count="1">
    <mergeCell ref="A1:H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153</v>
      </c>
      <c r="G1" s="15"/>
      <c r="H1" s="16" t="s">
        <v>102</v>
      </c>
      <c r="I1" s="15"/>
      <c r="J1" s="16" t="s">
        <v>103</v>
      </c>
      <c r="K1" s="14"/>
      <c r="L1" s="14"/>
      <c r="M1" s="15"/>
    </row>
    <row r="2">
      <c r="A2" s="71" t="s">
        <v>2</v>
      </c>
      <c r="B2" s="35" t="s">
        <v>79</v>
      </c>
      <c r="C2" s="35" t="s">
        <v>80</v>
      </c>
      <c r="D2" s="35" t="s">
        <v>81</v>
      </c>
      <c r="E2" s="36" t="s">
        <v>154</v>
      </c>
      <c r="F2" s="35" t="s">
        <v>79</v>
      </c>
      <c r="G2" s="36" t="s">
        <v>155</v>
      </c>
      <c r="H2" s="71" t="s">
        <v>7</v>
      </c>
      <c r="I2" s="36" t="s">
        <v>155</v>
      </c>
      <c r="J2" s="71" t="s">
        <v>7</v>
      </c>
      <c r="K2" s="35" t="s">
        <v>155</v>
      </c>
      <c r="L2" s="35" t="s">
        <v>19</v>
      </c>
      <c r="M2" s="36" t="s">
        <v>155</v>
      </c>
    </row>
    <row r="3">
      <c r="A3" s="72" t="s">
        <v>6</v>
      </c>
      <c r="B3" s="9">
        <f>sumif('E3K-4.1'!B$2:B$34,A3,'E3K-4.1'!A$2:A$34)</f>
        <v>3</v>
      </c>
      <c r="C3" s="9">
        <f>SUMIFS('E3K-4.1'!A$2:A$34,'E3K-4.1'!B$2:B$34,A3,'E3K-4.1'!C$2:C$34,"Yes")</f>
        <v>3</v>
      </c>
      <c r="D3" s="9">
        <f>SUMIFS('E3K-4.1'!A$2:A$34,'E3K-4.1'!B$2:B$34,A3,'E3K-4.1'!D$2:D$34,"Yes")</f>
        <v>3</v>
      </c>
      <c r="E3" s="73">
        <f>SUMIFS('E3K-4.1'!A$2:A$34,'E3K-4.1'!B$2:B$34,A3,'E3K-4.1'!D$2:D$34,"Yes (indirectly)")</f>
        <v>0</v>
      </c>
      <c r="F3" s="9">
        <f>'Ground truth'!B91</f>
        <v>3</v>
      </c>
      <c r="G3" s="74">
        <f t="shared" ref="G3:G11" si="1">B3/F3</f>
        <v>1</v>
      </c>
      <c r="H3" s="75">
        <f>'Ground truth'!C91</f>
        <v>3</v>
      </c>
      <c r="I3" s="74">
        <f>C3/H3</f>
        <v>1</v>
      </c>
      <c r="J3" s="75">
        <f>'Ground truth'!D91</f>
        <v>3</v>
      </c>
      <c r="K3" s="76">
        <f t="shared" ref="K3:K6" si="2">D3/J3</f>
        <v>1</v>
      </c>
      <c r="L3" s="9">
        <f>'Ground truth'!E91</f>
        <v>0</v>
      </c>
      <c r="M3" s="73"/>
    </row>
    <row r="4">
      <c r="A4" s="72" t="s">
        <v>9</v>
      </c>
      <c r="B4" s="9">
        <f>sumif('E3K-4.1'!B$2:B$34,A4,'E3K-4.1'!A$2:A$34)</f>
        <v>2</v>
      </c>
      <c r="C4" s="9">
        <f>SUMIFS('E3K-4.1'!A$2:A$34,'E3K-4.1'!B$2:B$34,A4,'E3K-4.1'!C$2:C$34,"Yes")</f>
        <v>0</v>
      </c>
      <c r="D4" s="9">
        <f>SUMIFS('E3K-4.1'!A$2:A$34,'E3K-4.1'!B$2:B$34,A4,'E3K-4.1'!D$2:D$34,"Yes")</f>
        <v>0.5</v>
      </c>
      <c r="E4" s="73">
        <f>SUMIFS('E3K-4.1'!A$2:A$34,'E3K-4.1'!B$2:B$34,A4,'E3K-4.1'!D$2:D$34,"Yes (indirectly)")</f>
        <v>0.5</v>
      </c>
      <c r="F4" s="9">
        <f>'Ground truth'!B92</f>
        <v>18</v>
      </c>
      <c r="G4" s="74">
        <f t="shared" si="1"/>
        <v>0.1111111111</v>
      </c>
      <c r="H4" s="75">
        <f>'Ground truth'!C92</f>
        <v>0</v>
      </c>
      <c r="I4" s="74"/>
      <c r="J4" s="75">
        <f>'Ground truth'!D92</f>
        <v>3</v>
      </c>
      <c r="K4" s="76">
        <f t="shared" si="2"/>
        <v>0.1666666667</v>
      </c>
      <c r="L4" s="9">
        <f>'Ground truth'!E92</f>
        <v>3</v>
      </c>
      <c r="M4" s="74">
        <f>E4/L4</f>
        <v>0.1666666667</v>
      </c>
    </row>
    <row r="5">
      <c r="A5" s="72" t="s">
        <v>25</v>
      </c>
      <c r="B5" s="9">
        <f>sumif('E3K-4.1'!B$2:B$34,A5,'E3K-4.1'!A$2:A$34)</f>
        <v>0.5</v>
      </c>
      <c r="C5" s="9">
        <f>SUMIFS('E3K-4.1'!A$2:A$34,'E3K-4.1'!B$2:B$34,A5,'E3K-4.1'!C$2:C$34,"Yes")</f>
        <v>0.5</v>
      </c>
      <c r="D5" s="9">
        <f>SUMIFS('E3K-4.1'!A$2:A$34,'E3K-4.1'!B$2:B$34,A5,'E3K-4.1'!D$2:D$34,"Yes")</f>
        <v>0.5</v>
      </c>
      <c r="E5" s="73">
        <f>SUMIFS('E3K-4.1'!A$2:A$34,'E3K-4.1'!B$2:B$34,A5,'E3K-4.1'!D$2:D$34,"Yes (indirectly)")</f>
        <v>0</v>
      </c>
      <c r="F5" s="9">
        <f>'Ground truth'!B93</f>
        <v>3</v>
      </c>
      <c r="G5" s="74">
        <f t="shared" si="1"/>
        <v>0.1666666667</v>
      </c>
      <c r="H5" s="75">
        <f>'Ground truth'!C93</f>
        <v>2</v>
      </c>
      <c r="I5" s="74">
        <f>C5/H5</f>
        <v>0.25</v>
      </c>
      <c r="J5" s="75">
        <f>'Ground truth'!D93</f>
        <v>2</v>
      </c>
      <c r="K5" s="76">
        <f t="shared" si="2"/>
        <v>0.25</v>
      </c>
      <c r="L5" s="9">
        <f>'Ground truth'!E93</f>
        <v>0</v>
      </c>
      <c r="M5" s="73"/>
    </row>
    <row r="6">
      <c r="A6" s="72" t="s">
        <v>27</v>
      </c>
      <c r="B6" s="9">
        <f>sumif('E3K-4.1'!B$2:B$34,A6,'E3K-4.1'!A$2:A$34)</f>
        <v>0</v>
      </c>
      <c r="C6" s="9">
        <f>SUMIFS('E3K-4.1'!A$2:A$34,'E3K-4.1'!B$2:B$34,A6,'E3K-4.1'!C$2:C$34,"Yes")</f>
        <v>0</v>
      </c>
      <c r="D6" s="9">
        <f>SUMIFS('E3K-4.1'!A$2:A$34,'E3K-4.1'!B$2:B$34,A6,'E3K-4.1'!D$2:D$34,"Yes")</f>
        <v>0</v>
      </c>
      <c r="E6" s="73">
        <f>SUMIFS('E3K-4.1'!A$2:A$34,'E3K-4.1'!B$2:B$34,A6,'E3K-4.1'!D$2:D$34,"Yes (indirectly)")</f>
        <v>0</v>
      </c>
      <c r="F6" s="9">
        <f>'Ground truth'!B94</f>
        <v>8</v>
      </c>
      <c r="G6" s="74">
        <f t="shared" si="1"/>
        <v>0</v>
      </c>
      <c r="H6" s="75">
        <f>'Ground truth'!C94</f>
        <v>0</v>
      </c>
      <c r="I6" s="74"/>
      <c r="J6" s="75">
        <f>'Ground truth'!D94</f>
        <v>6</v>
      </c>
      <c r="K6" s="76">
        <f t="shared" si="2"/>
        <v>0</v>
      </c>
      <c r="L6" s="9">
        <f>'Ground truth'!E94</f>
        <v>0</v>
      </c>
      <c r="M6" s="73"/>
    </row>
    <row r="7">
      <c r="A7" s="72" t="s">
        <v>61</v>
      </c>
      <c r="B7" s="9">
        <f>sumif('E3K-4.1'!B$2:B$34,A7,'E3K-4.1'!A$2:A$34)</f>
        <v>0</v>
      </c>
      <c r="C7" s="9">
        <f>SUMIFS('E3K-4.1'!A$2:A$34,'E3K-4.1'!B$2:B$34,A7,'E3K-4.1'!C$2:C$34,"Yes")</f>
        <v>0</v>
      </c>
      <c r="D7" s="9">
        <f>SUMIFS('E3K-4.1'!A$2:A$34,'E3K-4.1'!B$2:B$34,A7,'E3K-4.1'!D$2:D$34,"Yes")</f>
        <v>0</v>
      </c>
      <c r="E7" s="73">
        <f>SUMIFS('E3K-4.1'!A$2:A$34,'E3K-4.1'!B$2:B$34,A7,'E3K-4.1'!D$2:D$34,"Yes (indirectly)")</f>
        <v>0</v>
      </c>
      <c r="F7" s="9">
        <f>'Ground truth'!B95</f>
        <v>2</v>
      </c>
      <c r="G7" s="74">
        <f t="shared" si="1"/>
        <v>0</v>
      </c>
      <c r="H7" s="75">
        <f>'Ground truth'!C95</f>
        <v>0</v>
      </c>
      <c r="I7" s="74"/>
      <c r="J7" s="75">
        <f>'Ground truth'!D95</f>
        <v>0</v>
      </c>
      <c r="K7" s="76"/>
      <c r="L7" s="9">
        <f>'Ground truth'!E95</f>
        <v>0</v>
      </c>
      <c r="M7" s="73"/>
    </row>
    <row r="8">
      <c r="A8" s="72" t="s">
        <v>13</v>
      </c>
      <c r="B8" s="9">
        <f>sumif('E3K-4.1'!B$2:B$34,A8,'E3K-4.1'!A$2:A$34)</f>
        <v>0</v>
      </c>
      <c r="C8" s="9">
        <f>SUMIFS('E3K-4.1'!A$2:A$34,'E3K-4.1'!B$2:B$34,A8,'E3K-4.1'!C$2:C$34,"Yes")</f>
        <v>0</v>
      </c>
      <c r="D8" s="9">
        <f>SUMIFS('E3K-4.1'!A$2:A$34,'E3K-4.1'!B$2:B$34,A8,'E3K-4.1'!D$2:D$34,"Yes")</f>
        <v>0</v>
      </c>
      <c r="E8" s="73">
        <f>SUMIFS('E3K-4.1'!A$2:A$34,'E3K-4.1'!B$2:B$34,A8,'E3K-4.1'!D$2:D$34,"Yes (indirectly)")</f>
        <v>0</v>
      </c>
      <c r="F8" s="9">
        <f>'Ground truth'!B96</f>
        <v>32</v>
      </c>
      <c r="G8" s="74">
        <f t="shared" si="1"/>
        <v>0</v>
      </c>
      <c r="H8" s="75">
        <f>'Ground truth'!C96</f>
        <v>0</v>
      </c>
      <c r="I8" s="74"/>
      <c r="J8" s="75">
        <f>'Ground truth'!D96</f>
        <v>0</v>
      </c>
      <c r="K8" s="76"/>
      <c r="L8" s="9">
        <f>'Ground truth'!E96</f>
        <v>0</v>
      </c>
      <c r="M8" s="73"/>
    </row>
    <row r="9">
      <c r="A9" s="72" t="s">
        <v>31</v>
      </c>
      <c r="B9" s="9">
        <f>sumif('E3K-4.1'!B$2:B$34,A9,'E3K-4.1'!A$2:A$34)</f>
        <v>0</v>
      </c>
      <c r="C9" s="9">
        <f>SUMIFS('E3K-4.1'!A$2:A$34,'E3K-4.1'!B$2:B$34,A9,'E3K-4.1'!C$2:C$34,"Yes")</f>
        <v>0</v>
      </c>
      <c r="D9" s="9">
        <f>SUMIFS('E3K-4.1'!A$2:A$34,'E3K-4.1'!B$2:B$34,A9,'E3K-4.1'!D$2:D$34,"Yes")</f>
        <v>0</v>
      </c>
      <c r="E9" s="73">
        <f>SUMIFS('E3K-4.1'!A$2:A$34,'E3K-4.1'!B$2:B$34,A9,'E3K-4.1'!D$2:D$34,"Yes (indirectly)")</f>
        <v>0</v>
      </c>
      <c r="F9" s="9">
        <f>'Ground truth'!B97</f>
        <v>6</v>
      </c>
      <c r="G9" s="74">
        <f t="shared" si="1"/>
        <v>0</v>
      </c>
      <c r="H9" s="75">
        <f>'Ground truth'!C97</f>
        <v>0</v>
      </c>
      <c r="I9" s="74"/>
      <c r="J9" s="75">
        <f>'Ground truth'!D97</f>
        <v>0</v>
      </c>
      <c r="K9" s="76"/>
      <c r="L9" s="9">
        <f>'Ground truth'!E97</f>
        <v>0</v>
      </c>
      <c r="M9" s="73"/>
    </row>
    <row r="10">
      <c r="A10" s="72" t="s">
        <v>63</v>
      </c>
      <c r="B10" s="9">
        <f>sumif('E3K-4.1'!B$2:B$34,A10,'E3K-4.1'!A$2:A$34)</f>
        <v>0</v>
      </c>
      <c r="C10" s="9">
        <f>SUMIFS('E3K-4.1'!A$2:A$34,'E3K-4.1'!B$2:B$34,A10,'E3K-4.1'!C$2:C$34,"Yes")</f>
        <v>0</v>
      </c>
      <c r="D10" s="9">
        <f>SUMIFS('E3K-4.1'!A$2:A$34,'E3K-4.1'!B$2:B$34,A10,'E3K-4.1'!D$2:D$34,"Yes")</f>
        <v>0</v>
      </c>
      <c r="E10" s="73">
        <f>SUMIFS('E3K-4.1'!A$2:A$34,'E3K-4.1'!B$2:B$34,A10,'E3K-4.1'!D$2:D$34,"Yes (indirectly)")</f>
        <v>0</v>
      </c>
      <c r="F10" s="9">
        <f>'Ground truth'!B98</f>
        <v>12</v>
      </c>
      <c r="G10" s="74">
        <f t="shared" si="1"/>
        <v>0</v>
      </c>
      <c r="H10" s="75">
        <f>'Ground truth'!C98</f>
        <v>0</v>
      </c>
      <c r="I10" s="74"/>
      <c r="J10" s="75">
        <f>'Ground truth'!D98</f>
        <v>0</v>
      </c>
      <c r="K10" s="76"/>
      <c r="L10" s="9">
        <f>'Ground truth'!E98</f>
        <v>0</v>
      </c>
      <c r="M10" s="73"/>
    </row>
    <row r="11">
      <c r="A11" s="77" t="s">
        <v>150</v>
      </c>
      <c r="B11" s="78">
        <f t="shared" ref="B11:E11" si="3">sum(B3:B10)</f>
        <v>5.5</v>
      </c>
      <c r="C11" s="78">
        <f t="shared" si="3"/>
        <v>3.5</v>
      </c>
      <c r="D11" s="78">
        <f t="shared" si="3"/>
        <v>4</v>
      </c>
      <c r="E11" s="79">
        <f t="shared" si="3"/>
        <v>0.5</v>
      </c>
      <c r="F11" s="78">
        <f>'Ground truth'!B100</f>
        <v>84</v>
      </c>
      <c r="G11" s="80">
        <f t="shared" si="1"/>
        <v>0.06547619048</v>
      </c>
      <c r="H11" s="81">
        <f>'Ground truth'!C99</f>
        <v>5</v>
      </c>
      <c r="I11" s="80">
        <f>C11/H11</f>
        <v>0.7</v>
      </c>
      <c r="J11" s="81">
        <f>'Ground truth'!D99</f>
        <v>14</v>
      </c>
      <c r="K11" s="82">
        <f>D11/J11</f>
        <v>0.2857142857</v>
      </c>
      <c r="L11" s="78">
        <f>'Ground truth'!E99</f>
        <v>3</v>
      </c>
      <c r="M11" s="80">
        <f>E11/L11</f>
        <v>0.1666666667</v>
      </c>
    </row>
    <row r="12">
      <c r="A12" s="8" t="s">
        <v>152</v>
      </c>
      <c r="B12" s="9">
        <f>'E3K-4.1'!B41</f>
        <v>5.5</v>
      </c>
    </row>
    <row r="14">
      <c r="A14" s="3" t="s">
        <v>156</v>
      </c>
    </row>
    <row r="15">
      <c r="A15" s="2" t="s">
        <v>157</v>
      </c>
    </row>
    <row r="16">
      <c r="A16" s="2" t="s">
        <v>158</v>
      </c>
    </row>
    <row r="17">
      <c r="A17" s="2" t="s">
        <v>159</v>
      </c>
    </row>
    <row r="18">
      <c r="A18" s="2" t="s">
        <v>160</v>
      </c>
    </row>
    <row r="19">
      <c r="A19" s="2" t="s">
        <v>316</v>
      </c>
    </row>
    <row r="20">
      <c r="A20" s="2" t="s">
        <v>270</v>
      </c>
    </row>
    <row r="21">
      <c r="A21" s="2" t="s">
        <v>163</v>
      </c>
    </row>
    <row r="22">
      <c r="A22" s="2" t="s">
        <v>317</v>
      </c>
    </row>
    <row r="23">
      <c r="A23" s="2" t="s">
        <v>318</v>
      </c>
    </row>
    <row r="24">
      <c r="A24" s="2" t="s">
        <v>273</v>
      </c>
    </row>
    <row r="25">
      <c r="A25" s="2" t="s">
        <v>319</v>
      </c>
    </row>
  </sheetData>
  <mergeCells count="4">
    <mergeCell ref="A1:E1"/>
    <mergeCell ref="F1:G1"/>
    <mergeCell ref="H1:I1"/>
    <mergeCell ref="J1:M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7.88"/>
    <col customWidth="1" min="3" max="3" width="8.38"/>
    <col customWidth="1" min="4" max="4" width="10.0"/>
    <col customWidth="1" min="5" max="5" width="7.88"/>
    <col customWidth="1" min="6" max="6" width="8.38"/>
    <col customWidth="1" min="7" max="7" width="10.0"/>
    <col customWidth="1" min="8" max="8" width="7.88"/>
    <col customWidth="1" min="9" max="9" width="8.38"/>
    <col customWidth="1" min="10" max="10" width="10.0"/>
    <col customWidth="1" min="11" max="11" width="7.88"/>
    <col customWidth="1" min="12" max="12" width="8.38"/>
    <col customWidth="1" min="13" max="13" width="10.0"/>
  </cols>
  <sheetData>
    <row r="1">
      <c r="A1" s="12" t="s">
        <v>85</v>
      </c>
      <c r="B1" s="13" t="s">
        <v>86</v>
      </c>
      <c r="C1" s="14"/>
      <c r="D1" s="15"/>
      <c r="E1" s="16" t="s">
        <v>87</v>
      </c>
      <c r="F1" s="14"/>
      <c r="G1" s="15"/>
      <c r="H1" s="16" t="s">
        <v>88</v>
      </c>
      <c r="I1" s="14"/>
      <c r="J1" s="15"/>
      <c r="K1" s="16" t="s">
        <v>89</v>
      </c>
      <c r="L1" s="14"/>
      <c r="M1" s="15"/>
    </row>
    <row r="2">
      <c r="A2" s="17"/>
      <c r="B2" s="18" t="s">
        <v>90</v>
      </c>
      <c r="C2" s="19" t="s">
        <v>91</v>
      </c>
      <c r="D2" s="20" t="s">
        <v>92</v>
      </c>
      <c r="E2" s="18" t="s">
        <v>90</v>
      </c>
      <c r="F2" s="19" t="s">
        <v>91</v>
      </c>
      <c r="G2" s="20" t="s">
        <v>92</v>
      </c>
      <c r="H2" s="18" t="s">
        <v>90</v>
      </c>
      <c r="I2" s="19" t="s">
        <v>91</v>
      </c>
      <c r="J2" s="20" t="s">
        <v>92</v>
      </c>
      <c r="K2" s="18" t="s">
        <v>90</v>
      </c>
      <c r="L2" s="19" t="s">
        <v>91</v>
      </c>
      <c r="M2" s="20" t="s">
        <v>92</v>
      </c>
    </row>
    <row r="3">
      <c r="A3" s="21" t="s">
        <v>6</v>
      </c>
      <c r="B3" s="22">
        <f>('E3K-1.1-Results'!$C$3)/'E3K-1.1-Results'!$F$3*100</f>
        <v>100</v>
      </c>
      <c r="C3" s="23">
        <v>0.0</v>
      </c>
      <c r="D3" s="24">
        <v>0.0</v>
      </c>
      <c r="E3" s="25">
        <f>('E3K-2.1-Results'!$C$3)/'E3K-2.1-Results'!$F$3*100</f>
        <v>100</v>
      </c>
      <c r="F3" s="23">
        <v>0.0</v>
      </c>
      <c r="G3" s="24">
        <v>0.0</v>
      </c>
      <c r="H3" s="25">
        <f>('E3K-3.1-Results'!$C$3)/'E3K-3.1-Results'!$F$3*100</f>
        <v>100</v>
      </c>
      <c r="I3" s="23">
        <v>0.0</v>
      </c>
      <c r="J3" s="24">
        <v>0.0</v>
      </c>
      <c r="K3" s="25">
        <f>('E3K-4.1-Results'!$C$3)/'E3K-4.1-Results'!$F$3*100</f>
        <v>100</v>
      </c>
      <c r="L3" s="23">
        <v>0.0</v>
      </c>
      <c r="M3" s="24">
        <v>0.0</v>
      </c>
    </row>
    <row r="4">
      <c r="A4" s="26" t="s">
        <v>93</v>
      </c>
      <c r="B4" s="22">
        <f>sum('E3K-1.1-Results'!$C$4:$C$7)/sum('E3K-1.1-Results'!$F$4:$F$7)*100</f>
        <v>1.612903226</v>
      </c>
      <c r="C4" s="22">
        <f>(sum('E3K-1.1-Results'!$D$4:$E$7)-sum('E3K-1.1-Results'!$C$4:$C$7))/sum('E3K-1.1-Results'!$F$4:$F$7)*100</f>
        <v>4.838709677</v>
      </c>
      <c r="D4" s="27">
        <f>(sum('E3K-1.1-Results'!$B$4:$B$7)-sum('E3K-1.1-Results'!$D$4:$E$7))/sum('E3K-1.1-Results'!$F$4:$F$7)*100</f>
        <v>6.451612903</v>
      </c>
      <c r="E4" s="25">
        <f>sum('E3K-2.1-Results'!$C$4:$C$7)/sum('E3K-2.1-Results'!$F$4:$F$7)*100</f>
        <v>3.225806452</v>
      </c>
      <c r="F4" s="22">
        <f>(sum('E3K-2.1-Results'!$D$4:$E$7)-sum('E3K-2.1-Results'!$C$4:$C$7))/sum('E3K-2.1-Results'!$F$4:$F$7)*100</f>
        <v>9.677419355</v>
      </c>
      <c r="G4" s="27">
        <f>(sum('E3K-2.1-Results'!$B$4:$B$7)-sum('E3K-2.1-Results'!$D$4:$E$7))/sum('E3K-2.1-Results'!$F$4:$F$7)*100</f>
        <v>12.90322581</v>
      </c>
      <c r="H4" s="25">
        <f>sum('E3K-3.1-Results'!$C$4:$C$7)/sum('E3K-3.1-Results'!$F$4:$F$7)*100</f>
        <v>1.612903226</v>
      </c>
      <c r="I4" s="22">
        <f>(sum('E3K-3.1-Results'!$D$4:$E$7)-sum('E3K-3.1-Results'!$C$4:$C$7))/sum('E3K-3.1-Results'!$F$4:$F$7)*100</f>
        <v>14.51612903</v>
      </c>
      <c r="J4" s="27">
        <f>(sum('E3K-3.1-Results'!$B$4:$B$7)-sum('E3K-3.1-Results'!$D$4:$E$7))/sum('E3K-3.1-Results'!$F$4:$F$7)*100</f>
        <v>9.677419355</v>
      </c>
      <c r="K4" s="25">
        <f>sum('E3K-4.1-Results'!$C$4:$C$7)/sum('E3K-4.1-Results'!$F$4:$F$7)*100</f>
        <v>1.612903226</v>
      </c>
      <c r="L4" s="22">
        <f>(sum('E3K-4.1-Results'!$D$4:$E$7)-sum('E3K-4.1-Results'!$C$4:$C$7))/sum('E3K-4.1-Results'!$F$4:$F$7)*100</f>
        <v>3.225806452</v>
      </c>
      <c r="M4" s="27">
        <f>(sum('E3K-4.1-Results'!$B$4:$B$7)-sum('E3K-4.1-Results'!$D$4:$E$7))/sum('E3K-4.1-Results'!$F$4:$F$7)*100</f>
        <v>3.225806452</v>
      </c>
    </row>
    <row r="5">
      <c r="A5" s="28" t="s">
        <v>94</v>
      </c>
      <c r="B5" s="29">
        <v>0.0</v>
      </c>
      <c r="C5" s="29">
        <v>0.0</v>
      </c>
      <c r="D5" s="30">
        <f>sum('E3K-1.1-Results'!$B$8:$B$10)/sum('E3K-1.1-Results'!$F$8:$F$10)*100</f>
        <v>1</v>
      </c>
      <c r="E5" s="31">
        <v>0.0</v>
      </c>
      <c r="F5" s="29">
        <v>0.0</v>
      </c>
      <c r="G5" s="30">
        <f>sum('E3K-2.1-Results'!$B$8:$B$10)/sum('E3K-2.1-Results'!$F$8:$F$10)*100</f>
        <v>2</v>
      </c>
      <c r="H5" s="31">
        <v>0.0</v>
      </c>
      <c r="I5" s="29">
        <v>0.0</v>
      </c>
      <c r="J5" s="30">
        <f>sum('E3K-3.1-Results'!$B$8:$B$10)/sum('E3K-3.1-Results'!$F$8:$F$10)*100</f>
        <v>0</v>
      </c>
      <c r="K5" s="31">
        <v>0.0</v>
      </c>
      <c r="L5" s="29">
        <v>0.0</v>
      </c>
      <c r="M5" s="30">
        <f>sum('E3K-4.1-Results'!$B$8:$B$10)/sum('E3K-4.1-Results'!$F$8:$F$10)*100</f>
        <v>0</v>
      </c>
    </row>
    <row r="7">
      <c r="A7" s="12" t="s">
        <v>85</v>
      </c>
      <c r="B7" s="32" t="s">
        <v>95</v>
      </c>
      <c r="C7" s="33"/>
      <c r="D7" s="33"/>
      <c r="E7" s="34"/>
    </row>
    <row r="8">
      <c r="A8" s="17"/>
      <c r="B8" s="35" t="s">
        <v>90</v>
      </c>
      <c r="C8" s="35" t="s">
        <v>91</v>
      </c>
      <c r="D8" s="35" t="s">
        <v>92</v>
      </c>
      <c r="E8" s="36" t="s">
        <v>83</v>
      </c>
    </row>
    <row r="9">
      <c r="A9" s="21" t="s">
        <v>6</v>
      </c>
      <c r="B9" s="37">
        <f t="shared" ref="B9:D9" si="1">(B3+E3+H3+K3)/4</f>
        <v>100</v>
      </c>
      <c r="C9" s="38">
        <f t="shared" si="1"/>
        <v>0</v>
      </c>
      <c r="D9" s="38">
        <f t="shared" si="1"/>
        <v>0</v>
      </c>
      <c r="E9" s="39">
        <f t="shared" ref="E9:E11" si="3">sum(B9:D9)</f>
        <v>100</v>
      </c>
    </row>
    <row r="10">
      <c r="A10" s="40" t="s">
        <v>93</v>
      </c>
      <c r="B10" s="41">
        <f t="shared" ref="B10:D10" si="2">(B4+E4+H4+K4)/4</f>
        <v>2.016129032</v>
      </c>
      <c r="C10" s="42">
        <f t="shared" si="2"/>
        <v>8.064516129</v>
      </c>
      <c r="D10" s="42">
        <f t="shared" si="2"/>
        <v>8.064516129</v>
      </c>
      <c r="E10" s="43">
        <f t="shared" si="3"/>
        <v>18.14516129</v>
      </c>
    </row>
    <row r="11">
      <c r="A11" s="28" t="s">
        <v>94</v>
      </c>
      <c r="B11" s="44">
        <f t="shared" ref="B11:D11" si="4">(B5+E5+H5+K5)/4</f>
        <v>0</v>
      </c>
      <c r="C11" s="45">
        <f t="shared" si="4"/>
        <v>0</v>
      </c>
      <c r="D11" s="45">
        <f t="shared" si="4"/>
        <v>0.75</v>
      </c>
      <c r="E11" s="30">
        <f t="shared" si="3"/>
        <v>0.75</v>
      </c>
    </row>
    <row r="14">
      <c r="A14" s="12" t="s">
        <v>85</v>
      </c>
      <c r="B14" s="16" t="s">
        <v>86</v>
      </c>
      <c r="C14" s="15"/>
      <c r="D14" s="16" t="s">
        <v>87</v>
      </c>
      <c r="E14" s="15"/>
      <c r="F14" s="16" t="s">
        <v>88</v>
      </c>
      <c r="G14" s="15"/>
      <c r="H14" s="16" t="s">
        <v>89</v>
      </c>
      <c r="I14" s="15"/>
    </row>
    <row r="15">
      <c r="A15" s="17"/>
      <c r="B15" s="46" t="s">
        <v>90</v>
      </c>
      <c r="C15" s="47" t="s">
        <v>91</v>
      </c>
      <c r="D15" s="46" t="s">
        <v>90</v>
      </c>
      <c r="E15" s="47" t="s">
        <v>91</v>
      </c>
      <c r="F15" s="46" t="s">
        <v>90</v>
      </c>
      <c r="G15" s="47" t="s">
        <v>91</v>
      </c>
      <c r="H15" s="46" t="s">
        <v>90</v>
      </c>
      <c r="I15" s="47" t="s">
        <v>91</v>
      </c>
    </row>
    <row r="16">
      <c r="A16" s="21" t="s">
        <v>6</v>
      </c>
      <c r="B16" s="48">
        <f>'E3K-1.1-Results'!$I$3*100</f>
        <v>100</v>
      </c>
      <c r="C16" s="49">
        <v>0.0</v>
      </c>
      <c r="D16" s="48">
        <f>'E3K-2.1-Results'!$I$3*100</f>
        <v>100</v>
      </c>
      <c r="E16" s="49">
        <v>0.0</v>
      </c>
      <c r="F16" s="48">
        <f>'E3K-3.1-Results'!$I$3*100</f>
        <v>100</v>
      </c>
      <c r="G16" s="49">
        <v>0.0</v>
      </c>
      <c r="H16" s="48">
        <f>'E3K-4.1-Results'!$I$3*100</f>
        <v>100</v>
      </c>
      <c r="I16" s="49">
        <v>0.0</v>
      </c>
    </row>
    <row r="17">
      <c r="A17" s="28" t="s">
        <v>93</v>
      </c>
      <c r="B17" s="50">
        <f>'E3K-1.1-Results'!$I$5*100</f>
        <v>25</v>
      </c>
      <c r="C17" s="51">
        <f>(sum('E3K-1.1-Results'!$D$4:$E$7)-sum('E3K-1.1-Results'!$C$4:$C$7))/(sum('E3K-1.1-Results'!$J$4:$J$6)+sum('E3K-1.1-Results'!$L$4:$L$6)-sum('E3K-1.1-Results'!$H$4:$H$6))*100</f>
        <v>12.5</v>
      </c>
      <c r="D17" s="50">
        <f>'E3K-2.1-Results'!$I$5*100</f>
        <v>50</v>
      </c>
      <c r="E17" s="51">
        <f>(sum('E3K-2.1-Results'!$D$4:$E$7)-sum('E3K-2.1-Results'!$C$4:$C$7))/(sum('E3K-2.1-Results'!$J$4:$J$6)+sum('E3K-2.1-Results'!$L$4:$L$6)-sum('E3K-2.1-Results'!$H$4:$H$6))*100</f>
        <v>25</v>
      </c>
      <c r="F17" s="50">
        <f>'E3K-3.1-Results'!$I$5*100</f>
        <v>25</v>
      </c>
      <c r="G17" s="51">
        <f>(sum('E3K-3.1-Results'!$D$4:$E$7)-sum('E3K-3.1-Results'!$C$4:$C$7))/(sum('E3K-3.1-Results'!$J$4:$J$6)+sum('E3K-3.1-Results'!$L$4:$L$6)-sum('E3K-3.1-Results'!$H$4:$H$6))*100</f>
        <v>37.5</v>
      </c>
      <c r="H17" s="50">
        <f>'E3K-4.1-Results'!$I$5*100</f>
        <v>25</v>
      </c>
      <c r="I17" s="51">
        <f>(sum('E3K-4.1-Results'!$D$4:$E$7)-sum('E3K-4.1-Results'!$C$4:$C$7))/(sum('E3K-4.1-Results'!$J$4:$J$6)+sum('E3K-4.1-Results'!$L$4:$L$6)-sum('E3K-4.1-Results'!$H$4:$H$6))*100</f>
        <v>8.333333333</v>
      </c>
    </row>
    <row r="19">
      <c r="A19" s="12" t="s">
        <v>85</v>
      </c>
      <c r="B19" s="16" t="s">
        <v>96</v>
      </c>
      <c r="C19" s="15"/>
    </row>
    <row r="20">
      <c r="A20" s="17"/>
      <c r="B20" s="46" t="s">
        <v>90</v>
      </c>
      <c r="C20" s="47" t="s">
        <v>91</v>
      </c>
    </row>
    <row r="21">
      <c r="A21" s="21" t="s">
        <v>6</v>
      </c>
      <c r="B21" s="37">
        <f t="shared" ref="B21:C21" si="5">(B16+D16+F16+H16)/4</f>
        <v>100</v>
      </c>
      <c r="C21" s="39">
        <f t="shared" si="5"/>
        <v>0</v>
      </c>
    </row>
    <row r="22">
      <c r="A22" s="52" t="s">
        <v>93</v>
      </c>
      <c r="B22" s="53">
        <f t="shared" ref="B22:C22" si="6">(B17+D17+F17+H17)/4</f>
        <v>31.25</v>
      </c>
      <c r="C22" s="54">
        <f t="shared" si="6"/>
        <v>20.83333333</v>
      </c>
    </row>
    <row r="25">
      <c r="A25" s="55" t="s">
        <v>85</v>
      </c>
      <c r="B25" s="55" t="s">
        <v>86</v>
      </c>
      <c r="C25" s="55" t="s">
        <v>87</v>
      </c>
      <c r="D25" s="55" t="s">
        <v>88</v>
      </c>
      <c r="E25" s="55" t="s">
        <v>89</v>
      </c>
    </row>
    <row r="26">
      <c r="A26" s="21" t="s">
        <v>97</v>
      </c>
      <c r="B26" s="56">
        <f>'E3K-1.1'!B39/'E3K-1.1'!B41*100</f>
        <v>23.52941176</v>
      </c>
      <c r="C26" s="56">
        <f>'E3K-2.1'!B54/'E3K-2.1'!B56*100</f>
        <v>2.040816327</v>
      </c>
      <c r="D26" s="56">
        <f>'E3K-3.1'!B31/'E3K-3.1'!B33*100</f>
        <v>23.07692308</v>
      </c>
      <c r="E26" s="56">
        <f>'E3K-4.1'!B38/'E3K-4.1'!B40*100</f>
        <v>30.3030303</v>
      </c>
    </row>
    <row r="27">
      <c r="A27" s="28" t="s">
        <v>98</v>
      </c>
      <c r="B27" s="57">
        <f>'E3K-1.1'!B40/'E3K-1.1'!B41*100</f>
        <v>47.05882353</v>
      </c>
      <c r="C27" s="57">
        <f>'E3K-2.1'!B55/'E3K-2.1'!B56*100</f>
        <v>71.42857143</v>
      </c>
      <c r="D27" s="57">
        <f>'E3K-3.1'!B32/'E3K-3.1'!B33*100</f>
        <v>26.92307692</v>
      </c>
      <c r="E27" s="57">
        <f>'E3K-4.1'!B39/'E3K-4.1'!B40*100</f>
        <v>45.45454545</v>
      </c>
    </row>
    <row r="29">
      <c r="A29" s="58" t="s">
        <v>85</v>
      </c>
      <c r="B29" s="59" t="s">
        <v>99</v>
      </c>
      <c r="C29" s="14"/>
      <c r="D29" s="15"/>
      <c r="E29" s="60"/>
    </row>
    <row r="30">
      <c r="A30" s="61" t="s">
        <v>97</v>
      </c>
      <c r="B30" s="62">
        <f t="shared" ref="B30:B31" si="7">sum(B26:E26)/4</f>
        <v>19.73754537</v>
      </c>
      <c r="C30" s="33"/>
      <c r="D30" s="34"/>
      <c r="E30" s="60"/>
    </row>
    <row r="31">
      <c r="A31" s="52" t="s">
        <v>98</v>
      </c>
      <c r="B31" s="63">
        <f t="shared" si="7"/>
        <v>47.71625433</v>
      </c>
      <c r="C31" s="64"/>
      <c r="D31" s="65"/>
      <c r="E31" s="60"/>
    </row>
    <row r="32">
      <c r="A32" s="60"/>
      <c r="B32" s="60"/>
      <c r="C32" s="60"/>
      <c r="D32" s="60"/>
      <c r="E32" s="60"/>
    </row>
    <row r="33">
      <c r="A33" s="66" t="s">
        <v>100</v>
      </c>
      <c r="B33" s="14"/>
      <c r="C33" s="14"/>
      <c r="D33" s="15"/>
      <c r="E33" s="67">
        <f>('E3K-1.1'!B41+'E3K-2.1'!B56+'E3K-3.1'!B33+'E3K-4.1'!B40)/4</f>
        <v>35.5</v>
      </c>
    </row>
  </sheetData>
  <mergeCells count="18">
    <mergeCell ref="A1:A2"/>
    <mergeCell ref="B1:D1"/>
    <mergeCell ref="E1:G1"/>
    <mergeCell ref="H1:J1"/>
    <mergeCell ref="K1:M1"/>
    <mergeCell ref="A7:A8"/>
    <mergeCell ref="B7:E7"/>
    <mergeCell ref="B29:D29"/>
    <mergeCell ref="B30:D30"/>
    <mergeCell ref="B31:D31"/>
    <mergeCell ref="A33:D33"/>
    <mergeCell ref="A14:A15"/>
    <mergeCell ref="B14:C14"/>
    <mergeCell ref="D14:E14"/>
    <mergeCell ref="F14:G14"/>
    <mergeCell ref="H14:I14"/>
    <mergeCell ref="A19:A20"/>
    <mergeCell ref="B19:C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74.13"/>
    <col customWidth="1" min="6" max="6" width="25.25"/>
  </cols>
  <sheetData>
    <row r="1">
      <c r="A1" s="3" t="s">
        <v>101</v>
      </c>
      <c r="B1" s="3" t="s">
        <v>2</v>
      </c>
      <c r="C1" s="3" t="s">
        <v>102</v>
      </c>
      <c r="D1" s="3" t="s">
        <v>103</v>
      </c>
      <c r="E1" s="3" t="s">
        <v>104</v>
      </c>
      <c r="F1" s="3" t="s">
        <v>105</v>
      </c>
    </row>
    <row r="2">
      <c r="A2" s="8">
        <v>1.0</v>
      </c>
      <c r="B2" s="2" t="s">
        <v>6</v>
      </c>
      <c r="C2" s="2" t="s">
        <v>7</v>
      </c>
      <c r="D2" s="2" t="s">
        <v>7</v>
      </c>
      <c r="E2" s="2" t="s">
        <v>106</v>
      </c>
    </row>
    <row r="3">
      <c r="A3" s="8">
        <v>1.0</v>
      </c>
      <c r="B3" s="2" t="s">
        <v>6</v>
      </c>
      <c r="C3" s="2" t="s">
        <v>7</v>
      </c>
      <c r="D3" s="2" t="s">
        <v>7</v>
      </c>
      <c r="E3" s="2" t="s">
        <v>107</v>
      </c>
    </row>
    <row r="4">
      <c r="A4" s="8">
        <v>1.0</v>
      </c>
      <c r="B4" s="2" t="s">
        <v>6</v>
      </c>
      <c r="C4" s="2" t="s">
        <v>7</v>
      </c>
      <c r="D4" s="2" t="s">
        <v>7</v>
      </c>
      <c r="E4" s="2" t="s">
        <v>108</v>
      </c>
    </row>
    <row r="5">
      <c r="A5" s="8" t="s">
        <v>109</v>
      </c>
      <c r="B5" s="2"/>
      <c r="C5" s="2"/>
      <c r="D5" s="2"/>
      <c r="E5" s="2" t="s">
        <v>110</v>
      </c>
      <c r="F5" s="2" t="s">
        <v>111</v>
      </c>
    </row>
    <row r="6">
      <c r="A6" s="8">
        <v>1.0</v>
      </c>
      <c r="B6" s="2" t="s">
        <v>25</v>
      </c>
      <c r="C6" s="2" t="s">
        <v>10</v>
      </c>
      <c r="D6" s="2" t="s">
        <v>10</v>
      </c>
      <c r="E6" s="2" t="s">
        <v>112</v>
      </c>
      <c r="F6" s="2" t="s">
        <v>44</v>
      </c>
    </row>
    <row r="7">
      <c r="A7" s="8" t="s">
        <v>109</v>
      </c>
      <c r="B7" s="2"/>
      <c r="C7" s="2"/>
      <c r="D7" s="2"/>
      <c r="E7" s="2" t="s">
        <v>113</v>
      </c>
      <c r="F7" s="2" t="s">
        <v>111</v>
      </c>
    </row>
    <row r="8">
      <c r="A8" s="8">
        <v>0.5</v>
      </c>
      <c r="B8" s="2" t="s">
        <v>9</v>
      </c>
      <c r="C8" s="2" t="s">
        <v>10</v>
      </c>
      <c r="D8" s="2" t="s">
        <v>10</v>
      </c>
      <c r="E8" s="2" t="s">
        <v>114</v>
      </c>
      <c r="F8" s="2" t="s">
        <v>115</v>
      </c>
    </row>
    <row r="9">
      <c r="A9" s="8" t="s">
        <v>109</v>
      </c>
      <c r="B9" s="2"/>
      <c r="C9" s="2"/>
      <c r="D9" s="2"/>
      <c r="E9" s="2" t="s">
        <v>116</v>
      </c>
      <c r="F9" s="2" t="s">
        <v>111</v>
      </c>
    </row>
    <row r="10">
      <c r="A10" s="8">
        <v>1.0</v>
      </c>
      <c r="B10" s="2" t="s">
        <v>9</v>
      </c>
      <c r="C10" s="2" t="s">
        <v>10</v>
      </c>
      <c r="D10" s="2" t="s">
        <v>19</v>
      </c>
      <c r="E10" s="2" t="s">
        <v>117</v>
      </c>
      <c r="F10" s="2" t="s">
        <v>41</v>
      </c>
    </row>
    <row r="11">
      <c r="A11" s="8" t="s">
        <v>109</v>
      </c>
      <c r="B11" s="2"/>
      <c r="C11" s="2"/>
      <c r="D11" s="2"/>
      <c r="E11" s="2" t="s">
        <v>118</v>
      </c>
      <c r="F11" s="2" t="s">
        <v>111</v>
      </c>
    </row>
    <row r="12">
      <c r="A12" s="8">
        <v>0.5</v>
      </c>
      <c r="B12" s="2" t="s">
        <v>25</v>
      </c>
      <c r="C12" s="2" t="s">
        <v>7</v>
      </c>
      <c r="D12" s="2" t="s">
        <v>7</v>
      </c>
      <c r="E12" s="2" t="s">
        <v>119</v>
      </c>
      <c r="F12" s="2" t="s">
        <v>120</v>
      </c>
    </row>
    <row r="13">
      <c r="A13" s="8" t="s">
        <v>109</v>
      </c>
      <c r="B13" s="2"/>
      <c r="C13" s="2"/>
      <c r="D13" s="2"/>
      <c r="E13" s="2" t="s">
        <v>121</v>
      </c>
      <c r="F13" s="2" t="s">
        <v>122</v>
      </c>
    </row>
    <row r="14">
      <c r="A14" s="8" t="s">
        <v>109</v>
      </c>
      <c r="B14" s="2"/>
      <c r="C14" s="2"/>
      <c r="D14" s="2"/>
      <c r="E14" s="2" t="s">
        <v>123</v>
      </c>
      <c r="F14" s="2" t="s">
        <v>122</v>
      </c>
    </row>
    <row r="15">
      <c r="A15" s="8">
        <v>0.5</v>
      </c>
      <c r="B15" s="2" t="s">
        <v>9</v>
      </c>
      <c r="C15" s="2" t="s">
        <v>10</v>
      </c>
      <c r="D15" s="2" t="s">
        <v>19</v>
      </c>
      <c r="E15" s="2" t="s">
        <v>124</v>
      </c>
      <c r="F15" s="2" t="s">
        <v>125</v>
      </c>
    </row>
    <row r="16">
      <c r="A16" s="8" t="s">
        <v>109</v>
      </c>
      <c r="B16" s="2"/>
      <c r="C16" s="2"/>
      <c r="D16" s="2"/>
      <c r="E16" s="2" t="s">
        <v>126</v>
      </c>
      <c r="F16" s="2" t="s">
        <v>122</v>
      </c>
    </row>
    <row r="17">
      <c r="A17" s="8">
        <v>0.5</v>
      </c>
      <c r="B17" s="2" t="s">
        <v>9</v>
      </c>
      <c r="C17" s="2" t="s">
        <v>10</v>
      </c>
      <c r="D17" s="2" t="s">
        <v>10</v>
      </c>
      <c r="E17" s="2" t="s">
        <v>127</v>
      </c>
      <c r="F17" s="2" t="s">
        <v>128</v>
      </c>
    </row>
    <row r="18">
      <c r="A18" s="8" t="s">
        <v>109</v>
      </c>
      <c r="B18" s="2"/>
      <c r="C18" s="2"/>
      <c r="D18" s="2"/>
      <c r="E18" s="2" t="s">
        <v>129</v>
      </c>
      <c r="F18" s="2" t="s">
        <v>122</v>
      </c>
    </row>
    <row r="19">
      <c r="A19" s="8" t="s">
        <v>109</v>
      </c>
      <c r="B19" s="2"/>
      <c r="C19" s="2"/>
      <c r="D19" s="2"/>
      <c r="E19" s="2" t="s">
        <v>130</v>
      </c>
      <c r="F19" s="2" t="s">
        <v>111</v>
      </c>
    </row>
    <row r="20">
      <c r="A20" s="8" t="s">
        <v>109</v>
      </c>
      <c r="B20" s="2"/>
      <c r="C20" s="2"/>
      <c r="D20" s="2"/>
      <c r="E20" s="2" t="s">
        <v>131</v>
      </c>
      <c r="F20" s="2" t="s">
        <v>122</v>
      </c>
    </row>
    <row r="21">
      <c r="A21" s="8" t="s">
        <v>109</v>
      </c>
      <c r="B21" s="2"/>
      <c r="C21" s="2"/>
      <c r="D21" s="2"/>
      <c r="E21" s="2" t="s">
        <v>132</v>
      </c>
      <c r="F21" s="2" t="s">
        <v>111</v>
      </c>
    </row>
    <row r="22">
      <c r="A22" s="8">
        <v>0.0</v>
      </c>
      <c r="B22" s="2"/>
      <c r="C22" s="2"/>
      <c r="D22" s="2"/>
      <c r="E22" s="2" t="s">
        <v>133</v>
      </c>
      <c r="F22" s="2" t="s">
        <v>134</v>
      </c>
    </row>
    <row r="23">
      <c r="A23" s="8">
        <v>0.0</v>
      </c>
      <c r="B23" s="2"/>
      <c r="C23" s="2"/>
      <c r="D23" s="2"/>
      <c r="E23" s="2" t="s">
        <v>135</v>
      </c>
      <c r="F23" s="2" t="s">
        <v>134</v>
      </c>
    </row>
    <row r="24">
      <c r="A24" s="8">
        <v>0.0</v>
      </c>
      <c r="B24" s="2"/>
      <c r="C24" s="2"/>
      <c r="D24" s="2"/>
      <c r="E24" s="2" t="s">
        <v>136</v>
      </c>
      <c r="F24" s="2" t="s">
        <v>134</v>
      </c>
    </row>
    <row r="25">
      <c r="A25" s="8">
        <v>0.0</v>
      </c>
      <c r="B25" s="2"/>
      <c r="C25" s="2"/>
      <c r="D25" s="2"/>
      <c r="E25" s="2" t="s">
        <v>137</v>
      </c>
      <c r="F25" s="2" t="s">
        <v>134</v>
      </c>
    </row>
    <row r="26">
      <c r="A26" s="8">
        <v>0.0</v>
      </c>
      <c r="B26" s="2"/>
      <c r="C26" s="2"/>
      <c r="D26" s="2"/>
      <c r="E26" s="2" t="s">
        <v>138</v>
      </c>
      <c r="F26" s="2" t="s">
        <v>134</v>
      </c>
    </row>
    <row r="27">
      <c r="A27" s="8">
        <v>0.0</v>
      </c>
      <c r="B27" s="2"/>
      <c r="C27" s="2"/>
      <c r="D27" s="2"/>
      <c r="E27" s="2" t="s">
        <v>139</v>
      </c>
      <c r="F27" s="2" t="s">
        <v>134</v>
      </c>
    </row>
    <row r="28">
      <c r="A28" s="8">
        <v>0.0</v>
      </c>
      <c r="B28" s="2"/>
      <c r="C28" s="2"/>
      <c r="D28" s="2"/>
      <c r="E28" s="2" t="s">
        <v>140</v>
      </c>
      <c r="F28" s="2" t="s">
        <v>134</v>
      </c>
    </row>
    <row r="29">
      <c r="A29" s="8">
        <v>0.0</v>
      </c>
      <c r="B29" s="2"/>
      <c r="C29" s="2"/>
      <c r="D29" s="2"/>
      <c r="E29" s="2" t="s">
        <v>141</v>
      </c>
      <c r="F29" s="2" t="s">
        <v>142</v>
      </c>
    </row>
    <row r="30">
      <c r="A30" s="8" t="s">
        <v>109</v>
      </c>
      <c r="B30" s="2"/>
      <c r="C30" s="2"/>
      <c r="D30" s="2"/>
      <c r="E30" s="2" t="s">
        <v>143</v>
      </c>
      <c r="F30" s="2" t="s">
        <v>122</v>
      </c>
    </row>
    <row r="31">
      <c r="A31" s="8" t="s">
        <v>109</v>
      </c>
      <c r="B31" s="2"/>
      <c r="C31" s="2"/>
      <c r="D31" s="2"/>
      <c r="E31" s="2" t="s">
        <v>144</v>
      </c>
      <c r="F31" s="2" t="s">
        <v>122</v>
      </c>
    </row>
    <row r="32">
      <c r="A32" s="8" t="s">
        <v>109</v>
      </c>
      <c r="B32" s="2"/>
      <c r="C32" s="2"/>
      <c r="D32" s="2"/>
      <c r="E32" s="2" t="s">
        <v>145</v>
      </c>
      <c r="F32" s="2" t="s">
        <v>122</v>
      </c>
    </row>
    <row r="33">
      <c r="A33" s="8" t="s">
        <v>109</v>
      </c>
      <c r="B33" s="2"/>
      <c r="C33" s="2"/>
      <c r="D33" s="2"/>
      <c r="E33" s="2" t="s">
        <v>146</v>
      </c>
      <c r="F33" s="2" t="s">
        <v>122</v>
      </c>
    </row>
    <row r="34">
      <c r="A34" s="8" t="s">
        <v>109</v>
      </c>
      <c r="B34" s="2"/>
      <c r="C34" s="2"/>
      <c r="D34" s="2"/>
      <c r="E34" s="2" t="s">
        <v>147</v>
      </c>
      <c r="F34" s="2" t="s">
        <v>122</v>
      </c>
    </row>
    <row r="35">
      <c r="A35" s="8">
        <v>0.5</v>
      </c>
      <c r="B35" s="2" t="s">
        <v>63</v>
      </c>
      <c r="C35" s="2" t="s">
        <v>10</v>
      </c>
      <c r="D35" s="2" t="s">
        <v>10</v>
      </c>
      <c r="E35" s="2" t="s">
        <v>148</v>
      </c>
      <c r="F35" s="2" t="s">
        <v>149</v>
      </c>
    </row>
    <row r="36">
      <c r="A36" s="68"/>
    </row>
    <row r="37">
      <c r="A37" s="8">
        <v>1.0</v>
      </c>
      <c r="B37" s="9">
        <f t="shared" ref="B37:B40" si="1">countif(A$2:A$35,A37)</f>
        <v>5</v>
      </c>
    </row>
    <row r="38">
      <c r="A38" s="8">
        <v>0.5</v>
      </c>
      <c r="B38" s="9">
        <f t="shared" si="1"/>
        <v>5</v>
      </c>
    </row>
    <row r="39">
      <c r="A39" s="8">
        <v>0.0</v>
      </c>
      <c r="B39" s="9">
        <f t="shared" si="1"/>
        <v>8</v>
      </c>
    </row>
    <row r="40">
      <c r="A40" s="8" t="s">
        <v>109</v>
      </c>
      <c r="B40" s="9">
        <f t="shared" si="1"/>
        <v>16</v>
      </c>
    </row>
    <row r="41">
      <c r="A41" s="10" t="s">
        <v>150</v>
      </c>
      <c r="B41" s="11">
        <f>sum(B37:B40)</f>
        <v>34</v>
      </c>
      <c r="H41" s="69"/>
      <c r="I41" s="69"/>
      <c r="J41" s="69"/>
      <c r="K41" s="69"/>
      <c r="L41" s="69"/>
      <c r="M41" s="69"/>
    </row>
    <row r="42">
      <c r="A42" s="10" t="s">
        <v>151</v>
      </c>
      <c r="B42" s="70">
        <f>A37*B37+A38*B38</f>
        <v>7.5</v>
      </c>
      <c r="F42" s="69"/>
      <c r="G42" s="69"/>
      <c r="H42" s="69"/>
      <c r="I42" s="69"/>
      <c r="J42" s="69"/>
      <c r="K42" s="69"/>
      <c r="L42" s="69"/>
      <c r="M42" s="69"/>
    </row>
    <row r="43">
      <c r="A43" s="8" t="s">
        <v>152</v>
      </c>
      <c r="B43" s="68">
        <f>counta(A2:A35)</f>
        <v>34</v>
      </c>
    </row>
    <row r="44">
      <c r="B44" s="8" t="s">
        <v>7</v>
      </c>
      <c r="C44" s="9">
        <f t="shared" ref="C44:C45" si="2">countif(C$2:C$35,B44)</f>
        <v>4</v>
      </c>
    </row>
    <row r="45">
      <c r="B45" s="8" t="s">
        <v>10</v>
      </c>
      <c r="C45" s="9">
        <f t="shared" si="2"/>
        <v>6</v>
      </c>
    </row>
    <row r="46">
      <c r="B46" s="10" t="s">
        <v>150</v>
      </c>
      <c r="C46" s="11">
        <f>sum(C44:C45)</f>
        <v>10</v>
      </c>
    </row>
    <row r="47">
      <c r="B47" s="8" t="s">
        <v>152</v>
      </c>
      <c r="C47" s="9">
        <f>B37+B38</f>
        <v>10</v>
      </c>
    </row>
    <row r="48">
      <c r="C48" s="2" t="s">
        <v>7</v>
      </c>
      <c r="D48" s="9">
        <f t="shared" ref="D48:D50" si="3">countif(D$2:D$35,C48)</f>
        <v>4</v>
      </c>
    </row>
    <row r="49">
      <c r="C49" s="2" t="s">
        <v>19</v>
      </c>
      <c r="D49" s="9">
        <f t="shared" si="3"/>
        <v>2</v>
      </c>
    </row>
    <row r="50">
      <c r="C50" s="2" t="s">
        <v>10</v>
      </c>
      <c r="D50" s="9">
        <f t="shared" si="3"/>
        <v>4</v>
      </c>
    </row>
    <row r="51">
      <c r="C51" s="3" t="s">
        <v>150</v>
      </c>
      <c r="D51" s="11">
        <f>sum(D48:D50)</f>
        <v>10</v>
      </c>
    </row>
    <row r="52">
      <c r="C52" s="2" t="s">
        <v>152</v>
      </c>
      <c r="D52" s="9">
        <f>C47</f>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153</v>
      </c>
      <c r="G1" s="15"/>
      <c r="H1" s="16" t="s">
        <v>102</v>
      </c>
      <c r="I1" s="15"/>
      <c r="J1" s="16" t="s">
        <v>103</v>
      </c>
      <c r="K1" s="14"/>
      <c r="L1" s="14"/>
      <c r="M1" s="15"/>
    </row>
    <row r="2">
      <c r="A2" s="71" t="s">
        <v>2</v>
      </c>
      <c r="B2" s="35" t="s">
        <v>79</v>
      </c>
      <c r="C2" s="35" t="s">
        <v>80</v>
      </c>
      <c r="D2" s="35" t="s">
        <v>81</v>
      </c>
      <c r="E2" s="36" t="s">
        <v>154</v>
      </c>
      <c r="F2" s="35" t="s">
        <v>79</v>
      </c>
      <c r="G2" s="36" t="s">
        <v>155</v>
      </c>
      <c r="H2" s="71" t="s">
        <v>7</v>
      </c>
      <c r="I2" s="36" t="s">
        <v>155</v>
      </c>
      <c r="J2" s="71" t="s">
        <v>7</v>
      </c>
      <c r="K2" s="35" t="s">
        <v>155</v>
      </c>
      <c r="L2" s="35" t="s">
        <v>19</v>
      </c>
      <c r="M2" s="36" t="s">
        <v>155</v>
      </c>
    </row>
    <row r="3">
      <c r="A3" s="72" t="s">
        <v>6</v>
      </c>
      <c r="B3" s="9">
        <f>sumif('E3K-1.1'!B$2:B$35,A3,'E3K-1.1'!A$2:A$35)</f>
        <v>3</v>
      </c>
      <c r="C3" s="9">
        <f>SUMIFS('E3K-1.1'!A$2:A$35,'E3K-1.1'!B$2:B$35,A3,'E3K-1.1'!C$2:C$35,"Yes")</f>
        <v>3</v>
      </c>
      <c r="D3" s="9">
        <f>SUMIFS('E3K-1.1'!A$2:A$35,'E3K-1.1'!B$2:B$35,A3,'E3K-1.1'!D$2:D$35,"Yes")</f>
        <v>3</v>
      </c>
      <c r="E3" s="73">
        <f>SUMIFS('E3K-1.1'!A$2:A$35,'E3K-1.1'!B$2:B$35,A3,'E3K-1.1'!D$2:D$35,"Yes (indirectly)")</f>
        <v>0</v>
      </c>
      <c r="F3" s="9">
        <f>'Ground truth'!B91</f>
        <v>3</v>
      </c>
      <c r="G3" s="74">
        <f t="shared" ref="G3:G11" si="1">B3/F3</f>
        <v>1</v>
      </c>
      <c r="H3" s="75">
        <f>'Ground truth'!C91</f>
        <v>3</v>
      </c>
      <c r="I3" s="74">
        <f>C3/H3</f>
        <v>1</v>
      </c>
      <c r="J3" s="75">
        <f>'Ground truth'!D91</f>
        <v>3</v>
      </c>
      <c r="K3" s="76">
        <f t="shared" ref="K3:K6" si="2">D3/J3</f>
        <v>1</v>
      </c>
      <c r="L3" s="9">
        <f>'Ground truth'!E91</f>
        <v>0</v>
      </c>
      <c r="M3" s="73"/>
    </row>
    <row r="4">
      <c r="A4" s="72" t="s">
        <v>9</v>
      </c>
      <c r="B4" s="9">
        <f>sumif('E3K-1.1'!B$2:B$35,A4,'E3K-1.1'!A$2:A$35)</f>
        <v>2.5</v>
      </c>
      <c r="C4" s="9">
        <f>SUMIFS('E3K-1.1'!A$2:A$35,'E3K-1.1'!B$2:B$35,A4,'E3K-1.1'!C$2:C$35,"Yes")</f>
        <v>0</v>
      </c>
      <c r="D4" s="9">
        <f>SUMIFS('E3K-1.1'!A$2:A$35,'E3K-1.1'!B$2:B$35,A4,'E3K-1.1'!D$2:D$35,"Yes")</f>
        <v>0</v>
      </c>
      <c r="E4" s="73">
        <f>SUMIFS('E3K-1.1'!A$2:A$35,'E3K-1.1'!B$2:B$35,A4,'E3K-1.1'!D$2:D$35,"Yes (indirectly)")</f>
        <v>1.5</v>
      </c>
      <c r="F4" s="9">
        <f>'Ground truth'!B92</f>
        <v>18</v>
      </c>
      <c r="G4" s="74">
        <f t="shared" si="1"/>
        <v>0.1388888889</v>
      </c>
      <c r="H4" s="75">
        <f>'Ground truth'!C92</f>
        <v>0</v>
      </c>
      <c r="I4" s="74"/>
      <c r="J4" s="75">
        <f>'Ground truth'!D92</f>
        <v>3</v>
      </c>
      <c r="K4" s="76">
        <f t="shared" si="2"/>
        <v>0</v>
      </c>
      <c r="L4" s="9">
        <f>'Ground truth'!E92</f>
        <v>3</v>
      </c>
      <c r="M4" s="74">
        <f>E4/L4</f>
        <v>0.5</v>
      </c>
    </row>
    <row r="5">
      <c r="A5" s="72" t="s">
        <v>25</v>
      </c>
      <c r="B5" s="9">
        <f>sumif('E3K-1.1'!B$2:B$35,A5,'E3K-1.1'!A$2:A$35)</f>
        <v>1.5</v>
      </c>
      <c r="C5" s="9">
        <f>SUMIFS('E3K-1.1'!A$2:A$35,'E3K-1.1'!B$2:B$35,A5,'E3K-1.1'!C$2:C$35,"Yes")</f>
        <v>0.5</v>
      </c>
      <c r="D5" s="9">
        <f>SUMIFS('E3K-1.1'!A$2:A$35,'E3K-1.1'!B$2:B$35,A5,'E3K-1.1'!D$2:D$35,"Yes")</f>
        <v>0.5</v>
      </c>
      <c r="E5" s="73">
        <f>SUMIFS('E3K-1.1'!A$2:A$35,'E3K-1.1'!B$2:B$35,A5,'E3K-1.1'!D$2:D$35,"Yes (indirectly)")</f>
        <v>0</v>
      </c>
      <c r="F5" s="9">
        <f>'Ground truth'!B93</f>
        <v>3</v>
      </c>
      <c r="G5" s="74">
        <f t="shared" si="1"/>
        <v>0.5</v>
      </c>
      <c r="H5" s="75">
        <f>'Ground truth'!C93</f>
        <v>2</v>
      </c>
      <c r="I5" s="74">
        <f>C5/H5</f>
        <v>0.25</v>
      </c>
      <c r="J5" s="75">
        <f>'Ground truth'!D93</f>
        <v>2</v>
      </c>
      <c r="K5" s="76">
        <f t="shared" si="2"/>
        <v>0.25</v>
      </c>
      <c r="L5" s="9">
        <f>'Ground truth'!E93</f>
        <v>0</v>
      </c>
      <c r="M5" s="73"/>
    </row>
    <row r="6">
      <c r="A6" s="72" t="s">
        <v>27</v>
      </c>
      <c r="B6" s="9">
        <f>sumif('E3K-1.1'!B$2:B$35,A6,'E3K-1.1'!A$2:A$35)</f>
        <v>0</v>
      </c>
      <c r="C6" s="9">
        <f>SUMIFS('E3K-1.1'!A$2:A$35,'E3K-1.1'!B$2:B$35,A6,'E3K-1.1'!C$2:C$35,"Yes")</f>
        <v>0</v>
      </c>
      <c r="D6" s="9">
        <f>SUMIFS('E3K-1.1'!A$2:A$35,'E3K-1.1'!B$2:B$35,A6,'E3K-1.1'!D$2:D$35,"Yes")</f>
        <v>0</v>
      </c>
      <c r="E6" s="73">
        <f>SUMIFS('E3K-1.1'!A$2:A$35,'E3K-1.1'!B$2:B$35,A6,'E3K-1.1'!D$2:D$35,"Yes (indirectly)")</f>
        <v>0</v>
      </c>
      <c r="F6" s="9">
        <f>'Ground truth'!B94</f>
        <v>8</v>
      </c>
      <c r="G6" s="74">
        <f t="shared" si="1"/>
        <v>0</v>
      </c>
      <c r="H6" s="75">
        <f>'Ground truth'!C94</f>
        <v>0</v>
      </c>
      <c r="I6" s="74"/>
      <c r="J6" s="75">
        <f>'Ground truth'!D94</f>
        <v>6</v>
      </c>
      <c r="K6" s="76">
        <f t="shared" si="2"/>
        <v>0</v>
      </c>
      <c r="L6" s="9">
        <f>'Ground truth'!E94</f>
        <v>0</v>
      </c>
      <c r="M6" s="73"/>
    </row>
    <row r="7">
      <c r="A7" s="72" t="s">
        <v>61</v>
      </c>
      <c r="B7" s="9">
        <f>sumif('E3K-1.1'!B$2:B$35,A7,'E3K-1.1'!A$2:A$35)</f>
        <v>0</v>
      </c>
      <c r="C7" s="9">
        <f>SUMIFS('E3K-1.1'!A$2:A$35,'E3K-1.1'!B$2:B$35,A7,'E3K-1.1'!C$2:C$35,"Yes")</f>
        <v>0</v>
      </c>
      <c r="D7" s="9">
        <f>SUMIFS('E3K-1.1'!A$2:A$35,'E3K-1.1'!B$2:B$35,A7,'E3K-1.1'!D$2:D$35,"Yes")</f>
        <v>0</v>
      </c>
      <c r="E7" s="73">
        <f>SUMIFS('E3K-1.1'!A$2:A$35,'E3K-1.1'!B$2:B$35,A7,'E3K-1.1'!D$2:D$35,"Yes (indirectly)")</f>
        <v>0</v>
      </c>
      <c r="F7" s="9">
        <f>'Ground truth'!B95</f>
        <v>2</v>
      </c>
      <c r="G7" s="74">
        <f t="shared" si="1"/>
        <v>0</v>
      </c>
      <c r="H7" s="75">
        <f>'Ground truth'!C95</f>
        <v>0</v>
      </c>
      <c r="I7" s="74"/>
      <c r="J7" s="75">
        <f>'Ground truth'!D95</f>
        <v>0</v>
      </c>
      <c r="K7" s="76"/>
      <c r="L7" s="9">
        <f>'Ground truth'!E95</f>
        <v>0</v>
      </c>
      <c r="M7" s="73"/>
    </row>
    <row r="8">
      <c r="A8" s="72" t="s">
        <v>13</v>
      </c>
      <c r="B8" s="9">
        <f>sumif('E3K-1.1'!B$2:B$35,A8,'E3K-1.1'!A$2:A$35)</f>
        <v>0</v>
      </c>
      <c r="C8" s="9">
        <f>SUMIFS('E3K-1.1'!A$2:A$35,'E3K-1.1'!B$2:B$35,A8,'E3K-1.1'!C$2:C$35,"Yes")</f>
        <v>0</v>
      </c>
      <c r="D8" s="9">
        <f>SUMIFS('E3K-1.1'!A$2:A$35,'E3K-1.1'!B$2:B$35,A8,'E3K-1.1'!D$2:D$35,"Yes")</f>
        <v>0</v>
      </c>
      <c r="E8" s="73">
        <f>SUMIFS('E3K-1.1'!A$2:A$35,'E3K-1.1'!B$2:B$35,A8,'E3K-1.1'!D$2:D$35,"Yes (indirectly)")</f>
        <v>0</v>
      </c>
      <c r="F8" s="9">
        <f>'Ground truth'!B96</f>
        <v>32</v>
      </c>
      <c r="G8" s="74">
        <f t="shared" si="1"/>
        <v>0</v>
      </c>
      <c r="H8" s="75">
        <f>'Ground truth'!C96</f>
        <v>0</v>
      </c>
      <c r="I8" s="74"/>
      <c r="J8" s="75">
        <f>'Ground truth'!D96</f>
        <v>0</v>
      </c>
      <c r="K8" s="76"/>
      <c r="L8" s="9">
        <f>'Ground truth'!E96</f>
        <v>0</v>
      </c>
      <c r="M8" s="73"/>
    </row>
    <row r="9">
      <c r="A9" s="72" t="s">
        <v>31</v>
      </c>
      <c r="B9" s="9">
        <f>sumif('E3K-1.1'!B$2:B$35,A9,'E3K-1.1'!A$2:A$35)</f>
        <v>0</v>
      </c>
      <c r="C9" s="9">
        <f>SUMIFS('E3K-1.1'!A$2:A$35,'E3K-1.1'!B$2:B$35,A9,'E3K-1.1'!C$2:C$35,"Yes")</f>
        <v>0</v>
      </c>
      <c r="D9" s="9">
        <f>SUMIFS('E3K-1.1'!A$2:A$35,'E3K-1.1'!B$2:B$35,A9,'E3K-1.1'!D$2:D$35,"Yes")</f>
        <v>0</v>
      </c>
      <c r="E9" s="73">
        <f>SUMIFS('E3K-1.1'!A$2:A$35,'E3K-1.1'!B$2:B$35,A9,'E3K-1.1'!D$2:D$35,"Yes (indirectly)")</f>
        <v>0</v>
      </c>
      <c r="F9" s="9">
        <f>'Ground truth'!B97</f>
        <v>6</v>
      </c>
      <c r="G9" s="74">
        <f t="shared" si="1"/>
        <v>0</v>
      </c>
      <c r="H9" s="75">
        <f>'Ground truth'!C97</f>
        <v>0</v>
      </c>
      <c r="I9" s="74"/>
      <c r="J9" s="75">
        <f>'Ground truth'!D97</f>
        <v>0</v>
      </c>
      <c r="K9" s="76"/>
      <c r="L9" s="9">
        <f>'Ground truth'!E97</f>
        <v>0</v>
      </c>
      <c r="M9" s="73"/>
    </row>
    <row r="10">
      <c r="A10" s="72" t="s">
        <v>63</v>
      </c>
      <c r="B10" s="9">
        <f>sumif('E3K-1.1'!B$2:B$35,A10,'E3K-1.1'!A$2:A$35)</f>
        <v>0.5</v>
      </c>
      <c r="C10" s="9">
        <f>SUMIFS('E3K-1.1'!A$2:A$35,'E3K-1.1'!B$2:B$35,A10,'E3K-1.1'!C$2:C$35,"Yes")</f>
        <v>0</v>
      </c>
      <c r="D10" s="9">
        <f>SUMIFS('E3K-1.1'!A$2:A$35,'E3K-1.1'!B$2:B$35,A10,'E3K-1.1'!D$2:D$35,"Yes")</f>
        <v>0</v>
      </c>
      <c r="E10" s="73">
        <f>SUMIFS('E3K-1.1'!A$2:A$35,'E3K-1.1'!B$2:B$35,A10,'E3K-1.1'!D$2:D$35,"Yes (indirectly)")</f>
        <v>0</v>
      </c>
      <c r="F10" s="9">
        <f>'Ground truth'!B98</f>
        <v>12</v>
      </c>
      <c r="G10" s="74">
        <f t="shared" si="1"/>
        <v>0.04166666667</v>
      </c>
      <c r="H10" s="75">
        <f>'Ground truth'!C98</f>
        <v>0</v>
      </c>
      <c r="I10" s="74"/>
      <c r="J10" s="75">
        <f>'Ground truth'!D98</f>
        <v>0</v>
      </c>
      <c r="K10" s="76"/>
      <c r="L10" s="9">
        <f>'Ground truth'!E98</f>
        <v>0</v>
      </c>
      <c r="M10" s="73"/>
    </row>
    <row r="11">
      <c r="A11" s="77" t="s">
        <v>150</v>
      </c>
      <c r="B11" s="78">
        <f t="shared" ref="B11:E11" si="3">sum(B3:B10)</f>
        <v>7.5</v>
      </c>
      <c r="C11" s="78">
        <f t="shared" si="3"/>
        <v>3.5</v>
      </c>
      <c r="D11" s="78">
        <f t="shared" si="3"/>
        <v>3.5</v>
      </c>
      <c r="E11" s="79">
        <f t="shared" si="3"/>
        <v>1.5</v>
      </c>
      <c r="F11" s="78">
        <f>'Ground truth'!B100</f>
        <v>84</v>
      </c>
      <c r="G11" s="80">
        <f t="shared" si="1"/>
        <v>0.08928571429</v>
      </c>
      <c r="H11" s="81">
        <f>'Ground truth'!C99</f>
        <v>5</v>
      </c>
      <c r="I11" s="80">
        <f>C11/H11</f>
        <v>0.7</v>
      </c>
      <c r="J11" s="81">
        <f>'Ground truth'!D99</f>
        <v>14</v>
      </c>
      <c r="K11" s="82">
        <f>D11/J11</f>
        <v>0.25</v>
      </c>
      <c r="L11" s="78">
        <f>'Ground truth'!E99</f>
        <v>3</v>
      </c>
      <c r="M11" s="80">
        <f>E11/L11</f>
        <v>0.5</v>
      </c>
    </row>
    <row r="12">
      <c r="A12" s="8" t="s">
        <v>152</v>
      </c>
      <c r="B12" s="9">
        <f>'E3K-1.1'!B42</f>
        <v>7.5</v>
      </c>
    </row>
    <row r="14">
      <c r="A14" s="3" t="s">
        <v>156</v>
      </c>
    </row>
    <row r="15">
      <c r="A15" s="2" t="s">
        <v>157</v>
      </c>
    </row>
    <row r="16">
      <c r="A16" s="2" t="s">
        <v>158</v>
      </c>
    </row>
    <row r="17">
      <c r="A17" s="2" t="s">
        <v>159</v>
      </c>
    </row>
    <row r="18">
      <c r="A18" s="2" t="s">
        <v>160</v>
      </c>
    </row>
    <row r="19">
      <c r="A19" s="2" t="s">
        <v>161</v>
      </c>
    </row>
    <row r="20">
      <c r="A20" s="2" t="s">
        <v>162</v>
      </c>
    </row>
    <row r="21">
      <c r="A21" s="2" t="s">
        <v>163</v>
      </c>
    </row>
    <row r="22">
      <c r="A22" s="2" t="s">
        <v>164</v>
      </c>
    </row>
    <row r="23">
      <c r="A23" s="2" t="s">
        <v>165</v>
      </c>
    </row>
    <row r="24">
      <c r="A24" s="2" t="s">
        <v>166</v>
      </c>
    </row>
  </sheetData>
  <mergeCells count="4">
    <mergeCell ref="A1:E1"/>
    <mergeCell ref="F1:G1"/>
    <mergeCell ref="H1:I1"/>
    <mergeCell ref="J1:M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58.88"/>
    <col customWidth="1" min="6" max="6" width="52.13"/>
  </cols>
  <sheetData>
    <row r="1">
      <c r="A1" s="3" t="s">
        <v>101</v>
      </c>
      <c r="B1" s="3" t="s">
        <v>2</v>
      </c>
      <c r="C1" s="3" t="s">
        <v>102</v>
      </c>
      <c r="D1" s="3" t="s">
        <v>103</v>
      </c>
      <c r="E1" s="3" t="s">
        <v>104</v>
      </c>
      <c r="F1" s="3" t="s">
        <v>105</v>
      </c>
    </row>
    <row r="2">
      <c r="A2" s="8">
        <v>1.0</v>
      </c>
      <c r="B2" s="2" t="s">
        <v>6</v>
      </c>
      <c r="C2" s="2" t="s">
        <v>7</v>
      </c>
      <c r="D2" s="2" t="s">
        <v>7</v>
      </c>
      <c r="E2" s="2" t="s">
        <v>167</v>
      </c>
    </row>
    <row r="3">
      <c r="A3" s="8">
        <v>1.0</v>
      </c>
      <c r="B3" s="2" t="s">
        <v>6</v>
      </c>
      <c r="C3" s="2" t="s">
        <v>7</v>
      </c>
      <c r="D3" s="2" t="s">
        <v>7</v>
      </c>
      <c r="E3" s="2" t="s">
        <v>168</v>
      </c>
    </row>
    <row r="4">
      <c r="A4" s="8">
        <v>1.0</v>
      </c>
      <c r="B4" s="2" t="s">
        <v>6</v>
      </c>
      <c r="C4" s="2" t="s">
        <v>7</v>
      </c>
      <c r="D4" s="2" t="s">
        <v>7</v>
      </c>
      <c r="E4" s="2" t="s">
        <v>169</v>
      </c>
    </row>
    <row r="5">
      <c r="A5" s="8">
        <v>1.0</v>
      </c>
      <c r="B5" s="2" t="s">
        <v>9</v>
      </c>
      <c r="C5" s="2" t="s">
        <v>10</v>
      </c>
      <c r="D5" s="2" t="s">
        <v>7</v>
      </c>
      <c r="E5" s="2" t="s">
        <v>170</v>
      </c>
      <c r="F5" s="2" t="s">
        <v>171</v>
      </c>
    </row>
    <row r="6">
      <c r="A6" s="8" t="s">
        <v>109</v>
      </c>
      <c r="E6" s="2" t="s">
        <v>172</v>
      </c>
      <c r="F6" s="2" t="s">
        <v>122</v>
      </c>
    </row>
    <row r="7">
      <c r="A7" s="8">
        <v>1.0</v>
      </c>
      <c r="B7" s="2" t="s">
        <v>9</v>
      </c>
      <c r="C7" s="2" t="s">
        <v>10</v>
      </c>
      <c r="D7" s="2" t="s">
        <v>19</v>
      </c>
      <c r="E7" s="2" t="s">
        <v>173</v>
      </c>
      <c r="F7" s="2" t="s">
        <v>174</v>
      </c>
    </row>
    <row r="8">
      <c r="A8" s="8">
        <v>1.0</v>
      </c>
      <c r="B8" s="2" t="s">
        <v>9</v>
      </c>
      <c r="C8" s="2" t="s">
        <v>10</v>
      </c>
      <c r="D8" s="2" t="s">
        <v>10</v>
      </c>
      <c r="E8" s="2" t="s">
        <v>175</v>
      </c>
      <c r="F8" s="2" t="s">
        <v>11</v>
      </c>
    </row>
    <row r="9">
      <c r="A9" s="8">
        <v>1.0</v>
      </c>
      <c r="B9" s="2" t="s">
        <v>9</v>
      </c>
      <c r="C9" s="2" t="s">
        <v>10</v>
      </c>
      <c r="D9" s="2" t="s">
        <v>10</v>
      </c>
      <c r="E9" s="2" t="s">
        <v>176</v>
      </c>
      <c r="F9" s="2" t="s">
        <v>11</v>
      </c>
    </row>
    <row r="10">
      <c r="A10" s="8">
        <v>0.0</v>
      </c>
      <c r="B10" s="2"/>
      <c r="E10" s="2" t="s">
        <v>177</v>
      </c>
      <c r="F10" s="2" t="s">
        <v>178</v>
      </c>
    </row>
    <row r="11">
      <c r="A11" s="8">
        <v>1.0</v>
      </c>
      <c r="B11" s="2" t="s">
        <v>9</v>
      </c>
      <c r="C11" s="2" t="s">
        <v>10</v>
      </c>
      <c r="D11" s="2" t="s">
        <v>10</v>
      </c>
      <c r="E11" s="2" t="s">
        <v>179</v>
      </c>
      <c r="F11" s="2" t="s">
        <v>180</v>
      </c>
    </row>
    <row r="12">
      <c r="A12" s="8" t="s">
        <v>109</v>
      </c>
      <c r="E12" s="2" t="s">
        <v>181</v>
      </c>
      <c r="F12" s="2" t="s">
        <v>122</v>
      </c>
    </row>
    <row r="13">
      <c r="A13" s="8" t="s">
        <v>109</v>
      </c>
      <c r="E13" s="2" t="s">
        <v>182</v>
      </c>
      <c r="F13" s="2" t="s">
        <v>122</v>
      </c>
    </row>
    <row r="14">
      <c r="A14" s="8" t="s">
        <v>109</v>
      </c>
      <c r="E14" s="2" t="s">
        <v>183</v>
      </c>
      <c r="F14" s="2" t="s">
        <v>122</v>
      </c>
    </row>
    <row r="15">
      <c r="A15" s="8" t="s">
        <v>109</v>
      </c>
      <c r="E15" s="2" t="s">
        <v>184</v>
      </c>
      <c r="F15" s="2" t="s">
        <v>122</v>
      </c>
    </row>
    <row r="16">
      <c r="A16" s="8">
        <v>1.0</v>
      </c>
      <c r="B16" s="2" t="s">
        <v>25</v>
      </c>
      <c r="C16" s="2" t="s">
        <v>7</v>
      </c>
      <c r="D16" s="2" t="s">
        <v>7</v>
      </c>
      <c r="E16" s="2" t="s">
        <v>185</v>
      </c>
      <c r="F16" s="2" t="s">
        <v>186</v>
      </c>
    </row>
    <row r="17">
      <c r="A17" s="8">
        <v>0.5</v>
      </c>
      <c r="B17" s="2" t="s">
        <v>9</v>
      </c>
      <c r="C17" s="2" t="s">
        <v>10</v>
      </c>
      <c r="D17" s="2" t="s">
        <v>10</v>
      </c>
      <c r="E17" s="2" t="s">
        <v>187</v>
      </c>
      <c r="F17" s="2" t="s">
        <v>188</v>
      </c>
    </row>
    <row r="18">
      <c r="A18" s="8" t="s">
        <v>109</v>
      </c>
      <c r="E18" s="2" t="s">
        <v>189</v>
      </c>
      <c r="F18" s="2" t="s">
        <v>122</v>
      </c>
    </row>
    <row r="19">
      <c r="A19" s="8" t="s">
        <v>109</v>
      </c>
      <c r="E19" s="2" t="s">
        <v>190</v>
      </c>
      <c r="F19" s="2" t="s">
        <v>122</v>
      </c>
    </row>
    <row r="20">
      <c r="A20" s="8" t="s">
        <v>109</v>
      </c>
      <c r="E20" s="2" t="s">
        <v>191</v>
      </c>
      <c r="F20" s="2" t="s">
        <v>122</v>
      </c>
    </row>
    <row r="21">
      <c r="A21" s="8" t="s">
        <v>109</v>
      </c>
      <c r="E21" s="2" t="s">
        <v>192</v>
      </c>
      <c r="F21" s="2" t="s">
        <v>122</v>
      </c>
    </row>
    <row r="22">
      <c r="A22" s="8" t="s">
        <v>109</v>
      </c>
      <c r="E22" s="2" t="s">
        <v>193</v>
      </c>
      <c r="F22" s="2" t="s">
        <v>122</v>
      </c>
    </row>
    <row r="23">
      <c r="A23" s="8">
        <v>1.0</v>
      </c>
      <c r="B23" s="2" t="s">
        <v>27</v>
      </c>
      <c r="C23" s="2" t="s">
        <v>10</v>
      </c>
      <c r="D23" s="2" t="s">
        <v>7</v>
      </c>
      <c r="E23" s="2" t="s">
        <v>194</v>
      </c>
      <c r="F23" s="2" t="s">
        <v>195</v>
      </c>
    </row>
    <row r="24">
      <c r="A24" s="8" t="s">
        <v>109</v>
      </c>
      <c r="E24" s="2" t="s">
        <v>196</v>
      </c>
      <c r="F24" s="2" t="s">
        <v>197</v>
      </c>
    </row>
    <row r="25">
      <c r="A25" s="8" t="s">
        <v>109</v>
      </c>
      <c r="E25" s="2" t="s">
        <v>198</v>
      </c>
      <c r="F25" s="2" t="s">
        <v>122</v>
      </c>
    </row>
    <row r="26">
      <c r="A26" s="8" t="s">
        <v>109</v>
      </c>
      <c r="E26" s="2" t="s">
        <v>199</v>
      </c>
      <c r="F26" s="2" t="s">
        <v>122</v>
      </c>
    </row>
    <row r="27">
      <c r="A27" s="8" t="s">
        <v>109</v>
      </c>
      <c r="E27" s="2" t="s">
        <v>200</v>
      </c>
      <c r="F27" s="2" t="s">
        <v>122</v>
      </c>
    </row>
    <row r="28">
      <c r="A28" s="8" t="s">
        <v>109</v>
      </c>
      <c r="E28" s="2" t="s">
        <v>201</v>
      </c>
      <c r="F28" s="2" t="s">
        <v>122</v>
      </c>
    </row>
    <row r="29">
      <c r="A29" s="8">
        <v>0.5</v>
      </c>
      <c r="B29" s="2" t="s">
        <v>9</v>
      </c>
      <c r="C29" s="2" t="s">
        <v>10</v>
      </c>
      <c r="D29" s="2" t="s">
        <v>10</v>
      </c>
      <c r="E29" s="2" t="s">
        <v>202</v>
      </c>
      <c r="F29" s="2" t="s">
        <v>203</v>
      </c>
    </row>
    <row r="30">
      <c r="A30" s="8" t="s">
        <v>109</v>
      </c>
      <c r="E30" s="2" t="s">
        <v>204</v>
      </c>
      <c r="F30" s="2" t="s">
        <v>122</v>
      </c>
    </row>
    <row r="31">
      <c r="A31" s="8" t="s">
        <v>109</v>
      </c>
      <c r="E31" s="2" t="s">
        <v>205</v>
      </c>
      <c r="F31" s="2" t="s">
        <v>122</v>
      </c>
    </row>
    <row r="32">
      <c r="A32" s="8" t="s">
        <v>109</v>
      </c>
      <c r="E32" s="2" t="s">
        <v>206</v>
      </c>
      <c r="F32" s="2" t="s">
        <v>122</v>
      </c>
    </row>
    <row r="33">
      <c r="A33" s="8" t="s">
        <v>109</v>
      </c>
      <c r="E33" s="2" t="s">
        <v>207</v>
      </c>
      <c r="F33" s="2" t="s">
        <v>122</v>
      </c>
    </row>
    <row r="34">
      <c r="A34" s="8" t="s">
        <v>109</v>
      </c>
      <c r="E34" s="2" t="s">
        <v>208</v>
      </c>
      <c r="F34" s="2" t="s">
        <v>122</v>
      </c>
    </row>
    <row r="35">
      <c r="A35" s="8" t="s">
        <v>109</v>
      </c>
      <c r="E35" s="2" t="s">
        <v>209</v>
      </c>
      <c r="F35" s="2" t="s">
        <v>122</v>
      </c>
    </row>
    <row r="36">
      <c r="A36" s="8" t="s">
        <v>109</v>
      </c>
      <c r="E36" s="2" t="s">
        <v>210</v>
      </c>
      <c r="F36" s="2" t="s">
        <v>122</v>
      </c>
    </row>
    <row r="37">
      <c r="A37" s="8" t="s">
        <v>109</v>
      </c>
      <c r="E37" s="2" t="s">
        <v>211</v>
      </c>
      <c r="F37" s="2" t="s">
        <v>122</v>
      </c>
    </row>
    <row r="38">
      <c r="A38" s="8" t="s">
        <v>109</v>
      </c>
      <c r="E38" s="2" t="s">
        <v>212</v>
      </c>
      <c r="F38" s="2" t="s">
        <v>122</v>
      </c>
    </row>
    <row r="39">
      <c r="A39" s="8" t="s">
        <v>109</v>
      </c>
      <c r="E39" s="2" t="s">
        <v>213</v>
      </c>
      <c r="F39" s="2" t="s">
        <v>122</v>
      </c>
    </row>
    <row r="40">
      <c r="A40" s="8" t="s">
        <v>109</v>
      </c>
      <c r="E40" s="2" t="s">
        <v>214</v>
      </c>
      <c r="F40" s="2" t="s">
        <v>122</v>
      </c>
    </row>
    <row r="41">
      <c r="A41" s="8">
        <v>1.0</v>
      </c>
      <c r="B41" s="2" t="s">
        <v>31</v>
      </c>
      <c r="C41" s="2" t="s">
        <v>10</v>
      </c>
      <c r="D41" s="2" t="s">
        <v>10</v>
      </c>
      <c r="E41" s="2" t="s">
        <v>215</v>
      </c>
      <c r="F41" s="2" t="s">
        <v>216</v>
      </c>
    </row>
    <row r="42">
      <c r="A42" s="8" t="s">
        <v>109</v>
      </c>
      <c r="E42" s="2" t="s">
        <v>217</v>
      </c>
      <c r="F42" s="2" t="s">
        <v>122</v>
      </c>
    </row>
    <row r="43">
      <c r="A43" s="8" t="s">
        <v>109</v>
      </c>
      <c r="E43" s="2" t="s">
        <v>218</v>
      </c>
      <c r="F43" s="2" t="s">
        <v>122</v>
      </c>
    </row>
    <row r="44">
      <c r="A44" s="8" t="s">
        <v>109</v>
      </c>
      <c r="E44" s="2" t="s">
        <v>219</v>
      </c>
      <c r="F44" s="2" t="s">
        <v>122</v>
      </c>
    </row>
    <row r="45">
      <c r="A45" s="8" t="s">
        <v>109</v>
      </c>
      <c r="E45" s="2" t="s">
        <v>220</v>
      </c>
      <c r="F45" s="2" t="s">
        <v>122</v>
      </c>
    </row>
    <row r="46">
      <c r="A46" s="8" t="s">
        <v>109</v>
      </c>
      <c r="E46" s="2" t="s">
        <v>221</v>
      </c>
      <c r="F46" s="2" t="s">
        <v>122</v>
      </c>
    </row>
    <row r="47">
      <c r="A47" s="8" t="s">
        <v>109</v>
      </c>
      <c r="E47" s="2" t="s">
        <v>222</v>
      </c>
      <c r="F47" s="2" t="s">
        <v>122</v>
      </c>
    </row>
    <row r="48">
      <c r="A48" s="8" t="s">
        <v>109</v>
      </c>
      <c r="E48" s="2" t="s">
        <v>223</v>
      </c>
      <c r="F48" s="2" t="s">
        <v>122</v>
      </c>
    </row>
    <row r="49">
      <c r="A49" s="8" t="s">
        <v>109</v>
      </c>
      <c r="E49" s="2" t="s">
        <v>224</v>
      </c>
      <c r="F49" s="2" t="s">
        <v>122</v>
      </c>
    </row>
    <row r="50">
      <c r="A50" s="8" t="s">
        <v>109</v>
      </c>
      <c r="E50" s="2" t="s">
        <v>225</v>
      </c>
      <c r="F50" s="2" t="s">
        <v>122</v>
      </c>
    </row>
    <row r="51">
      <c r="A51" s="68"/>
    </row>
    <row r="52">
      <c r="A52" s="8">
        <v>1.0</v>
      </c>
      <c r="B52" s="9">
        <f t="shared" ref="B52:B55" si="1">countif(A$2:A$50,A52)</f>
        <v>11</v>
      </c>
    </row>
    <row r="53">
      <c r="A53" s="8">
        <v>0.5</v>
      </c>
      <c r="B53" s="9">
        <f t="shared" si="1"/>
        <v>2</v>
      </c>
    </row>
    <row r="54">
      <c r="A54" s="8">
        <v>0.0</v>
      </c>
      <c r="B54" s="9">
        <f t="shared" si="1"/>
        <v>1</v>
      </c>
    </row>
    <row r="55">
      <c r="A55" s="8" t="s">
        <v>109</v>
      </c>
      <c r="B55" s="9">
        <f t="shared" si="1"/>
        <v>35</v>
      </c>
    </row>
    <row r="56">
      <c r="A56" s="10" t="s">
        <v>150</v>
      </c>
      <c r="B56" s="11">
        <f>sum(B52:B55)</f>
        <v>49</v>
      </c>
      <c r="H56" s="69"/>
      <c r="I56" s="69"/>
      <c r="J56" s="69"/>
      <c r="K56" s="69"/>
      <c r="L56" s="69"/>
      <c r="M56" s="69"/>
    </row>
    <row r="57">
      <c r="A57" s="10" t="s">
        <v>151</v>
      </c>
      <c r="B57" s="70">
        <f>A52*B52+A53*B53</f>
        <v>12</v>
      </c>
      <c r="F57" s="69"/>
      <c r="G57" s="69"/>
      <c r="H57" s="69"/>
      <c r="I57" s="69"/>
      <c r="J57" s="69"/>
      <c r="K57" s="69"/>
      <c r="L57" s="69"/>
      <c r="M57" s="69"/>
    </row>
    <row r="58">
      <c r="A58" s="8" t="s">
        <v>152</v>
      </c>
      <c r="B58" s="68">
        <f>counta(A2:A50)</f>
        <v>49</v>
      </c>
    </row>
    <row r="59">
      <c r="B59" s="8" t="s">
        <v>7</v>
      </c>
      <c r="C59" s="9">
        <f t="shared" ref="C59:C60" si="2">countif(C$2:C$50,B59)</f>
        <v>4</v>
      </c>
    </row>
    <row r="60">
      <c r="B60" s="8" t="s">
        <v>10</v>
      </c>
      <c r="C60" s="9">
        <f t="shared" si="2"/>
        <v>9</v>
      </c>
    </row>
    <row r="61">
      <c r="B61" s="10" t="s">
        <v>150</v>
      </c>
      <c r="C61" s="11">
        <f>sum(C59:C60)</f>
        <v>13</v>
      </c>
    </row>
    <row r="62">
      <c r="B62" s="8" t="s">
        <v>152</v>
      </c>
      <c r="C62" s="9">
        <f>B52+B53</f>
        <v>13</v>
      </c>
    </row>
    <row r="63">
      <c r="C63" s="2" t="s">
        <v>7</v>
      </c>
      <c r="D63" s="9">
        <f t="shared" ref="D63:D65" si="3">countif(D$2:D$50,C63)</f>
        <v>6</v>
      </c>
    </row>
    <row r="64">
      <c r="C64" s="2" t="s">
        <v>19</v>
      </c>
      <c r="D64" s="9">
        <f t="shared" si="3"/>
        <v>1</v>
      </c>
    </row>
    <row r="65">
      <c r="C65" s="2" t="s">
        <v>10</v>
      </c>
      <c r="D65" s="9">
        <f t="shared" si="3"/>
        <v>6</v>
      </c>
    </row>
    <row r="66">
      <c r="C66" s="3" t="s">
        <v>150</v>
      </c>
      <c r="D66" s="11">
        <f>sum(D63:D65)</f>
        <v>13</v>
      </c>
    </row>
    <row r="67">
      <c r="C67" s="2" t="s">
        <v>152</v>
      </c>
      <c r="D67" s="9">
        <f>C62</f>
        <v>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153</v>
      </c>
      <c r="G1" s="15"/>
      <c r="H1" s="16" t="s">
        <v>102</v>
      </c>
      <c r="I1" s="15"/>
      <c r="J1" s="16" t="s">
        <v>103</v>
      </c>
      <c r="K1" s="14"/>
      <c r="L1" s="14"/>
      <c r="M1" s="15"/>
    </row>
    <row r="2">
      <c r="A2" s="71" t="s">
        <v>2</v>
      </c>
      <c r="B2" s="35" t="s">
        <v>79</v>
      </c>
      <c r="C2" s="35" t="s">
        <v>80</v>
      </c>
      <c r="D2" s="35" t="s">
        <v>81</v>
      </c>
      <c r="E2" s="36" t="s">
        <v>154</v>
      </c>
      <c r="F2" s="35" t="s">
        <v>79</v>
      </c>
      <c r="G2" s="36" t="s">
        <v>155</v>
      </c>
      <c r="H2" s="71" t="s">
        <v>7</v>
      </c>
      <c r="I2" s="36" t="s">
        <v>155</v>
      </c>
      <c r="J2" s="71" t="s">
        <v>7</v>
      </c>
      <c r="K2" s="35" t="s">
        <v>155</v>
      </c>
      <c r="L2" s="35" t="s">
        <v>19</v>
      </c>
      <c r="M2" s="36" t="s">
        <v>155</v>
      </c>
    </row>
    <row r="3">
      <c r="A3" s="72" t="s">
        <v>6</v>
      </c>
      <c r="B3" s="9">
        <f>sumif('E3K-2.1'!B$2:B$50,A3,'E3K-2.1'!A$2:A$50)</f>
        <v>3</v>
      </c>
      <c r="C3" s="9">
        <f>SUMIFS('E3K-2.1'!A$2:A$50,'E3K-2.1'!B$2:B$50,A3,'E3K-2.1'!C$2:C$50,"Yes")</f>
        <v>3</v>
      </c>
      <c r="D3" s="9">
        <f>SUMIFS('E3K-2.1'!A$2:A$50,'E3K-2.1'!B$2:B$50,A3,'E3K-2.1'!D$2:D$50,"Yes")</f>
        <v>3</v>
      </c>
      <c r="E3" s="73">
        <f>SUMIFS('E3K-2.1'!A$2:A$50,'E3K-2.1'!B$2:B$50,A3,'E3K-2.1'!D$2:D$50,"Yes (indirectly)")</f>
        <v>0</v>
      </c>
      <c r="F3" s="9">
        <f>'Ground truth'!B91</f>
        <v>3</v>
      </c>
      <c r="G3" s="74">
        <f t="shared" ref="G3:G11" si="1">B3/F3</f>
        <v>1</v>
      </c>
      <c r="H3" s="75">
        <f>'Ground truth'!C91</f>
        <v>3</v>
      </c>
      <c r="I3" s="74">
        <f>C3/H3</f>
        <v>1</v>
      </c>
      <c r="J3" s="75">
        <f>'Ground truth'!D91</f>
        <v>3</v>
      </c>
      <c r="K3" s="76">
        <f t="shared" ref="K3:K6" si="2">D3/J3</f>
        <v>1</v>
      </c>
      <c r="L3" s="9">
        <f>'Ground truth'!E91</f>
        <v>0</v>
      </c>
      <c r="M3" s="73"/>
    </row>
    <row r="4">
      <c r="A4" s="72" t="s">
        <v>9</v>
      </c>
      <c r="B4" s="9">
        <f>sumif('E3K-2.1'!B$2:B$50,A4,'E3K-2.1'!A$2:A$50)</f>
        <v>6</v>
      </c>
      <c r="C4" s="9">
        <f>SUMIFS('E3K-2.1'!A$2:A$50,'E3K-2.1'!B$2:B$50,A4,'E3K-2.1'!C$2:C$50,"Yes")</f>
        <v>0</v>
      </c>
      <c r="D4" s="9">
        <f>SUMIFS('E3K-2.1'!A$2:A$50,'E3K-2.1'!B$2:B$50,A4,'E3K-2.1'!D$2:D$50,"Yes")</f>
        <v>1</v>
      </c>
      <c r="E4" s="73">
        <f>SUMIFS('E3K-2.1'!A$2:A$50,'E3K-2.1'!B$2:B$50,A4,'E3K-2.1'!D$2:D$50,"Yes (indirectly)")</f>
        <v>1</v>
      </c>
      <c r="F4" s="9">
        <f>'Ground truth'!B92</f>
        <v>18</v>
      </c>
      <c r="G4" s="74">
        <f t="shared" si="1"/>
        <v>0.3333333333</v>
      </c>
      <c r="H4" s="75">
        <f>'Ground truth'!C92</f>
        <v>0</v>
      </c>
      <c r="I4" s="74"/>
      <c r="J4" s="75">
        <f>'Ground truth'!D92</f>
        <v>3</v>
      </c>
      <c r="K4" s="76">
        <f t="shared" si="2"/>
        <v>0.3333333333</v>
      </c>
      <c r="L4" s="9">
        <f>'Ground truth'!E92</f>
        <v>3</v>
      </c>
      <c r="M4" s="74">
        <f>E4/L4</f>
        <v>0.3333333333</v>
      </c>
    </row>
    <row r="5">
      <c r="A5" s="72" t="s">
        <v>25</v>
      </c>
      <c r="B5" s="9">
        <f>sumif('E3K-2.1'!B$2:B$50,A5,'E3K-2.1'!A$2:A$50)</f>
        <v>1</v>
      </c>
      <c r="C5" s="9">
        <f>SUMIFS('E3K-2.1'!A$2:A$50,'E3K-2.1'!B$2:B$50,A5,'E3K-2.1'!C$2:C$50,"Yes")</f>
        <v>1</v>
      </c>
      <c r="D5" s="9">
        <f>SUMIFS('E3K-2.1'!A$2:A$50,'E3K-2.1'!B$2:B$50,A5,'E3K-2.1'!D$2:D$50,"Yes")</f>
        <v>1</v>
      </c>
      <c r="E5" s="73">
        <f>SUMIFS('E3K-2.1'!A$2:A$50,'E3K-2.1'!B$2:B$50,A5,'E3K-2.1'!D$2:D$50,"Yes (indirectly)")</f>
        <v>0</v>
      </c>
      <c r="F5" s="9">
        <f>'Ground truth'!B93</f>
        <v>3</v>
      </c>
      <c r="G5" s="74">
        <f t="shared" si="1"/>
        <v>0.3333333333</v>
      </c>
      <c r="H5" s="75">
        <f>'Ground truth'!C93</f>
        <v>2</v>
      </c>
      <c r="I5" s="74">
        <f>C5/H5</f>
        <v>0.5</v>
      </c>
      <c r="J5" s="75">
        <f>'Ground truth'!D93</f>
        <v>2</v>
      </c>
      <c r="K5" s="76">
        <f t="shared" si="2"/>
        <v>0.5</v>
      </c>
      <c r="L5" s="9">
        <f>'Ground truth'!E93</f>
        <v>0</v>
      </c>
      <c r="M5" s="73"/>
    </row>
    <row r="6">
      <c r="A6" s="72" t="s">
        <v>27</v>
      </c>
      <c r="B6" s="9">
        <f>sumif('E3K-2.1'!B$2:B$50,A6,'E3K-2.1'!A$2:A$50)</f>
        <v>1</v>
      </c>
      <c r="C6" s="9">
        <f>SUMIFS('E3K-2.1'!A$2:A$50,'E3K-2.1'!B$2:B$50,A6,'E3K-2.1'!C$2:C$50,"Yes")</f>
        <v>0</v>
      </c>
      <c r="D6" s="9">
        <f>SUMIFS('E3K-2.1'!A$2:A$50,'E3K-2.1'!B$2:B$50,A6,'E3K-2.1'!D$2:D$50,"Yes")</f>
        <v>1</v>
      </c>
      <c r="E6" s="73">
        <f>SUMIFS('E3K-2.1'!A$2:A$50,'E3K-2.1'!B$2:B$50,A6,'E3K-2.1'!D$2:D$50,"Yes (indirectly)")</f>
        <v>0</v>
      </c>
      <c r="F6" s="9">
        <f>'Ground truth'!B94</f>
        <v>8</v>
      </c>
      <c r="G6" s="74">
        <f t="shared" si="1"/>
        <v>0.125</v>
      </c>
      <c r="H6" s="75">
        <f>'Ground truth'!C94</f>
        <v>0</v>
      </c>
      <c r="I6" s="74"/>
      <c r="J6" s="75">
        <f>'Ground truth'!D94</f>
        <v>6</v>
      </c>
      <c r="K6" s="76">
        <f t="shared" si="2"/>
        <v>0.1666666667</v>
      </c>
      <c r="L6" s="9">
        <f>'Ground truth'!E94</f>
        <v>0</v>
      </c>
      <c r="M6" s="73"/>
    </row>
    <row r="7">
      <c r="A7" s="72" t="s">
        <v>61</v>
      </c>
      <c r="B7" s="9">
        <f>sumif('E3K-2.1'!B$2:B$50,A7,'E3K-2.1'!A$2:A$50)</f>
        <v>0</v>
      </c>
      <c r="C7" s="9">
        <f>SUMIFS('E3K-2.1'!A$2:A$50,'E3K-2.1'!B$2:B$50,A7,'E3K-2.1'!C$2:C$50,"Yes")</f>
        <v>0</v>
      </c>
      <c r="D7" s="9">
        <f>SUMIFS('E3K-2.1'!A$2:A$50,'E3K-2.1'!B$2:B$50,A7,'E3K-2.1'!D$2:D$50,"Yes")</f>
        <v>0</v>
      </c>
      <c r="E7" s="73">
        <f>SUMIFS('E3K-2.1'!A$2:A$50,'E3K-2.1'!B$2:B$50,A7,'E3K-2.1'!D$2:D$50,"Yes (indirectly)")</f>
        <v>0</v>
      </c>
      <c r="F7" s="9">
        <f>'Ground truth'!B95</f>
        <v>2</v>
      </c>
      <c r="G7" s="74">
        <f t="shared" si="1"/>
        <v>0</v>
      </c>
      <c r="H7" s="75">
        <f>'Ground truth'!C95</f>
        <v>0</v>
      </c>
      <c r="I7" s="74"/>
      <c r="J7" s="75">
        <f>'Ground truth'!D95</f>
        <v>0</v>
      </c>
      <c r="K7" s="76"/>
      <c r="L7" s="9">
        <f>'Ground truth'!E95</f>
        <v>0</v>
      </c>
      <c r="M7" s="73"/>
    </row>
    <row r="8">
      <c r="A8" s="72" t="s">
        <v>13</v>
      </c>
      <c r="B8" s="9">
        <f>sumif('E3K-2.1'!B$2:B$50,A8,'E3K-2.1'!A$2:A$50)</f>
        <v>0</v>
      </c>
      <c r="C8" s="9">
        <f>SUMIFS('E3K-2.1'!A$2:A$50,'E3K-2.1'!B$2:B$50,A8,'E3K-2.1'!C$2:C$50,"Yes")</f>
        <v>0</v>
      </c>
      <c r="D8" s="9">
        <f>SUMIFS('E3K-2.1'!A$2:A$50,'E3K-2.1'!B$2:B$50,A8,'E3K-2.1'!D$2:D$50,"Yes")</f>
        <v>0</v>
      </c>
      <c r="E8" s="73">
        <f>SUMIFS('E3K-2.1'!A$2:A$50,'E3K-2.1'!B$2:B$50,A8,'E3K-2.1'!D$2:D$50,"Yes (indirectly)")</f>
        <v>0</v>
      </c>
      <c r="F8" s="9">
        <f>'Ground truth'!B96</f>
        <v>32</v>
      </c>
      <c r="G8" s="74">
        <f t="shared" si="1"/>
        <v>0</v>
      </c>
      <c r="H8" s="75">
        <f>'Ground truth'!C96</f>
        <v>0</v>
      </c>
      <c r="I8" s="74"/>
      <c r="J8" s="75">
        <f>'Ground truth'!D96</f>
        <v>0</v>
      </c>
      <c r="K8" s="76"/>
      <c r="L8" s="9">
        <f>'Ground truth'!E96</f>
        <v>0</v>
      </c>
      <c r="M8" s="73"/>
    </row>
    <row r="9">
      <c r="A9" s="72" t="s">
        <v>31</v>
      </c>
      <c r="B9" s="9">
        <f>sumif('E3K-2.1'!B$2:B$50,A9,'E3K-2.1'!A$2:A$50)</f>
        <v>1</v>
      </c>
      <c r="C9" s="9">
        <f>SUMIFS('E3K-2.1'!A$2:A$50,'E3K-2.1'!B$2:B$50,A9,'E3K-2.1'!C$2:C$50,"Yes")</f>
        <v>0</v>
      </c>
      <c r="D9" s="9">
        <f>SUMIFS('E3K-2.1'!A$2:A$50,'E3K-2.1'!B$2:B$50,A9,'E3K-2.1'!D$2:D$50,"Yes")</f>
        <v>0</v>
      </c>
      <c r="E9" s="73">
        <f>SUMIFS('E3K-2.1'!A$2:A$50,'E3K-2.1'!B$2:B$50,A9,'E3K-2.1'!D$2:D$50,"Yes (indirectly)")</f>
        <v>0</v>
      </c>
      <c r="F9" s="9">
        <f>'Ground truth'!B97</f>
        <v>6</v>
      </c>
      <c r="G9" s="74">
        <f t="shared" si="1"/>
        <v>0.1666666667</v>
      </c>
      <c r="H9" s="75">
        <f>'Ground truth'!C97</f>
        <v>0</v>
      </c>
      <c r="I9" s="74"/>
      <c r="J9" s="75">
        <f>'Ground truth'!D97</f>
        <v>0</v>
      </c>
      <c r="K9" s="76"/>
      <c r="L9" s="9">
        <f>'Ground truth'!E97</f>
        <v>0</v>
      </c>
      <c r="M9" s="73"/>
    </row>
    <row r="10">
      <c r="A10" s="72" t="s">
        <v>63</v>
      </c>
      <c r="B10" s="9">
        <f>sumif('E3K-2.1'!B$2:B$50,A10,'E3K-2.1'!A$2:A$50)</f>
        <v>0</v>
      </c>
      <c r="C10" s="9">
        <f>SUMIFS('E3K-2.1'!A$2:A$50,'E3K-2.1'!B$2:B$50,A10,'E3K-2.1'!C$2:C$50,"Yes")</f>
        <v>0</v>
      </c>
      <c r="D10" s="9">
        <f>SUMIFS('E3K-2.1'!A$2:A$50,'E3K-2.1'!B$2:B$50,A10,'E3K-2.1'!D$2:D$50,"Yes")</f>
        <v>0</v>
      </c>
      <c r="E10" s="73">
        <f>SUMIFS('E3K-2.1'!A$2:A$50,'E3K-2.1'!B$2:B$50,A10,'E3K-2.1'!D$2:D$50,"Yes (indirectly)")</f>
        <v>0</v>
      </c>
      <c r="F10" s="9">
        <f>'Ground truth'!B98</f>
        <v>12</v>
      </c>
      <c r="G10" s="74">
        <f t="shared" si="1"/>
        <v>0</v>
      </c>
      <c r="H10" s="75">
        <f>'Ground truth'!C98</f>
        <v>0</v>
      </c>
      <c r="I10" s="74"/>
      <c r="J10" s="75">
        <f>'Ground truth'!D98</f>
        <v>0</v>
      </c>
      <c r="K10" s="76"/>
      <c r="L10" s="9">
        <f>'Ground truth'!E98</f>
        <v>0</v>
      </c>
      <c r="M10" s="73"/>
    </row>
    <row r="11">
      <c r="A11" s="77" t="s">
        <v>150</v>
      </c>
      <c r="B11" s="78">
        <f t="shared" ref="B11:E11" si="3">sum(B3:B10)</f>
        <v>12</v>
      </c>
      <c r="C11" s="78">
        <f t="shared" si="3"/>
        <v>4</v>
      </c>
      <c r="D11" s="78">
        <f t="shared" si="3"/>
        <v>6</v>
      </c>
      <c r="E11" s="79">
        <f t="shared" si="3"/>
        <v>1</v>
      </c>
      <c r="F11" s="78">
        <f>'Ground truth'!B100</f>
        <v>84</v>
      </c>
      <c r="G11" s="80">
        <f t="shared" si="1"/>
        <v>0.1428571429</v>
      </c>
      <c r="H11" s="81">
        <f>'Ground truth'!C99</f>
        <v>5</v>
      </c>
      <c r="I11" s="80">
        <f>C11/H11</f>
        <v>0.8</v>
      </c>
      <c r="J11" s="81">
        <f>'Ground truth'!D99</f>
        <v>14</v>
      </c>
      <c r="K11" s="82">
        <f>D11/J11</f>
        <v>0.4285714286</v>
      </c>
      <c r="L11" s="78">
        <f>'Ground truth'!E99</f>
        <v>3</v>
      </c>
      <c r="M11" s="80">
        <f>E11/L11</f>
        <v>0.3333333333</v>
      </c>
    </row>
    <row r="12">
      <c r="A12" s="8" t="s">
        <v>152</v>
      </c>
      <c r="B12" s="9">
        <f>'E3K-2.1'!B57</f>
        <v>12</v>
      </c>
    </row>
    <row r="14">
      <c r="A14" s="3" t="s">
        <v>156</v>
      </c>
    </row>
    <row r="15">
      <c r="A15" s="2" t="s">
        <v>157</v>
      </c>
    </row>
    <row r="16">
      <c r="A16" s="2" t="s">
        <v>158</v>
      </c>
    </row>
    <row r="17">
      <c r="A17" s="2" t="s">
        <v>226</v>
      </c>
    </row>
    <row r="18">
      <c r="A18" s="2" t="s">
        <v>227</v>
      </c>
    </row>
    <row r="19">
      <c r="A19" s="2" t="s">
        <v>228</v>
      </c>
    </row>
    <row r="20">
      <c r="A20" s="2" t="s">
        <v>229</v>
      </c>
    </row>
    <row r="21">
      <c r="A21" s="2" t="s">
        <v>230</v>
      </c>
    </row>
    <row r="22">
      <c r="A22" s="2" t="s">
        <v>231</v>
      </c>
    </row>
    <row r="23">
      <c r="A23" s="2" t="s">
        <v>232</v>
      </c>
    </row>
    <row r="24">
      <c r="A24" s="2" t="s">
        <v>233</v>
      </c>
    </row>
    <row r="25">
      <c r="A25" s="2" t="s">
        <v>234</v>
      </c>
    </row>
  </sheetData>
  <mergeCells count="4">
    <mergeCell ref="A1:E1"/>
    <mergeCell ref="F1:G1"/>
    <mergeCell ref="H1:I1"/>
    <mergeCell ref="J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96.13"/>
    <col customWidth="1" min="6" max="6" width="41.38"/>
  </cols>
  <sheetData>
    <row r="1">
      <c r="A1" s="3" t="s">
        <v>101</v>
      </c>
      <c r="B1" s="3" t="s">
        <v>2</v>
      </c>
      <c r="C1" s="3" t="s">
        <v>102</v>
      </c>
      <c r="D1" s="3" t="s">
        <v>103</v>
      </c>
      <c r="E1" s="3" t="s">
        <v>104</v>
      </c>
      <c r="F1" s="3" t="s">
        <v>105</v>
      </c>
    </row>
    <row r="2">
      <c r="A2" s="8">
        <v>1.0</v>
      </c>
      <c r="B2" s="2" t="s">
        <v>6</v>
      </c>
      <c r="C2" s="2" t="s">
        <v>7</v>
      </c>
      <c r="D2" s="2" t="s">
        <v>7</v>
      </c>
      <c r="E2" s="2" t="s">
        <v>235</v>
      </c>
    </row>
    <row r="3">
      <c r="A3" s="8">
        <v>1.0</v>
      </c>
      <c r="B3" s="2" t="s">
        <v>6</v>
      </c>
      <c r="C3" s="2" t="s">
        <v>7</v>
      </c>
      <c r="D3" s="2" t="s">
        <v>7</v>
      </c>
      <c r="E3" s="2" t="s">
        <v>236</v>
      </c>
    </row>
    <row r="4">
      <c r="A4" s="8">
        <v>1.0</v>
      </c>
      <c r="B4" s="2" t="s">
        <v>6</v>
      </c>
      <c r="C4" s="2" t="s">
        <v>7</v>
      </c>
      <c r="D4" s="2" t="s">
        <v>7</v>
      </c>
      <c r="E4" s="2" t="s">
        <v>237</v>
      </c>
    </row>
    <row r="5">
      <c r="A5" s="8">
        <v>0.5</v>
      </c>
      <c r="B5" s="2" t="s">
        <v>25</v>
      </c>
      <c r="C5" s="2" t="s">
        <v>7</v>
      </c>
      <c r="D5" s="2" t="s">
        <v>7</v>
      </c>
      <c r="E5" s="2" t="s">
        <v>238</v>
      </c>
      <c r="F5" s="2" t="s">
        <v>239</v>
      </c>
    </row>
    <row r="6">
      <c r="A6" s="8">
        <v>0.5</v>
      </c>
      <c r="B6" s="2" t="s">
        <v>9</v>
      </c>
      <c r="C6" s="2" t="s">
        <v>10</v>
      </c>
      <c r="D6" s="2" t="s">
        <v>19</v>
      </c>
      <c r="E6" s="2" t="s">
        <v>240</v>
      </c>
      <c r="F6" s="2" t="s">
        <v>241</v>
      </c>
    </row>
    <row r="7">
      <c r="A7" s="8" t="s">
        <v>109</v>
      </c>
      <c r="E7" s="2" t="s">
        <v>242</v>
      </c>
      <c r="F7" s="2" t="s">
        <v>243</v>
      </c>
    </row>
    <row r="8">
      <c r="A8" s="8" t="s">
        <v>109</v>
      </c>
      <c r="E8" s="2" t="s">
        <v>244</v>
      </c>
      <c r="F8" s="2" t="s">
        <v>243</v>
      </c>
    </row>
    <row r="9">
      <c r="A9" s="8">
        <v>1.0</v>
      </c>
      <c r="B9" s="2" t="s">
        <v>27</v>
      </c>
      <c r="C9" s="2" t="s">
        <v>10</v>
      </c>
      <c r="D9" s="2" t="s">
        <v>7</v>
      </c>
      <c r="E9" s="2" t="s">
        <v>245</v>
      </c>
      <c r="F9" s="2" t="s">
        <v>26</v>
      </c>
    </row>
    <row r="10">
      <c r="A10" s="8">
        <v>1.0</v>
      </c>
      <c r="B10" s="2" t="s">
        <v>27</v>
      </c>
      <c r="C10" s="2" t="s">
        <v>10</v>
      </c>
      <c r="D10" s="2" t="s">
        <v>7</v>
      </c>
      <c r="E10" s="2" t="s">
        <v>246</v>
      </c>
      <c r="F10" s="2" t="s">
        <v>48</v>
      </c>
    </row>
    <row r="11">
      <c r="A11" s="8">
        <v>1.0</v>
      </c>
      <c r="B11" s="2" t="s">
        <v>27</v>
      </c>
      <c r="C11" s="2" t="s">
        <v>10</v>
      </c>
      <c r="D11" s="2" t="s">
        <v>7</v>
      </c>
      <c r="E11" s="2" t="s">
        <v>247</v>
      </c>
      <c r="F11" s="2" t="s">
        <v>33</v>
      </c>
    </row>
    <row r="12">
      <c r="A12" s="8">
        <v>1.0</v>
      </c>
      <c r="B12" s="2" t="s">
        <v>27</v>
      </c>
      <c r="C12" s="2" t="s">
        <v>10</v>
      </c>
      <c r="D12" s="2" t="s">
        <v>7</v>
      </c>
      <c r="E12" s="2" t="s">
        <v>248</v>
      </c>
      <c r="F12" s="2" t="s">
        <v>33</v>
      </c>
    </row>
    <row r="13">
      <c r="A13" s="8" t="s">
        <v>109</v>
      </c>
      <c r="E13" s="2" t="s">
        <v>249</v>
      </c>
      <c r="F13" s="2" t="s">
        <v>122</v>
      </c>
    </row>
    <row r="14">
      <c r="A14" s="8" t="s">
        <v>109</v>
      </c>
      <c r="E14" s="2" t="s">
        <v>250</v>
      </c>
      <c r="F14" s="2" t="s">
        <v>122</v>
      </c>
    </row>
    <row r="15">
      <c r="A15" s="8" t="s">
        <v>109</v>
      </c>
      <c r="E15" s="2" t="s">
        <v>251</v>
      </c>
      <c r="F15" s="2" t="s">
        <v>122</v>
      </c>
    </row>
    <row r="16">
      <c r="A16" s="8" t="s">
        <v>109</v>
      </c>
      <c r="E16" s="2" t="s">
        <v>252</v>
      </c>
      <c r="F16" s="2" t="s">
        <v>122</v>
      </c>
    </row>
    <row r="17">
      <c r="A17" s="8">
        <v>0.5</v>
      </c>
      <c r="B17" s="2" t="s">
        <v>9</v>
      </c>
      <c r="C17" s="2" t="s">
        <v>10</v>
      </c>
      <c r="D17" s="2" t="s">
        <v>10</v>
      </c>
      <c r="E17" s="2" t="s">
        <v>253</v>
      </c>
      <c r="F17" s="2" t="s">
        <v>254</v>
      </c>
    </row>
    <row r="18">
      <c r="A18" s="8">
        <v>0.5</v>
      </c>
      <c r="B18" s="2" t="s">
        <v>9</v>
      </c>
      <c r="C18" s="2" t="s">
        <v>10</v>
      </c>
      <c r="D18" s="2" t="s">
        <v>10</v>
      </c>
      <c r="E18" s="2" t="s">
        <v>255</v>
      </c>
      <c r="F18" s="2" t="s">
        <v>254</v>
      </c>
    </row>
    <row r="19">
      <c r="A19" s="8" t="s">
        <v>109</v>
      </c>
      <c r="E19" s="2" t="s">
        <v>256</v>
      </c>
      <c r="F19" s="2" t="s">
        <v>122</v>
      </c>
    </row>
    <row r="20">
      <c r="A20" s="8">
        <v>1.0</v>
      </c>
      <c r="B20" s="2" t="s">
        <v>61</v>
      </c>
      <c r="C20" s="2" t="s">
        <v>10</v>
      </c>
      <c r="D20" s="2" t="s">
        <v>10</v>
      </c>
      <c r="E20" s="2" t="s">
        <v>257</v>
      </c>
    </row>
    <row r="21">
      <c r="A21" s="8">
        <v>1.0</v>
      </c>
      <c r="B21" s="2" t="s">
        <v>61</v>
      </c>
      <c r="C21" s="2" t="s">
        <v>10</v>
      </c>
      <c r="D21" s="2" t="s">
        <v>10</v>
      </c>
      <c r="E21" s="2" t="s">
        <v>258</v>
      </c>
    </row>
    <row r="22">
      <c r="A22" s="8">
        <v>0.0</v>
      </c>
      <c r="E22" s="2" t="s">
        <v>259</v>
      </c>
      <c r="F22" s="2" t="s">
        <v>260</v>
      </c>
    </row>
    <row r="23">
      <c r="A23" s="8">
        <v>0.0</v>
      </c>
      <c r="E23" s="2" t="s">
        <v>261</v>
      </c>
      <c r="F23" s="2" t="s">
        <v>260</v>
      </c>
    </row>
    <row r="24">
      <c r="A24" s="8">
        <v>0.0</v>
      </c>
      <c r="E24" s="2" t="s">
        <v>262</v>
      </c>
      <c r="F24" s="2" t="s">
        <v>260</v>
      </c>
    </row>
    <row r="25">
      <c r="A25" s="8">
        <v>0.0</v>
      </c>
      <c r="E25" s="2" t="s">
        <v>263</v>
      </c>
      <c r="F25" s="2" t="s">
        <v>264</v>
      </c>
    </row>
    <row r="26">
      <c r="A26" s="8">
        <v>0.0</v>
      </c>
      <c r="E26" s="2" t="s">
        <v>265</v>
      </c>
      <c r="F26" s="2" t="s">
        <v>260</v>
      </c>
    </row>
    <row r="27">
      <c r="A27" s="8">
        <v>0.0</v>
      </c>
      <c r="E27" s="2" t="s">
        <v>266</v>
      </c>
      <c r="F27" s="2" t="s">
        <v>260</v>
      </c>
    </row>
    <row r="28">
      <c r="A28" s="68"/>
    </row>
    <row r="29">
      <c r="A29" s="8">
        <v>1.0</v>
      </c>
      <c r="B29" s="9">
        <f t="shared" ref="B29:B32" si="1">countif(A$2:A$27,A29)</f>
        <v>9</v>
      </c>
    </row>
    <row r="30">
      <c r="A30" s="8">
        <v>0.5</v>
      </c>
      <c r="B30" s="9">
        <f t="shared" si="1"/>
        <v>4</v>
      </c>
    </row>
    <row r="31">
      <c r="A31" s="8">
        <v>0.0</v>
      </c>
      <c r="B31" s="9">
        <f t="shared" si="1"/>
        <v>6</v>
      </c>
    </row>
    <row r="32">
      <c r="A32" s="8" t="s">
        <v>109</v>
      </c>
      <c r="B32" s="9">
        <f t="shared" si="1"/>
        <v>7</v>
      </c>
    </row>
    <row r="33">
      <c r="A33" s="10" t="s">
        <v>150</v>
      </c>
      <c r="B33" s="11">
        <f>sum(B29:B32)</f>
        <v>26</v>
      </c>
      <c r="H33" s="69"/>
      <c r="I33" s="69"/>
      <c r="J33" s="69"/>
      <c r="K33" s="69"/>
      <c r="L33" s="69"/>
      <c r="M33" s="69"/>
    </row>
    <row r="34">
      <c r="A34" s="10" t="s">
        <v>151</v>
      </c>
      <c r="B34" s="70">
        <f>A29*B29+A30*B30</f>
        <v>11</v>
      </c>
      <c r="F34" s="69"/>
      <c r="G34" s="69"/>
      <c r="H34" s="69"/>
      <c r="I34" s="69"/>
      <c r="J34" s="69"/>
      <c r="K34" s="69"/>
      <c r="L34" s="69"/>
      <c r="M34" s="69"/>
    </row>
    <row r="35">
      <c r="A35" s="8" t="s">
        <v>152</v>
      </c>
      <c r="B35" s="68">
        <f>counta(A2:A27)</f>
        <v>26</v>
      </c>
    </row>
    <row r="36">
      <c r="B36" s="8" t="s">
        <v>7</v>
      </c>
      <c r="C36" s="9">
        <f t="shared" ref="C36:C37" si="2">countif(C$2:C$27,B36)</f>
        <v>4</v>
      </c>
    </row>
    <row r="37">
      <c r="B37" s="8" t="s">
        <v>10</v>
      </c>
      <c r="C37" s="9">
        <f t="shared" si="2"/>
        <v>9</v>
      </c>
    </row>
    <row r="38">
      <c r="B38" s="10" t="s">
        <v>150</v>
      </c>
      <c r="C38" s="11">
        <f>sum(C36:C37)</f>
        <v>13</v>
      </c>
    </row>
    <row r="39">
      <c r="B39" s="8" t="s">
        <v>152</v>
      </c>
      <c r="C39" s="9">
        <f>B29+B30</f>
        <v>13</v>
      </c>
    </row>
    <row r="40">
      <c r="C40" s="2" t="s">
        <v>7</v>
      </c>
      <c r="D40" s="9">
        <f t="shared" ref="D40:D42" si="3">countif(D$2:D$27,C40)</f>
        <v>8</v>
      </c>
    </row>
    <row r="41">
      <c r="C41" s="2" t="s">
        <v>19</v>
      </c>
      <c r="D41" s="9">
        <f t="shared" si="3"/>
        <v>1</v>
      </c>
    </row>
    <row r="42">
      <c r="C42" s="2" t="s">
        <v>10</v>
      </c>
      <c r="D42" s="9">
        <f t="shared" si="3"/>
        <v>4</v>
      </c>
    </row>
    <row r="43">
      <c r="C43" s="3" t="s">
        <v>150</v>
      </c>
      <c r="D43" s="11">
        <f>sum(D40:D42)</f>
        <v>13</v>
      </c>
    </row>
    <row r="44">
      <c r="C44" s="2" t="s">
        <v>152</v>
      </c>
      <c r="D44" s="9">
        <f>C39</f>
        <v>13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153</v>
      </c>
      <c r="G1" s="15"/>
      <c r="H1" s="16" t="s">
        <v>102</v>
      </c>
      <c r="I1" s="15"/>
      <c r="J1" s="16" t="s">
        <v>103</v>
      </c>
      <c r="K1" s="14"/>
      <c r="L1" s="14"/>
      <c r="M1" s="15"/>
    </row>
    <row r="2">
      <c r="A2" s="71" t="s">
        <v>2</v>
      </c>
      <c r="B2" s="35" t="s">
        <v>79</v>
      </c>
      <c r="C2" s="35" t="s">
        <v>80</v>
      </c>
      <c r="D2" s="35" t="s">
        <v>81</v>
      </c>
      <c r="E2" s="36" t="s">
        <v>154</v>
      </c>
      <c r="F2" s="35" t="s">
        <v>79</v>
      </c>
      <c r="G2" s="36" t="s">
        <v>155</v>
      </c>
      <c r="H2" s="71" t="s">
        <v>7</v>
      </c>
      <c r="I2" s="36" t="s">
        <v>155</v>
      </c>
      <c r="J2" s="71" t="s">
        <v>7</v>
      </c>
      <c r="K2" s="35" t="s">
        <v>155</v>
      </c>
      <c r="L2" s="35" t="s">
        <v>19</v>
      </c>
      <c r="M2" s="36" t="s">
        <v>155</v>
      </c>
    </row>
    <row r="3">
      <c r="A3" s="72" t="s">
        <v>6</v>
      </c>
      <c r="B3" s="9">
        <f>sumif('E3K-3.1'!B$2:B$27,A3,'E3K-3.1'!A$2:A$27)</f>
        <v>3</v>
      </c>
      <c r="C3" s="9">
        <f>SUMIFS('E3K-3.1'!A$2:A$27,'E3K-3.1'!B$2:B$27,A3,'E3K-3.1'!C$2:C$27,"Yes")</f>
        <v>3</v>
      </c>
      <c r="D3" s="9">
        <f>SUMIFS('E3K-3.1'!A$2:A$27,'E3K-3.1'!B$2:B$27,A3,'E3K-3.1'!D$2:D$27,"Yes")</f>
        <v>3</v>
      </c>
      <c r="E3" s="73">
        <f>SUMIFS('E3K-3.1'!A$2:A$27,'E3K-3.1'!B$2:B$27,A3,'E3K-3.1'!D$2:D$27,"Yes (indirectly)")</f>
        <v>0</v>
      </c>
      <c r="F3" s="9">
        <f>'Ground truth'!B91</f>
        <v>3</v>
      </c>
      <c r="G3" s="74">
        <f t="shared" ref="G3:G11" si="1">B3/F3</f>
        <v>1</v>
      </c>
      <c r="H3" s="75">
        <f>'Ground truth'!C91</f>
        <v>3</v>
      </c>
      <c r="I3" s="74">
        <f>C3/H3</f>
        <v>1</v>
      </c>
      <c r="J3" s="75">
        <f>'Ground truth'!D91</f>
        <v>3</v>
      </c>
      <c r="K3" s="76">
        <f t="shared" ref="K3:K6" si="2">D3/J3</f>
        <v>1</v>
      </c>
      <c r="L3" s="9">
        <f>'Ground truth'!E91</f>
        <v>0</v>
      </c>
      <c r="M3" s="73"/>
    </row>
    <row r="4">
      <c r="A4" s="72" t="s">
        <v>9</v>
      </c>
      <c r="B4" s="9">
        <f>sumif('E3K-3.1'!B$2:B$27,A4,'E3K-3.1'!A$2:A$27)</f>
        <v>1.5</v>
      </c>
      <c r="C4" s="9">
        <f>SUMIFS('E3K-3.1'!A$2:A$27,'E3K-3.1'!B$2:B$27,A4,'E3K-3.1'!C$2:C$27,"Yes")</f>
        <v>0</v>
      </c>
      <c r="D4" s="9">
        <f>SUMIFS('E3K-3.1'!A$2:A$27,'E3K-3.1'!B$2:B$27,A4,'E3K-3.1'!D$2:D$27,"Yes")</f>
        <v>0</v>
      </c>
      <c r="E4" s="73">
        <f>SUMIFS('E3K-3.1'!A$2:A$27,'E3K-3.1'!B$2:B$27,A4,'E3K-3.1'!D$2:D$27,"Yes (indirectly)")</f>
        <v>0.5</v>
      </c>
      <c r="F4" s="9">
        <f>'Ground truth'!B92</f>
        <v>18</v>
      </c>
      <c r="G4" s="74">
        <f t="shared" si="1"/>
        <v>0.08333333333</v>
      </c>
      <c r="H4" s="75">
        <f>'Ground truth'!C92</f>
        <v>0</v>
      </c>
      <c r="I4" s="74"/>
      <c r="J4" s="75">
        <f>'Ground truth'!D92</f>
        <v>3</v>
      </c>
      <c r="K4" s="76">
        <f t="shared" si="2"/>
        <v>0</v>
      </c>
      <c r="L4" s="9">
        <f>'Ground truth'!E92</f>
        <v>3</v>
      </c>
      <c r="M4" s="74">
        <f>E4/L4</f>
        <v>0.1666666667</v>
      </c>
    </row>
    <row r="5">
      <c r="A5" s="72" t="s">
        <v>25</v>
      </c>
      <c r="B5" s="9">
        <f>sumif('E3K-3.1'!B$2:B$27,A5,'E3K-3.1'!A$2:A$27)</f>
        <v>0.5</v>
      </c>
      <c r="C5" s="9">
        <f>SUMIFS('E3K-3.1'!A$2:A$27,'E3K-3.1'!B$2:B$27,A5,'E3K-3.1'!C$2:C$27,"Yes")</f>
        <v>0.5</v>
      </c>
      <c r="D5" s="9">
        <f>SUMIFS('E3K-3.1'!A$2:A$27,'E3K-3.1'!B$2:B$27,A5,'E3K-3.1'!D$2:D$27,"Yes")</f>
        <v>0.5</v>
      </c>
      <c r="E5" s="73">
        <f>SUMIFS('E3K-3.1'!A$2:A$27,'E3K-3.1'!B$2:B$27,A5,'E3K-3.1'!D$2:D$27,"Yes (indirectly)")</f>
        <v>0</v>
      </c>
      <c r="F5" s="9">
        <f>'Ground truth'!B93</f>
        <v>3</v>
      </c>
      <c r="G5" s="74">
        <f t="shared" si="1"/>
        <v>0.1666666667</v>
      </c>
      <c r="H5" s="75">
        <f>'Ground truth'!C93</f>
        <v>2</v>
      </c>
      <c r="I5" s="74">
        <f>C5/H5</f>
        <v>0.25</v>
      </c>
      <c r="J5" s="75">
        <f>'Ground truth'!D93</f>
        <v>2</v>
      </c>
      <c r="K5" s="76">
        <f t="shared" si="2"/>
        <v>0.25</v>
      </c>
      <c r="L5" s="9">
        <f>'Ground truth'!E93</f>
        <v>0</v>
      </c>
      <c r="M5" s="73"/>
    </row>
    <row r="6">
      <c r="A6" s="72" t="s">
        <v>27</v>
      </c>
      <c r="B6" s="9">
        <f>sumif('E3K-3.1'!B$2:B$27,A6,'E3K-3.1'!A$2:A$27)</f>
        <v>4</v>
      </c>
      <c r="C6" s="9">
        <f>SUMIFS('E3K-3.1'!A$2:A$27,'E3K-3.1'!B$2:B$27,A6,'E3K-3.1'!C$2:C$27,"Yes")</f>
        <v>0</v>
      </c>
      <c r="D6" s="9">
        <f>SUMIFS('E3K-3.1'!A$2:A$27,'E3K-3.1'!B$2:B$27,A6,'E3K-3.1'!D$2:D$27,"Yes")</f>
        <v>4</v>
      </c>
      <c r="E6" s="73">
        <f>SUMIFS('E3K-3.1'!A$2:A$27,'E3K-3.1'!B$2:B$27,A6,'E3K-3.1'!D$2:D$27,"Yes (indirectly)")</f>
        <v>0</v>
      </c>
      <c r="F6" s="9">
        <f>'Ground truth'!B94</f>
        <v>8</v>
      </c>
      <c r="G6" s="74">
        <f t="shared" si="1"/>
        <v>0.5</v>
      </c>
      <c r="H6" s="75">
        <f>'Ground truth'!C94</f>
        <v>0</v>
      </c>
      <c r="I6" s="74"/>
      <c r="J6" s="75">
        <f>'Ground truth'!D94</f>
        <v>6</v>
      </c>
      <c r="K6" s="76">
        <f t="shared" si="2"/>
        <v>0.6666666667</v>
      </c>
      <c r="L6" s="9">
        <f>'Ground truth'!E94</f>
        <v>0</v>
      </c>
      <c r="M6" s="73"/>
    </row>
    <row r="7">
      <c r="A7" s="72" t="s">
        <v>61</v>
      </c>
      <c r="B7" s="9">
        <f>sumif('E3K-3.1'!B$2:B$27,A7,'E3K-3.1'!A$2:A$27)</f>
        <v>2</v>
      </c>
      <c r="C7" s="9">
        <f>SUMIFS('E3K-3.1'!A$2:A$27,'E3K-3.1'!B$2:B$27,A7,'E3K-3.1'!C$2:C$27,"Yes")</f>
        <v>0</v>
      </c>
      <c r="D7" s="9">
        <f>SUMIFS('E3K-3.1'!A$2:A$27,'E3K-3.1'!B$2:B$27,A7,'E3K-3.1'!D$2:D$27,"Yes")</f>
        <v>0</v>
      </c>
      <c r="E7" s="73">
        <f>SUMIFS('E3K-3.1'!A$2:A$27,'E3K-3.1'!B$2:B$27,A7,'E3K-3.1'!D$2:D$27,"Yes (indirectly)")</f>
        <v>0</v>
      </c>
      <c r="F7" s="9">
        <f>'Ground truth'!B95</f>
        <v>2</v>
      </c>
      <c r="G7" s="74">
        <f t="shared" si="1"/>
        <v>1</v>
      </c>
      <c r="H7" s="75">
        <f>'Ground truth'!C95</f>
        <v>0</v>
      </c>
      <c r="I7" s="74"/>
      <c r="J7" s="75">
        <f>'Ground truth'!D95</f>
        <v>0</v>
      </c>
      <c r="K7" s="76"/>
      <c r="L7" s="9">
        <f>'Ground truth'!E95</f>
        <v>0</v>
      </c>
      <c r="M7" s="73"/>
    </row>
    <row r="8">
      <c r="A8" s="72" t="s">
        <v>13</v>
      </c>
      <c r="B8" s="9">
        <f>sumif('E3K-3.1'!B$2:B$27,A8,'E3K-3.1'!A$2:A$27)</f>
        <v>0</v>
      </c>
      <c r="C8" s="9">
        <f>SUMIFS('E3K-3.1'!A$2:A$27,'E3K-3.1'!B$2:B$27,A8,'E3K-3.1'!C$2:C$27,"Yes")</f>
        <v>0</v>
      </c>
      <c r="D8" s="9">
        <f>SUMIFS('E3K-3.1'!A$2:A$27,'E3K-3.1'!B$2:B$27,A8,'E3K-3.1'!D$2:D$27,"Yes")</f>
        <v>0</v>
      </c>
      <c r="E8" s="73">
        <f>SUMIFS('E3K-3.1'!A$2:A$27,'E3K-3.1'!B$2:B$27,A8,'E3K-3.1'!D$2:D$27,"Yes (indirectly)")</f>
        <v>0</v>
      </c>
      <c r="F8" s="9">
        <f>'Ground truth'!B96</f>
        <v>32</v>
      </c>
      <c r="G8" s="74">
        <f t="shared" si="1"/>
        <v>0</v>
      </c>
      <c r="H8" s="75">
        <f>'Ground truth'!C96</f>
        <v>0</v>
      </c>
      <c r="I8" s="74"/>
      <c r="J8" s="75">
        <f>'Ground truth'!D96</f>
        <v>0</v>
      </c>
      <c r="K8" s="76"/>
      <c r="L8" s="9">
        <f>'Ground truth'!E96</f>
        <v>0</v>
      </c>
      <c r="M8" s="73"/>
    </row>
    <row r="9">
      <c r="A9" s="72" t="s">
        <v>31</v>
      </c>
      <c r="B9" s="9">
        <f>sumif('E3K-3.1'!B$2:B$27,A9,'E3K-3.1'!A$2:A$27)</f>
        <v>0</v>
      </c>
      <c r="C9" s="9">
        <f>SUMIFS('E3K-3.1'!A$2:A$27,'E3K-3.1'!B$2:B$27,A9,'E3K-3.1'!C$2:C$27,"Yes")</f>
        <v>0</v>
      </c>
      <c r="D9" s="9">
        <f>SUMIFS('E3K-3.1'!A$2:A$27,'E3K-3.1'!B$2:B$27,A9,'E3K-3.1'!D$2:D$27,"Yes")</f>
        <v>0</v>
      </c>
      <c r="E9" s="73">
        <f>SUMIFS('E3K-3.1'!A$2:A$27,'E3K-3.1'!B$2:B$27,A9,'E3K-3.1'!D$2:D$27,"Yes (indirectly)")</f>
        <v>0</v>
      </c>
      <c r="F9" s="9">
        <f>'Ground truth'!B97</f>
        <v>6</v>
      </c>
      <c r="G9" s="74">
        <f t="shared" si="1"/>
        <v>0</v>
      </c>
      <c r="H9" s="75">
        <f>'Ground truth'!C97</f>
        <v>0</v>
      </c>
      <c r="I9" s="74"/>
      <c r="J9" s="75">
        <f>'Ground truth'!D97</f>
        <v>0</v>
      </c>
      <c r="K9" s="76"/>
      <c r="L9" s="9">
        <f>'Ground truth'!E97</f>
        <v>0</v>
      </c>
      <c r="M9" s="73"/>
    </row>
    <row r="10">
      <c r="A10" s="72" t="s">
        <v>63</v>
      </c>
      <c r="B10" s="9">
        <f>sumif('E3K-3.1'!B$2:B$27,A10,'E3K-3.1'!A$2:A$27)</f>
        <v>0</v>
      </c>
      <c r="C10" s="9">
        <f>SUMIFS('E3K-3.1'!A$2:A$27,'E3K-3.1'!B$2:B$27,A10,'E3K-3.1'!C$2:C$27,"Yes")</f>
        <v>0</v>
      </c>
      <c r="D10" s="9">
        <f>SUMIFS('E3K-3.1'!A$2:A$27,'E3K-3.1'!B$2:B$27,A10,'E3K-3.1'!D$2:D$27,"Yes")</f>
        <v>0</v>
      </c>
      <c r="E10" s="73">
        <f>SUMIFS('E3K-3.1'!A$2:A$27,'E3K-3.1'!B$2:B$27,A10,'E3K-3.1'!D$2:D$27,"Yes (indirectly)")</f>
        <v>0</v>
      </c>
      <c r="F10" s="9">
        <f>'Ground truth'!B98</f>
        <v>12</v>
      </c>
      <c r="G10" s="74">
        <f t="shared" si="1"/>
        <v>0</v>
      </c>
      <c r="H10" s="75">
        <f>'Ground truth'!C98</f>
        <v>0</v>
      </c>
      <c r="I10" s="74"/>
      <c r="J10" s="75">
        <f>'Ground truth'!D98</f>
        <v>0</v>
      </c>
      <c r="K10" s="76"/>
      <c r="L10" s="9">
        <f>'Ground truth'!E98</f>
        <v>0</v>
      </c>
      <c r="M10" s="73"/>
    </row>
    <row r="11">
      <c r="A11" s="77" t="s">
        <v>150</v>
      </c>
      <c r="B11" s="78">
        <f t="shared" ref="B11:E11" si="3">sum(B3:B10)</f>
        <v>11</v>
      </c>
      <c r="C11" s="78">
        <f t="shared" si="3"/>
        <v>3.5</v>
      </c>
      <c r="D11" s="78">
        <f t="shared" si="3"/>
        <v>7.5</v>
      </c>
      <c r="E11" s="79">
        <f t="shared" si="3"/>
        <v>0.5</v>
      </c>
      <c r="F11" s="78">
        <f>'Ground truth'!B100</f>
        <v>84</v>
      </c>
      <c r="G11" s="80">
        <f t="shared" si="1"/>
        <v>0.130952381</v>
      </c>
      <c r="H11" s="81">
        <f>'Ground truth'!C99</f>
        <v>5</v>
      </c>
      <c r="I11" s="80">
        <f>C11/H11</f>
        <v>0.7</v>
      </c>
      <c r="J11" s="81">
        <f>'Ground truth'!D99</f>
        <v>14</v>
      </c>
      <c r="K11" s="82">
        <f>D11/J11</f>
        <v>0.5357142857</v>
      </c>
      <c r="L11" s="78">
        <f>'Ground truth'!E99</f>
        <v>3</v>
      </c>
      <c r="M11" s="80">
        <f>E11/L11</f>
        <v>0.1666666667</v>
      </c>
    </row>
    <row r="12">
      <c r="A12" s="8" t="s">
        <v>152</v>
      </c>
      <c r="B12" s="9">
        <f>'E3K-3.1'!B34</f>
        <v>11</v>
      </c>
    </row>
    <row r="14">
      <c r="A14" s="3" t="s">
        <v>156</v>
      </c>
    </row>
    <row r="15">
      <c r="A15" s="2" t="s">
        <v>157</v>
      </c>
    </row>
    <row r="16">
      <c r="A16" s="2" t="s">
        <v>267</v>
      </c>
    </row>
    <row r="17">
      <c r="A17" s="2" t="s">
        <v>159</v>
      </c>
    </row>
    <row r="18">
      <c r="A18" s="2" t="s">
        <v>268</v>
      </c>
    </row>
    <row r="19">
      <c r="A19" s="2" t="s">
        <v>269</v>
      </c>
    </row>
    <row r="20">
      <c r="A20" s="2" t="s">
        <v>270</v>
      </c>
    </row>
    <row r="21">
      <c r="A21" s="2" t="s">
        <v>271</v>
      </c>
    </row>
    <row r="22">
      <c r="A22" s="2" t="s">
        <v>272</v>
      </c>
    </row>
    <row r="23">
      <c r="A23" s="2" t="s">
        <v>165</v>
      </c>
    </row>
    <row r="24">
      <c r="A24" s="2" t="s">
        <v>273</v>
      </c>
    </row>
    <row r="25">
      <c r="A25" s="2" t="s">
        <v>274</v>
      </c>
    </row>
  </sheetData>
  <mergeCells count="4">
    <mergeCell ref="A1:E1"/>
    <mergeCell ref="F1:G1"/>
    <mergeCell ref="H1:I1"/>
    <mergeCell ref="J1:M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68.38"/>
    <col customWidth="1" min="6" max="6" width="45.0"/>
  </cols>
  <sheetData>
    <row r="1">
      <c r="A1" s="3" t="s">
        <v>101</v>
      </c>
      <c r="B1" s="3" t="s">
        <v>2</v>
      </c>
      <c r="C1" s="3" t="s">
        <v>102</v>
      </c>
      <c r="D1" s="3" t="s">
        <v>103</v>
      </c>
      <c r="E1" s="3" t="s">
        <v>104</v>
      </c>
      <c r="F1" s="3" t="s">
        <v>105</v>
      </c>
    </row>
    <row r="2">
      <c r="A2" s="8">
        <v>1.0</v>
      </c>
      <c r="B2" s="2" t="s">
        <v>6</v>
      </c>
      <c r="C2" s="2" t="s">
        <v>7</v>
      </c>
      <c r="D2" s="2" t="s">
        <v>7</v>
      </c>
      <c r="E2" s="2" t="s">
        <v>275</v>
      </c>
    </row>
    <row r="3">
      <c r="A3" s="8">
        <v>1.0</v>
      </c>
      <c r="B3" s="2" t="s">
        <v>6</v>
      </c>
      <c r="C3" s="2" t="s">
        <v>7</v>
      </c>
      <c r="D3" s="2" t="s">
        <v>7</v>
      </c>
      <c r="E3" s="2" t="s">
        <v>276</v>
      </c>
    </row>
    <row r="4">
      <c r="A4" s="8">
        <v>1.0</v>
      </c>
      <c r="B4" s="2" t="s">
        <v>6</v>
      </c>
      <c r="C4" s="2" t="s">
        <v>7</v>
      </c>
      <c r="D4" s="2" t="s">
        <v>7</v>
      </c>
      <c r="E4" s="2" t="s">
        <v>277</v>
      </c>
    </row>
    <row r="5">
      <c r="A5" s="8">
        <v>0.5</v>
      </c>
      <c r="B5" s="2" t="s">
        <v>25</v>
      </c>
      <c r="C5" s="2" t="s">
        <v>7</v>
      </c>
      <c r="D5" s="2" t="s">
        <v>7</v>
      </c>
      <c r="E5" s="2" t="s">
        <v>278</v>
      </c>
      <c r="F5" s="2" t="s">
        <v>239</v>
      </c>
    </row>
    <row r="6">
      <c r="A6" s="8" t="s">
        <v>109</v>
      </c>
      <c r="E6" s="2" t="s">
        <v>279</v>
      </c>
      <c r="F6" s="2" t="s">
        <v>243</v>
      </c>
    </row>
    <row r="7">
      <c r="A7" s="8">
        <v>0.5</v>
      </c>
      <c r="B7" s="2" t="s">
        <v>9</v>
      </c>
      <c r="C7" s="2" t="s">
        <v>10</v>
      </c>
      <c r="D7" s="2" t="s">
        <v>10</v>
      </c>
      <c r="E7" s="2" t="s">
        <v>280</v>
      </c>
      <c r="F7" s="2" t="s">
        <v>281</v>
      </c>
    </row>
    <row r="8">
      <c r="A8" s="8">
        <v>0.5</v>
      </c>
      <c r="B8" s="2" t="s">
        <v>9</v>
      </c>
      <c r="C8" s="2" t="s">
        <v>10</v>
      </c>
      <c r="D8" s="2" t="s">
        <v>19</v>
      </c>
      <c r="E8" s="2" t="s">
        <v>282</v>
      </c>
      <c r="F8" s="2" t="s">
        <v>283</v>
      </c>
    </row>
    <row r="9">
      <c r="A9" s="8" t="s">
        <v>109</v>
      </c>
      <c r="E9" s="2" t="s">
        <v>284</v>
      </c>
      <c r="F9" s="2" t="s">
        <v>243</v>
      </c>
    </row>
    <row r="10">
      <c r="A10" s="8" t="s">
        <v>109</v>
      </c>
      <c r="E10" s="2" t="s">
        <v>285</v>
      </c>
      <c r="F10" s="2" t="s">
        <v>243</v>
      </c>
    </row>
    <row r="11">
      <c r="A11" s="8" t="s">
        <v>109</v>
      </c>
      <c r="E11" s="2" t="s">
        <v>286</v>
      </c>
      <c r="F11" s="2" t="s">
        <v>243</v>
      </c>
    </row>
    <row r="12">
      <c r="A12" s="8">
        <v>0.5</v>
      </c>
      <c r="B12" s="2" t="s">
        <v>9</v>
      </c>
      <c r="C12" s="2" t="s">
        <v>10</v>
      </c>
      <c r="D12" s="2" t="s">
        <v>7</v>
      </c>
      <c r="E12" s="2" t="s">
        <v>287</v>
      </c>
      <c r="F12" s="2" t="s">
        <v>288</v>
      </c>
    </row>
    <row r="13">
      <c r="A13" s="8" t="s">
        <v>109</v>
      </c>
      <c r="E13" s="2" t="s">
        <v>289</v>
      </c>
      <c r="F13" s="2" t="s">
        <v>243</v>
      </c>
    </row>
    <row r="14">
      <c r="A14" s="8" t="s">
        <v>109</v>
      </c>
      <c r="E14" s="2" t="s">
        <v>290</v>
      </c>
      <c r="F14" s="2" t="s">
        <v>243</v>
      </c>
    </row>
    <row r="15">
      <c r="A15" s="8" t="s">
        <v>109</v>
      </c>
      <c r="E15" s="2" t="s">
        <v>291</v>
      </c>
      <c r="F15" s="2" t="s">
        <v>243</v>
      </c>
    </row>
    <row r="16">
      <c r="A16" s="8" t="s">
        <v>109</v>
      </c>
      <c r="E16" s="2" t="s">
        <v>292</v>
      </c>
      <c r="F16" s="2" t="s">
        <v>243</v>
      </c>
    </row>
    <row r="17">
      <c r="A17" s="8" t="s">
        <v>109</v>
      </c>
      <c r="E17" s="2" t="s">
        <v>293</v>
      </c>
      <c r="F17" s="2" t="s">
        <v>243</v>
      </c>
    </row>
    <row r="18">
      <c r="A18" s="8">
        <v>0.5</v>
      </c>
      <c r="B18" s="2" t="s">
        <v>9</v>
      </c>
      <c r="C18" s="2" t="s">
        <v>10</v>
      </c>
      <c r="D18" s="2" t="s">
        <v>10</v>
      </c>
      <c r="E18" s="2" t="s">
        <v>294</v>
      </c>
      <c r="F18" s="2" t="s">
        <v>295</v>
      </c>
    </row>
    <row r="19">
      <c r="A19" s="8" t="s">
        <v>109</v>
      </c>
      <c r="E19" s="2" t="s">
        <v>296</v>
      </c>
      <c r="F19" s="2" t="s">
        <v>243</v>
      </c>
    </row>
    <row r="20">
      <c r="A20" s="8">
        <v>0.0</v>
      </c>
      <c r="E20" s="2" t="s">
        <v>297</v>
      </c>
      <c r="F20" s="2" t="s">
        <v>298</v>
      </c>
    </row>
    <row r="21">
      <c r="A21" s="8">
        <v>0.0</v>
      </c>
      <c r="E21" s="2" t="s">
        <v>299</v>
      </c>
      <c r="F21" s="2" t="s">
        <v>298</v>
      </c>
    </row>
    <row r="22">
      <c r="A22" s="8">
        <v>0.0</v>
      </c>
      <c r="E22" s="2" t="s">
        <v>300</v>
      </c>
      <c r="F22" s="2" t="s">
        <v>298</v>
      </c>
    </row>
    <row r="23">
      <c r="A23" s="8" t="s">
        <v>109</v>
      </c>
      <c r="E23" s="2" t="s">
        <v>301</v>
      </c>
      <c r="F23" s="2" t="s">
        <v>302</v>
      </c>
    </row>
    <row r="24">
      <c r="A24" s="8" t="s">
        <v>109</v>
      </c>
      <c r="E24" s="2" t="s">
        <v>303</v>
      </c>
      <c r="F24" s="2" t="s">
        <v>302</v>
      </c>
    </row>
    <row r="25">
      <c r="A25" s="8" t="s">
        <v>109</v>
      </c>
      <c r="E25" s="2" t="s">
        <v>304</v>
      </c>
      <c r="F25" s="2" t="s">
        <v>302</v>
      </c>
    </row>
    <row r="26">
      <c r="A26" s="8">
        <v>0.0</v>
      </c>
      <c r="E26" s="2" t="s">
        <v>305</v>
      </c>
      <c r="F26" s="2" t="s">
        <v>306</v>
      </c>
    </row>
    <row r="27">
      <c r="A27" s="8">
        <v>0.0</v>
      </c>
      <c r="E27" s="2" t="s">
        <v>307</v>
      </c>
      <c r="F27" s="2" t="s">
        <v>298</v>
      </c>
    </row>
    <row r="28">
      <c r="A28" s="8">
        <v>0.0</v>
      </c>
      <c r="E28" s="2" t="s">
        <v>308</v>
      </c>
      <c r="F28" s="2" t="s">
        <v>298</v>
      </c>
    </row>
    <row r="29">
      <c r="A29" s="8">
        <v>0.0</v>
      </c>
      <c r="E29" s="2" t="s">
        <v>309</v>
      </c>
      <c r="F29" s="2" t="s">
        <v>298</v>
      </c>
    </row>
    <row r="30">
      <c r="A30" s="8" t="s">
        <v>109</v>
      </c>
      <c r="E30" s="2" t="s">
        <v>310</v>
      </c>
      <c r="F30" s="2" t="s">
        <v>122</v>
      </c>
    </row>
    <row r="31">
      <c r="A31" s="8">
        <v>0.0</v>
      </c>
      <c r="E31" s="2" t="s">
        <v>311</v>
      </c>
      <c r="F31" s="2" t="s">
        <v>312</v>
      </c>
    </row>
    <row r="32">
      <c r="A32" s="8" t="s">
        <v>109</v>
      </c>
      <c r="E32" s="2" t="s">
        <v>313</v>
      </c>
      <c r="F32" s="2" t="s">
        <v>122</v>
      </c>
    </row>
    <row r="33">
      <c r="A33" s="8">
        <v>0.0</v>
      </c>
      <c r="E33" s="2" t="s">
        <v>314</v>
      </c>
      <c r="F33" s="2" t="s">
        <v>312</v>
      </c>
    </row>
    <row r="34">
      <c r="A34" s="8">
        <v>0.0</v>
      </c>
      <c r="E34" s="2" t="s">
        <v>315</v>
      </c>
      <c r="F34" s="2" t="s">
        <v>312</v>
      </c>
    </row>
    <row r="35">
      <c r="A35" s="68"/>
    </row>
    <row r="36">
      <c r="A36" s="8">
        <v>1.0</v>
      </c>
      <c r="B36" s="9">
        <f t="shared" ref="B36:B39" si="1">countif(A$2:A$34,A36)</f>
        <v>3</v>
      </c>
    </row>
    <row r="37">
      <c r="A37" s="8">
        <v>0.5</v>
      </c>
      <c r="B37" s="9">
        <f t="shared" si="1"/>
        <v>5</v>
      </c>
    </row>
    <row r="38">
      <c r="A38" s="8">
        <v>0.0</v>
      </c>
      <c r="B38" s="9">
        <f t="shared" si="1"/>
        <v>10</v>
      </c>
    </row>
    <row r="39">
      <c r="A39" s="8" t="s">
        <v>109</v>
      </c>
      <c r="B39" s="9">
        <f t="shared" si="1"/>
        <v>15</v>
      </c>
    </row>
    <row r="40">
      <c r="A40" s="10" t="s">
        <v>150</v>
      </c>
      <c r="B40" s="11">
        <f>sum(B36:B39)</f>
        <v>33</v>
      </c>
      <c r="H40" s="69"/>
      <c r="I40" s="69"/>
      <c r="J40" s="69"/>
      <c r="K40" s="69"/>
      <c r="L40" s="69"/>
      <c r="M40" s="69"/>
    </row>
    <row r="41">
      <c r="A41" s="10" t="s">
        <v>151</v>
      </c>
      <c r="B41" s="70">
        <f>A36*B36+A37*B37</f>
        <v>5.5</v>
      </c>
      <c r="F41" s="69"/>
      <c r="G41" s="69"/>
      <c r="H41" s="69"/>
      <c r="I41" s="69"/>
      <c r="J41" s="69"/>
      <c r="K41" s="69"/>
      <c r="L41" s="69"/>
      <c r="M41" s="69"/>
    </row>
    <row r="42">
      <c r="A42" s="8" t="s">
        <v>152</v>
      </c>
      <c r="B42" s="68">
        <f>counta(A2:A34)</f>
        <v>33</v>
      </c>
    </row>
    <row r="43">
      <c r="B43" s="8" t="s">
        <v>7</v>
      </c>
      <c r="C43" s="9">
        <f t="shared" ref="C43:C44" si="2">countif(C$2:C$34,B43)</f>
        <v>4</v>
      </c>
    </row>
    <row r="44">
      <c r="B44" s="8" t="s">
        <v>10</v>
      </c>
      <c r="C44" s="9">
        <f t="shared" si="2"/>
        <v>4</v>
      </c>
    </row>
    <row r="45">
      <c r="B45" s="10" t="s">
        <v>150</v>
      </c>
      <c r="C45" s="11">
        <f>sum(C43:C44)</f>
        <v>8</v>
      </c>
    </row>
    <row r="46">
      <c r="B46" s="8" t="s">
        <v>152</v>
      </c>
      <c r="C46" s="9">
        <f>B36+B37</f>
        <v>8</v>
      </c>
    </row>
    <row r="47">
      <c r="C47" s="2" t="s">
        <v>7</v>
      </c>
      <c r="D47" s="9">
        <f t="shared" ref="D47:D49" si="3">countif(D$2:D$34,C47)</f>
        <v>5</v>
      </c>
    </row>
    <row r="48">
      <c r="C48" s="2" t="s">
        <v>19</v>
      </c>
      <c r="D48" s="9">
        <f t="shared" si="3"/>
        <v>1</v>
      </c>
    </row>
    <row r="49">
      <c r="C49" s="2" t="s">
        <v>10</v>
      </c>
      <c r="D49" s="9">
        <f t="shared" si="3"/>
        <v>2</v>
      </c>
    </row>
    <row r="50">
      <c r="C50" s="3" t="s">
        <v>150</v>
      </c>
      <c r="D50" s="11">
        <f>sum(D47:D49)</f>
        <v>8</v>
      </c>
    </row>
    <row r="51">
      <c r="C51" s="2" t="s">
        <v>152</v>
      </c>
      <c r="D51" s="9">
        <f>C46</f>
        <v>8</v>
      </c>
    </row>
  </sheetData>
  <drawing r:id="rId1"/>
</worksheet>
</file>