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nd truth" sheetId="1" r:id="rId4"/>
    <sheet state="visible" name="E3K.3-OverallResults" sheetId="2" r:id="rId5"/>
    <sheet state="visible" name="E3K-1.3" sheetId="3" r:id="rId6"/>
    <sheet state="visible" name="E3K-1.3-Results" sheetId="4" r:id="rId7"/>
    <sheet state="visible" name="E3K-2.3" sheetId="5" r:id="rId8"/>
    <sheet state="visible" name="E3K-2.3-Results" sheetId="6" r:id="rId9"/>
    <sheet state="visible" name="E3K-3.3" sheetId="7" r:id="rId10"/>
    <sheet state="visible" name="E3K-3.3-Results" sheetId="8" r:id="rId11"/>
    <sheet state="visible" name="E3K-4.3" sheetId="9" r:id="rId12"/>
    <sheet state="visible" name="E3K-4.3-Results" sheetId="10" r:id="rId13"/>
  </sheets>
  <definedNames/>
  <calcPr/>
</workbook>
</file>

<file path=xl/sharedStrings.xml><?xml version="1.0" encoding="utf-8"?>
<sst xmlns="http://schemas.openxmlformats.org/spreadsheetml/2006/main" count="1078" uniqueCount="267">
  <si>
    <t>Based on Figure 5 of "Interactive goal model analysis for early requirements engineering". I also looked at Jennifer's thesis as there is a chapter dedicated to Kids Help Phone. However, the models in the at chapter are not readable (on purpose) to demonstrate scalability issues. Therefore, we can assume that they were not available for training of ChatGPT.</t>
  </si>
  <si>
    <t>Model Element</t>
  </si>
  <si>
    <t>Type</t>
  </si>
  <si>
    <t>In short prompt</t>
  </si>
  <si>
    <t>In long prompt</t>
  </si>
  <si>
    <t>Organization</t>
  </si>
  <si>
    <t>Actor</t>
  </si>
  <si>
    <t>Yes</t>
  </si>
  <si>
    <t>Help Kids</t>
  </si>
  <si>
    <t>Softgoal</t>
  </si>
  <si>
    <t>No</t>
  </si>
  <si>
    <t>High Quality Counseling</t>
  </si>
  <si>
    <t>contributes to Help Kids with Help</t>
  </si>
  <si>
    <t>Contribution</t>
  </si>
  <si>
    <t>contributes to Increase Funds with Help</t>
  </si>
  <si>
    <t>Help as many kids as possible</t>
  </si>
  <si>
    <t>Increase Funds</t>
  </si>
  <si>
    <t>contributes to Help as many kids as possible with Help</t>
  </si>
  <si>
    <t>Avoid Scandal</t>
  </si>
  <si>
    <t>Yes (indirectly)</t>
  </si>
  <si>
    <t>Immediacy [Services]</t>
  </si>
  <si>
    <t>contributes to High Quality Couseling with Help</t>
  </si>
  <si>
    <t>Anonymity [Services]</t>
  </si>
  <si>
    <t>contributes to Avoid Scandal with Help</t>
  </si>
  <si>
    <t>Provide Online Counseling Services</t>
  </si>
  <si>
    <t>Goal</t>
  </si>
  <si>
    <t>Use Cyber Cafe/Portal/Chat Room</t>
  </si>
  <si>
    <t>Task</t>
  </si>
  <si>
    <t>contributes to High Quality Couseling with Hurt</t>
  </si>
  <si>
    <t>contributes to Immediacy [Services] with Help</t>
  </si>
  <si>
    <t>meansEnd to Provide Online Counseling Services</t>
  </si>
  <si>
    <t>MeansEnd</t>
  </si>
  <si>
    <t>contributes to Anonymity [Services] with Hurt</t>
  </si>
  <si>
    <t>Use Text Messaging</t>
  </si>
  <si>
    <t>contributes to High Quality Couseling with Break</t>
  </si>
  <si>
    <t>contributes to Immediacy [Services] with Hurt</t>
  </si>
  <si>
    <t>contributes to Anonymity [Services] with Help</t>
  </si>
  <si>
    <t>Kids and Youth</t>
  </si>
  <si>
    <t>Get Effective Help</t>
  </si>
  <si>
    <t>Comfortableness with Services</t>
  </si>
  <si>
    <t>contributes to Get Effective Help with Help</t>
  </si>
  <si>
    <t>Anonymity</t>
  </si>
  <si>
    <t>contributes to Comfortableness with Service with Help</t>
  </si>
  <si>
    <t>Immediacy [Service]</t>
  </si>
  <si>
    <t>Help be acquired</t>
  </si>
  <si>
    <t>contributes to Anonymity with Help</t>
  </si>
  <si>
    <t>meansEnd to Help be acquired</t>
  </si>
  <si>
    <t>contributes to Immediacy [Service] with Hurt</t>
  </si>
  <si>
    <t>Kids use Cyber Cafe/Portal/Chat Room</t>
  </si>
  <si>
    <t>contributes to Anonymity with Hurt</t>
  </si>
  <si>
    <t>contributes to Immediacy [Service] with Make</t>
  </si>
  <si>
    <t>Counsellors</t>
  </si>
  <si>
    <t>Happiness [Counsellors]</t>
  </si>
  <si>
    <t>contributes to Happiness [Counsellors] with Help</t>
  </si>
  <si>
    <t>Avoid Burnout</t>
  </si>
  <si>
    <t>Listen for cues</t>
  </si>
  <si>
    <t>contributes to Burnout with Hurt</t>
  </si>
  <si>
    <t>contributes to Listen to cues with Break</t>
  </si>
  <si>
    <t>contributes to Listen to cues with Hurt</t>
  </si>
  <si>
    <t>Dependencies</t>
  </si>
  <si>
    <t>Cyber Cafe/Portal/Room Service</t>
  </si>
  <si>
    <t>Resource</t>
  </si>
  <si>
    <t>depends source: Kids use Cyber Cafe/Portal/Chat Room</t>
  </si>
  <si>
    <t>Dependency</t>
  </si>
  <si>
    <t>depends target: Use Cyber Cafe/Portal/Chat Room [Organization]</t>
  </si>
  <si>
    <t>Text Messaging Service</t>
  </si>
  <si>
    <t>depends source: Use Text Messaging [Kids and Youth]</t>
  </si>
  <si>
    <t>depends target: Use Text Messaging [Organization]</t>
  </si>
  <si>
    <t>Provide counseling via Cyber Cafe/Portal/Chat Room</t>
  </si>
  <si>
    <t>depends source: Use Cyber Cafe/Portal/Chat Room [Organization]</t>
  </si>
  <si>
    <t>depends target: Use Cyber Cafe/Portal/Chat Room [Counsellors]</t>
  </si>
  <si>
    <t>Provide counseling via text message</t>
  </si>
  <si>
    <t>depends source: Use Text Messaging [Organization]</t>
  </si>
  <si>
    <t>depends target: Use Text Messaging [Counsellors]</t>
  </si>
  <si>
    <t>depends source: High Quality Counseling [Organization]</t>
  </si>
  <si>
    <t>depends target: High Quality Counseling [Counsellors]</t>
  </si>
  <si>
    <t>Help as Many Kids as possible</t>
  </si>
  <si>
    <t>depends source: Help as many kids as possible [Organization]</t>
  </si>
  <si>
    <t>depends target: Help as many kids as possible [Counsellors]</t>
  </si>
  <si>
    <t>#</t>
  </si>
  <si>
    <t>Short: Yes</t>
  </si>
  <si>
    <t>Long: Yes</t>
  </si>
  <si>
    <t>Long: Yes (indirectly)</t>
  </si>
  <si>
    <t>Total</t>
  </si>
  <si>
    <t>Check</t>
  </si>
  <si>
    <t>Prompt 3</t>
  </si>
  <si>
    <t>Run 1</t>
  </si>
  <si>
    <t>Run 2</t>
  </si>
  <si>
    <t>Run 3</t>
  </si>
  <si>
    <t>Run 4</t>
  </si>
  <si>
    <t>Sentence</t>
  </si>
  <si>
    <t>Paragraph</t>
  </si>
  <si>
    <t>NotInPrompt</t>
  </si>
  <si>
    <t>IntentionalElement</t>
  </si>
  <si>
    <t>Relationship</t>
  </si>
  <si>
    <t>Average of all Elements in Ground Truth</t>
  </si>
  <si>
    <t>Avg of Elements in</t>
  </si>
  <si>
    <t>Incorrect</t>
  </si>
  <si>
    <t>Reasonable</t>
  </si>
  <si>
    <t>Avg of Elements in Response</t>
  </si>
  <si>
    <t>Average Total Number of Response Elements</t>
  </si>
  <si>
    <t>Assessment</t>
  </si>
  <si>
    <t>Short Prompt</t>
  </si>
  <si>
    <t>Long Prompt</t>
  </si>
  <si>
    <t>Answer</t>
  </si>
  <si>
    <t>Notes</t>
  </si>
  <si>
    <t>actor CounsellingOrg#"Counselling Organization" {  importance 100</t>
  </si>
  <si>
    <t>goal ProvideCounselling#"Provide Online Counselling to Canadian Children" {    importance 100  }</t>
  </si>
  <si>
    <t>softgoal MaintainPrivacy#"Maintain Privacy and Confidentiality" {    importance 80  }</t>
  </si>
  <si>
    <t>not wrong</t>
  </si>
  <si>
    <t>softgoal EnsureAccessibility#"Ensure Accessibility for All Users" {    importance 70  }</t>
  </si>
  <si>
    <t>reasonable but not in ground truth</t>
  </si>
  <si>
    <t>task DevelopApp#"Develop Kids Help Phone Application" {</t>
  </si>
  <si>
    <t>decomposes ProvideCounselling  }</t>
  </si>
  <si>
    <t>task TrainCounsellors#"Train Counsellors for Online Counselling" {    importance 70  }}</t>
  </si>
  <si>
    <t>actor Counsellor#"Counsellor" {  importance 100</t>
  </si>
  <si>
    <t>goal AssistKids#"Assist Kids and Youth in Need" {    importance 90  }</t>
  </si>
  <si>
    <t>softgoal BuildTrust#"Build Trust with Kids and Youth" {    importance 80  }</t>
  </si>
  <si>
    <t>softgoal ProvideEmotionalSupport#"Provide Emotional Support" {    importance 75  }</t>
  </si>
  <si>
    <t>task RespondToQueries#"Respond to Queries from Kids" {</t>
  </si>
  <si>
    <t>contributesTo AssistKids with somePositive  }</t>
  </si>
  <si>
    <t>task MaintainConfidentiality#"Maintain Confidentiality of Conversations" {</t>
  </si>
  <si>
    <t>contributesTo BuildTrust with somePositive  }</t>
  </si>
  <si>
    <t>indicator CounsellorTrainingLevel#"Training Level of Counsellors" {     unit "hours of training"  }}</t>
  </si>
  <si>
    <t>actor YouthAndKids#"Youth and Kids" {  importance 100</t>
  </si>
  <si>
    <t>goal SeekHelp#"Seek Help for Issues Faced" {    importance 95  }</t>
  </si>
  <si>
    <t>softgoal FindSupport#"Find Support in Kids Help Phone App" {    importance 85  }</t>
  </si>
  <si>
    <t>task UseApp#"Use Kids Help Phone App for Counselling" {</t>
  </si>
  <si>
    <t>dependsOn DevelopApp  }</t>
  </si>
  <si>
    <t>task AskCounsellor#"Ask Counsellor for Help" {</t>
  </si>
  <si>
    <t>decomposes SeekHelp  }}</t>
  </si>
  <si>
    <t>relationship {  DevelopApp contributesTo MaintainPrivacy with somePositive</t>
  </si>
  <si>
    <t>incorrect syntax, reasonable but not in ground truth</t>
  </si>
  <si>
    <t>DevelopApp contributesTo EnsureAccessibility with somePositive</t>
  </si>
  <si>
    <t>TrainCounsellors dependsOn CounsellingOrg</t>
  </si>
  <si>
    <t>CounsellorTrainingLevel contributesTo TrainCounsellors with 100</t>
  </si>
  <si>
    <t>AskCounsellor dependsOn UseApp</t>
  </si>
  <si>
    <t>RespondToQueries contributesTo ProvideEmotionalSupport with somePositive</t>
  </si>
  <si>
    <t>MaintainConfidentiality contributesTo MaintainPrivacy with somePositive}</t>
  </si>
  <si>
    <t>total</t>
  </si>
  <si>
    <t>score</t>
  </si>
  <si>
    <t>check</t>
  </si>
  <si>
    <t>Groundtruth</t>
  </si>
  <si>
    <t>Long: Yes (ind.)</t>
  </si>
  <si>
    <t>%</t>
  </si>
  <si>
    <t>Observations</t>
  </si>
  <si>
    <t>Actors are covered by the response but they are also explicitly mentioned by the prompt</t>
  </si>
  <si>
    <t>Some intentional elements are covered but not very many</t>
  </si>
  <si>
    <t>No relationships are covered</t>
  </si>
  <si>
    <t>However, more than three quarters of the response are statements that are not wrong but are not in the ground truth</t>
  </si>
  <si>
    <t>Semantically, there is nothing wrong in the response but the syntax is incorrect for some relationships (some contributions and dependencies are shown in a separate section but with source element)</t>
  </si>
  <si>
    <t>All identified intentional elements are correct</t>
  </si>
  <si>
    <t>A twelfth of the model elements (1/12) mentioned in the long prompt but not the short prompt is in the response even when only the short prompt is provided</t>
  </si>
  <si>
    <t>Considering the not wrong elements: Actors, softgoals, goals, tasks, and one indicator; also contributions, decompositions, and dependencies</t>
  </si>
  <si>
    <t>Models softgoal/goal/task hierarchy quite well</t>
  </si>
  <si>
    <t>Much easier to read/understand compared to responses without formatting</t>
  </si>
  <si>
    <t>actor Couns#"Counsellor" {  importance 90</t>
  </si>
  <si>
    <t>softgoal EmotionalSup#"Provide Emotional Support" {    importance 85  }</t>
  </si>
  <si>
    <t>task OnlineCouns#"Online Counselling Sessions" {</t>
  </si>
  <si>
    <t>decomposes EmotionalSup  }}</t>
  </si>
  <si>
    <t>actor CounsOrg#"Counselling Organization" {  importance 80</t>
  </si>
  <si>
    <t>goal EstablishKHPApp#"Establish Kids Help Phone Application" {    importance 70  }</t>
  </si>
  <si>
    <t>softgoal ReachOut#"Reach out to Canadian Children" {    importance 65  }</t>
  </si>
  <si>
    <t>task DevelopApp#"Develop the Kids Help Phone Application" {</t>
  </si>
  <si>
    <t>decomposes EstablishKHPApp  }</t>
  </si>
  <si>
    <t>resource CounsTeam#"Counsellors Team" {</t>
  </si>
  <si>
    <t>dependsOn Couns  }}</t>
  </si>
  <si>
    <t>actor YouthKids#"Youth and Kids" {  importance 100</t>
  </si>
  <si>
    <t>goal MentalWellbeing#"Mental Well-being" {    importance 95  }</t>
  </si>
  <si>
    <t>softgoal AccessCouns#"Access to Online Counselling" {    importance 80  }</t>
  </si>
  <si>
    <t>indicator AwarenessLevel#"Awareness Level of Kids Help Phone App" {    unit "percentage"</t>
  </si>
  <si>
    <t>contributesTo AccessCouns with 70</t>
  </si>
  <si>
    <t>dependsOn ReachOut  }</t>
  </si>
  <si>
    <t>task UseKHPApp#"Use Kids Help Phone Application" {</t>
  </si>
  <si>
    <t>decomposes MentalWellbeing  }}</t>
  </si>
  <si>
    <t>relation {  ReachOut contributesTo AccessCouns with somePositive;</t>
  </si>
  <si>
    <t>EstablishKHPApp contributesTo ReachOut with somePositive;</t>
  </si>
  <si>
    <t>OnlineCouns contributesTo MentalWellbeing with somePositive;</t>
  </si>
  <si>
    <t>DevelopApp contributesTo UseKHPApp with somePositive;</t>
  </si>
  <si>
    <t>EmotionalSup contributesTo MentalWellbeing with somePositive;</t>
  </si>
  <si>
    <t>CounsTeam dependsOn DevelopApp;}</t>
  </si>
  <si>
    <t>All but one identified intentional elements are correct (incorrect type)</t>
  </si>
  <si>
    <t>None of the model elements (0/12) mentioned in the long prompt but not the short prompt is in the response even when only the short prompt is provided</t>
  </si>
  <si>
    <t>Considering the not wrong elements: Actors, softgoals, goals, tasks, one resource, and one indicator; also contributions, decompositions, and dependencies</t>
  </si>
  <si>
    <t>A little bit worse than E3K-1.3</t>
  </si>
  <si>
    <t>actor Couns#"Counsellor" {  importance 100</t>
  </si>
  <si>
    <t>goal ProvideCounselling#"Provide Online Counselling" {    importance 90  }</t>
  </si>
  <si>
    <t>softgoal Confidentiality#"Maintain Confidentiality of Information" {    importance 80  }</t>
  </si>
  <si>
    <t>softgoal Interactivity#"Interactive and Engaging Counselling" {    importance 70  }</t>
  </si>
  <si>
    <t>task ListenToKids#"Actively Listen and Attend to Kids" {</t>
  </si>
  <si>
    <t>Listen for cues (should be softgoal)</t>
  </si>
  <si>
    <t>contributesTo Confidentiality with somePositive</t>
  </si>
  <si>
    <t>contributesTo Interactivity with somePositive</t>
  </si>
  <si>
    <t>xor decomposes ProvideCounselling  }</t>
  </si>
  <si>
    <t>XOR is incorrect, reasonable but not in ground truth</t>
  </si>
  <si>
    <t>task AdviseKids#"Provide and Discuss Appropriate Advice with Youth" {</t>
  </si>
  <si>
    <t>resource CounsellingTools#"Counselling Resources and Tools" {</t>
  </si>
  <si>
    <t>dependsOn OrgSetup  }}</t>
  </si>
  <si>
    <t>actor Org#"Counselling Organization" {  importance 100</t>
  </si>
  <si>
    <t>goal OrgSetup#"Facilitate Online Counselling for Youth" {    importance 90  }</t>
  </si>
  <si>
    <t>softgoal Accessibility#"Accessible to all Canadian Children" {    importance 85  }</t>
  </si>
  <si>
    <t>softgoal UserFriendly#"User-Friendly Interface" {    importance 75  }</t>
  </si>
  <si>
    <t>task ManageApp#"Manage and Maintain the Kids Help Phone App" {</t>
  </si>
  <si>
    <t>contributesTo Accessibility with somePositive</t>
  </si>
  <si>
    <t>contributesTo UserFriendly with somePositive</t>
  </si>
  <si>
    <t>xor decomposes OrgSetup  }</t>
  </si>
  <si>
    <t>task TrainCouns#"Train and Support Counsellors" {</t>
  </si>
  <si>
    <t>indicator UsageRate#"Number of Youth Accessing the Service" {    unit "users/week"</t>
  </si>
  <si>
    <t>contributesTo OrgSetup with 100</t>
  </si>
  <si>
    <t>dependsOn AppDevelopment  }}</t>
  </si>
  <si>
    <t>actor Youth#"Youth and Kids" {  importance 90</t>
  </si>
  <si>
    <t>goal KidsHelp#"Access and Receive Online Counselling" {    importance 90  }</t>
  </si>
  <si>
    <t>softgoal Trust#"Trust in the Counselling Process" {    importance 80  }</t>
  </si>
  <si>
    <t>softgoal FeelSupported#"Feel Supported and Heard" {    importance 70  }</t>
  </si>
  <si>
    <t>task UseApp#"Access and Navigate the Kids Help Phone App" {</t>
  </si>
  <si>
    <t>contributesTo Trust with somePositive</t>
  </si>
  <si>
    <t>contributesTo FeelSupported with somePositive</t>
  </si>
  <si>
    <t>xor decomposes KidsHelp  }</t>
  </si>
  <si>
    <t>task ShareConcerns#"Share Concerns and Issues with Counsellor" {</t>
  </si>
  <si>
    <t>xor decomposes KidsHelp  }}</t>
  </si>
  <si>
    <t>actor Developer#"App Developer" {  importance 80</t>
  </si>
  <si>
    <t>goal AppDevelopment#"Develop and Maintain the Kids Help Phone App" {    importance 90  }</t>
  </si>
  <si>
    <t>task DesignInterface#"Design and Implement User-Friendly Interface" {</t>
  </si>
  <si>
    <t>contributesTo OrgSetup with somePositive</t>
  </si>
  <si>
    <t>contributesTo KidsHelp with somePositive</t>
  </si>
  <si>
    <t>xor decomposes AppDevelopment  }</t>
  </si>
  <si>
    <t>task ImplementFeatures#"Implement Necessary Features for the Service" {</t>
  </si>
  <si>
    <t>task Security#"Ensure Data Security and Privacy" {</t>
  </si>
  <si>
    <t>xor decomposes AppDevelopment  }}</t>
  </si>
  <si>
    <t>Some intentional elements are covered but not very many (all goals are covered)</t>
  </si>
  <si>
    <t>However, more than two thirds of the response are statements that are not wrong but are not in the ground truth</t>
  </si>
  <si>
    <t>About a sixth of the response is wrong (XOR decomposition instead of AND decomposition)</t>
  </si>
  <si>
    <t>One of the identified intentional elements is not fully correct because its types is wrong</t>
  </si>
  <si>
    <t>Only one of the model elements (1/12) mentioned in the long prompt but not the short prompt is in the response even when only the short prompt is provided</t>
  </si>
  <si>
    <t>Considering the not wrong elements: Actors (4th actor: developer), softgoals, goals, tasks, one resource, and one indicator; also contributions, decompositions, and dependencies</t>
  </si>
  <si>
    <t>Similar to E3K-1.3</t>
  </si>
  <si>
    <t>actor Counsellors#"Counsellors" {  importance 100</t>
  </si>
  <si>
    <t>goal ProvideCounselling#"Provide Online Counselling" {    importance 80  }</t>
  </si>
  <si>
    <t>softgoal MaintainPrivacy#"Maintain Kids' Privacy" {    description "The privacy of kids is a critical concern for counsellors."    importance 90  }</t>
  </si>
  <si>
    <t>softgoal EncourageTrust#"Encourage Trust from Youth" {    importance 70  }</t>
  </si>
  <si>
    <t>task AssessNeeds#"Assess Kids' Needs" {</t>
  </si>
  <si>
    <t>contributesTo ProvideCounselling with somePositive  }</t>
  </si>
  <si>
    <t>task ProvideGuidance#"Provide Guidance and Support" {</t>
  </si>
  <si>
    <t>belief KidsAcceptance#"Kids are more likely to accept online counselling" {</t>
  </si>
  <si>
    <t>contributesTo EncourageTrust with somePositive  }}</t>
  </si>
  <si>
    <t>actor Organization#"Counselling Organization" {  importance 100</t>
  </si>
  <si>
    <t>goal ManageCounsellors#"Manage Counsellors and Resources" {    importance 60  }</t>
  </si>
  <si>
    <t>resource Platform#"Online Counselling Platform" {</t>
  </si>
  <si>
    <t>dependsOn PlatformSetup  }</t>
  </si>
  <si>
    <t>dependency within an actor is not allowed</t>
  </si>
  <si>
    <t>task PlatformSetup#"Setup and Maintain Online Platform" {    importance 90  }}</t>
  </si>
  <si>
    <t>actor KidsYouth#"Kids and Youth" {  importance 100</t>
  </si>
  <si>
    <t>goal ReceiveHelp#"Receive Help and Support" {    importance 95  }</t>
  </si>
  <si>
    <t>softgoal BuildResilience#"Build Resilience and Confidence" {    description "Developing resilience is an important aspect of the counselling process."    importance 80  }</t>
  </si>
  <si>
    <t>task UseCounsellingService#"Use the Online Counselling Service" {</t>
  </si>
  <si>
    <t>contributesTo ReceiveHelp with somePositive</t>
  </si>
  <si>
    <t>contributesTo BuildResilience with somePositive  }}</t>
  </si>
  <si>
    <t>dependency Counsellors.ProvideCounselling dependsOn KidsYouth.UseCounsellingService</t>
  </si>
  <si>
    <t>incrorrect sytnax, reasonable but not in ground truth</t>
  </si>
  <si>
    <t>dependency Counsellors.MaintainPrivacy dependsOn Organization.Platform</t>
  </si>
  <si>
    <t>dependency Counsellors.EncourageTrust dependsOn KidsYouth.ReceiveHelp</t>
  </si>
  <si>
    <t>contribution Organization.ManageCounsellors contributesTo Counsellors.ProvideCounselling with somePositive</t>
  </si>
  <si>
    <t>contribution Organization.PlatformSetup contributesTo Counsellors.MaintainPrivacy with somePositive</t>
  </si>
  <si>
    <t>However, more than three thirds of the response are statements that are not wrong but are not in the ground truth</t>
  </si>
  <si>
    <t>One response is wrong (dependency within actor) and the syntax is incorrect for some relationships (some contributions and dependencies are shown in a separate section but with source element)</t>
  </si>
  <si>
    <t>Considering the not wrong elements: Actors, softgoals, goals, tasks, one belief, and one resource; also contributions, decompositions, and dependencies</t>
  </si>
  <si>
    <t>Similar to E3K-2.3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</si>
</sst>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6">
    <font>
      <sz val="10.0"/>
      <color rgb="FF000000"/>
      <name val="Arial"/>
      <scheme val="minor"/>
    </font>
    <font>
      <color theme="1"/>
      <name val="Arial"/>
      <scheme val="minor"/>
    </font>
    <font>
      <b/>
      <color theme="1"/>
      <name val="Arial"/>
      <scheme val="minor"/>
    </font>
    <font>
      <i/>
      <color theme="1"/>
      <name val="Arial"/>
      <scheme val="minor"/>
    </font>
    <font/>
    <font>
      <color theme="1"/>
      <name val="Arial"/>
    </font>
  </fonts>
  <fills count="7">
    <fill>
      <patternFill patternType="none"/>
    </fill>
    <fill>
      <patternFill patternType="lightGray"/>
    </fill>
    <fill>
      <patternFill patternType="solid">
        <fgColor rgb="FFCCCCCC"/>
        <bgColor rgb="FFCCCCCC"/>
      </patternFill>
    </fill>
    <fill>
      <patternFill patternType="solid">
        <fgColor rgb="FFD9D9D9"/>
        <bgColor rgb="FFD9D9D9"/>
      </patternFill>
    </fill>
    <fill>
      <patternFill patternType="solid">
        <fgColor rgb="FF000000"/>
        <bgColor rgb="FF000000"/>
      </patternFill>
    </fill>
    <fill>
      <patternFill patternType="solid">
        <fgColor rgb="FFFFFF00"/>
        <bgColor rgb="FFFFFF00"/>
      </patternFill>
    </fill>
    <fill>
      <patternFill patternType="solid">
        <fgColor rgb="FFFF9900"/>
        <bgColor rgb="FFFF9900"/>
      </patternFill>
    </fill>
  </fills>
  <borders count="16">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border>
    <border>
      <left style="thin">
        <color rgb="FF000000"/>
      </left>
      <right style="thin">
        <color rgb="FF000000"/>
      </right>
    </border>
    <border>
      <bottom style="thin">
        <color rgb="FF000000"/>
      </bottom>
    </border>
    <border>
      <right style="thin">
        <color rgb="FF000000"/>
      </right>
      <bottom style="thin">
        <color rgb="FF000000"/>
      </bottom>
    </border>
    <border>
      <left style="thin">
        <color rgb="FF000000"/>
      </left>
      <bottom style="thin">
        <color rgb="FF000000"/>
      </bottom>
    </border>
    <border>
      <top style="thin">
        <color rgb="FF000000"/>
      </top>
    </border>
    <border>
      <right style="thin">
        <color rgb="FF000000"/>
      </right>
      <top style="thin">
        <color rgb="FF000000"/>
      </top>
    </border>
    <border>
      <left style="thin">
        <color rgb="FF000000"/>
      </lef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4" fontId="1" numFmtId="0" xfId="0" applyFill="1" applyFont="1"/>
    <xf borderId="0" fillId="0" fontId="1" numFmtId="0" xfId="0" applyAlignment="1" applyFont="1">
      <alignment horizontal="right" readingOrder="0"/>
    </xf>
    <xf borderId="0" fillId="0" fontId="1" numFmtId="0" xfId="0" applyFont="1"/>
    <xf borderId="0" fillId="0" fontId="2" numFmtId="0" xfId="0" applyAlignment="1" applyFont="1">
      <alignment horizontal="right" readingOrder="0"/>
    </xf>
    <xf borderId="0" fillId="0" fontId="2" numFmtId="0" xfId="0" applyFont="1"/>
    <xf borderId="1" fillId="0" fontId="1" numFmtId="0" xfId="0" applyAlignment="1" applyBorder="1" applyFont="1">
      <alignment horizontal="center" readingOrder="0" vertical="center"/>
    </xf>
    <xf borderId="2" fillId="0" fontId="1" numFmtId="0" xfId="0" applyAlignment="1" applyBorder="1" applyFont="1">
      <alignment horizontal="center" readingOrder="0"/>
    </xf>
    <xf borderId="2" fillId="0" fontId="4" numFmtId="0" xfId="0" applyBorder="1" applyFont="1"/>
    <xf borderId="3" fillId="0" fontId="4" numFmtId="0" xfId="0" applyBorder="1" applyFont="1"/>
    <xf borderId="4" fillId="0" fontId="1" numFmtId="0" xfId="0" applyAlignment="1" applyBorder="1" applyFont="1">
      <alignment horizontal="center" readingOrder="0"/>
    </xf>
    <xf borderId="5" fillId="0" fontId="4" numFmtId="0" xfId="0" applyBorder="1" applyFont="1"/>
    <xf borderId="4" fillId="0" fontId="1" numFmtId="0" xfId="0" applyAlignment="1" applyBorder="1" applyFont="1">
      <alignment horizontal="right" readingOrder="0"/>
    </xf>
    <xf borderId="2" fillId="0" fontId="1" numFmtId="0" xfId="0" applyAlignment="1" applyBorder="1" applyFont="1">
      <alignment horizontal="right" readingOrder="0"/>
    </xf>
    <xf borderId="3" fillId="0" fontId="1" numFmtId="0" xfId="0" applyAlignment="1" applyBorder="1" applyFont="1">
      <alignment horizontal="right" readingOrder="0"/>
    </xf>
    <xf borderId="1" fillId="0" fontId="1" numFmtId="0" xfId="0" applyAlignment="1" applyBorder="1" applyFont="1">
      <alignment horizontal="right" readingOrder="0"/>
    </xf>
    <xf borderId="0" fillId="0" fontId="1" numFmtId="164" xfId="0" applyFont="1" applyNumberFormat="1"/>
    <xf borderId="0" fillId="0" fontId="1" numFmtId="164" xfId="0" applyAlignment="1" applyFont="1" applyNumberFormat="1">
      <alignment readingOrder="0"/>
    </xf>
    <xf borderId="6" fillId="0" fontId="1" numFmtId="164" xfId="0" applyAlignment="1" applyBorder="1" applyFont="1" applyNumberFormat="1">
      <alignment readingOrder="0"/>
    </xf>
    <xf borderId="7" fillId="0" fontId="1" numFmtId="164" xfId="0" applyBorder="1" applyFont="1" applyNumberFormat="1"/>
    <xf borderId="8" fillId="0" fontId="1" numFmtId="0" xfId="0" applyAlignment="1" applyBorder="1" applyFont="1">
      <alignment horizontal="right" readingOrder="0"/>
    </xf>
    <xf borderId="6" fillId="0" fontId="1" numFmtId="164" xfId="0" applyBorder="1" applyFont="1" applyNumberFormat="1"/>
    <xf borderId="5" fillId="0" fontId="1" numFmtId="0" xfId="0" applyAlignment="1" applyBorder="1" applyFont="1">
      <alignment horizontal="right" readingOrder="0"/>
    </xf>
    <xf borderId="9" fillId="0" fontId="1" numFmtId="164" xfId="0" applyAlignment="1" applyBorder="1" applyFont="1" applyNumberFormat="1">
      <alignment readingOrder="0"/>
    </xf>
    <xf borderId="10" fillId="0" fontId="1" numFmtId="164" xfId="0" applyBorder="1" applyFont="1" applyNumberFormat="1"/>
    <xf borderId="11" fillId="0" fontId="1" numFmtId="164" xfId="0" applyAlignment="1" applyBorder="1" applyFont="1" applyNumberFormat="1">
      <alignment readingOrder="0"/>
    </xf>
    <xf borderId="12" fillId="0" fontId="1" numFmtId="0" xfId="0" applyAlignment="1" applyBorder="1" applyFont="1">
      <alignment horizontal="center" readingOrder="0"/>
    </xf>
    <xf borderId="12" fillId="0" fontId="4" numFmtId="0" xfId="0" applyBorder="1" applyFont="1"/>
    <xf borderId="13" fillId="0" fontId="4" numFmtId="0" xfId="0" applyBorder="1" applyFont="1"/>
    <xf borderId="12" fillId="0" fontId="1" numFmtId="0" xfId="0" applyAlignment="1" applyBorder="1" applyFont="1">
      <alignment horizontal="right" readingOrder="0"/>
    </xf>
    <xf borderId="13" fillId="0" fontId="1" numFmtId="0" xfId="0" applyAlignment="1" applyBorder="1" applyFont="1">
      <alignment horizontal="right" readingOrder="0"/>
    </xf>
    <xf borderId="14" fillId="0" fontId="1" numFmtId="164" xfId="0" applyBorder="1" applyFont="1" applyNumberFormat="1"/>
    <xf borderId="12" fillId="0" fontId="1" numFmtId="164" xfId="0" applyBorder="1" applyFont="1" applyNumberFormat="1"/>
    <xf borderId="13" fillId="0" fontId="1" numFmtId="164" xfId="0" applyBorder="1" applyFont="1" applyNumberFormat="1"/>
    <xf borderId="11" fillId="0" fontId="1" numFmtId="164" xfId="0" applyBorder="1" applyFont="1" applyNumberFormat="1"/>
    <xf borderId="9" fillId="0" fontId="1" numFmtId="164" xfId="0" applyBorder="1" applyFont="1" applyNumberFormat="1"/>
    <xf borderId="4" fillId="0" fontId="1" numFmtId="0" xfId="0" applyAlignment="1" applyBorder="1" applyFont="1">
      <alignment readingOrder="0"/>
    </xf>
    <xf borderId="3" fillId="0" fontId="1" numFmtId="0" xfId="0" applyAlignment="1" applyBorder="1" applyFont="1">
      <alignment readingOrder="0"/>
    </xf>
    <xf borderId="14" fillId="0" fontId="1" numFmtId="165" xfId="0" applyBorder="1" applyFont="1" applyNumberFormat="1"/>
    <xf borderId="13" fillId="0" fontId="1" numFmtId="165" xfId="0" applyAlignment="1" applyBorder="1" applyFont="1" applyNumberFormat="1">
      <alignment readingOrder="0"/>
    </xf>
    <xf borderId="11" fillId="0" fontId="1" numFmtId="165" xfId="0" applyBorder="1" applyFont="1" applyNumberFormat="1"/>
    <xf borderId="10" fillId="0" fontId="1" numFmtId="165" xfId="0" applyBorder="1" applyFont="1" applyNumberFormat="1"/>
    <xf borderId="15" fillId="0" fontId="1" numFmtId="0" xfId="0" applyAlignment="1" applyBorder="1" applyFont="1">
      <alignment horizontal="center" readingOrder="0"/>
    </xf>
    <xf borderId="1" fillId="0" fontId="1" numFmtId="164" xfId="0" applyBorder="1" applyFont="1" applyNumberFormat="1"/>
    <xf borderId="5" fillId="0" fontId="1" numFmtId="164" xfId="0" applyBorder="1" applyFont="1" applyNumberFormat="1"/>
    <xf borderId="14" fillId="0" fontId="1" numFmtId="164" xfId="0" applyAlignment="1" applyBorder="1" applyFont="1" applyNumberFormat="1">
      <alignment horizontal="center"/>
    </xf>
    <xf borderId="11" fillId="0" fontId="1" numFmtId="164" xfId="0" applyAlignment="1" applyBorder="1" applyFont="1" applyNumberFormat="1">
      <alignment horizontal="center"/>
    </xf>
    <xf borderId="9" fillId="0" fontId="4" numFmtId="0" xfId="0" applyBorder="1" applyFont="1"/>
    <xf borderId="10" fillId="0" fontId="4" numFmtId="0" xfId="0" applyBorder="1" applyFont="1"/>
    <xf borderId="4" fillId="0" fontId="5" numFmtId="0" xfId="0" applyAlignment="1" applyBorder="1" applyFont="1">
      <alignment horizontal="right" vertical="bottom"/>
    </xf>
    <xf borderId="3" fillId="0" fontId="5" numFmtId="164" xfId="0" applyAlignment="1" applyBorder="1" applyFont="1" applyNumberFormat="1">
      <alignment horizontal="right" vertical="bottom"/>
    </xf>
    <xf borderId="0" fillId="5" fontId="1" numFmtId="0" xfId="0" applyAlignment="1" applyFill="1" applyFont="1">
      <alignment readingOrder="0"/>
    </xf>
    <xf borderId="0" fillId="6" fontId="1" numFmtId="0" xfId="0" applyAlignment="1" applyFill="1" applyFont="1">
      <alignment readingOrder="0"/>
    </xf>
    <xf borderId="0" fillId="0" fontId="1" numFmtId="0" xfId="0" applyAlignment="1" applyFont="1">
      <alignment horizontal="right"/>
    </xf>
    <xf borderId="0" fillId="0" fontId="1" numFmtId="0" xfId="0" applyAlignment="1" applyFont="1">
      <alignment horizontal="center" readingOrder="0"/>
    </xf>
    <xf borderId="0" fillId="0" fontId="2" numFmtId="0" xfId="0" applyAlignment="1" applyFont="1">
      <alignment horizontal="right"/>
    </xf>
    <xf borderId="14" fillId="0" fontId="1" numFmtId="0" xfId="0" applyAlignment="1" applyBorder="1" applyFont="1">
      <alignment horizontal="right" readingOrder="0"/>
    </xf>
    <xf borderId="7" fillId="0" fontId="1" numFmtId="0" xfId="0" applyAlignment="1" applyBorder="1" applyFont="1">
      <alignment horizontal="right" readingOrder="0"/>
    </xf>
    <xf borderId="6" fillId="0" fontId="1" numFmtId="0" xfId="0" applyBorder="1" applyFont="1"/>
    <xf borderId="6" fillId="0" fontId="1" numFmtId="10" xfId="0" applyBorder="1" applyFont="1" applyNumberFormat="1"/>
    <xf borderId="7" fillId="0" fontId="1" numFmtId="0" xfId="0" applyBorder="1" applyFont="1"/>
    <xf borderId="0" fillId="0" fontId="1" numFmtId="10" xfId="0" applyFont="1" applyNumberFormat="1"/>
    <xf borderId="11" fillId="0" fontId="2" numFmtId="0" xfId="0" applyAlignment="1" applyBorder="1" applyFont="1">
      <alignment horizontal="right" readingOrder="0"/>
    </xf>
    <xf borderId="9" fillId="0" fontId="2" numFmtId="0" xfId="0" applyBorder="1" applyFont="1"/>
    <xf borderId="10" fillId="0" fontId="2" numFmtId="0" xfId="0" applyBorder="1" applyFont="1"/>
    <xf borderId="10" fillId="0" fontId="2" numFmtId="10" xfId="0" applyBorder="1" applyFont="1" applyNumberFormat="1"/>
    <xf borderId="11" fillId="0" fontId="2" numFmtId="0" xfId="0" applyBorder="1" applyFont="1"/>
    <xf borderId="9" fillId="0" fontId="2" numFmtId="10"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88"/>
    <col customWidth="1" min="5" max="5" width="16.25"/>
  </cols>
  <sheetData>
    <row r="1">
      <c r="A1" s="1" t="s">
        <v>0</v>
      </c>
      <c r="I1" s="1"/>
      <c r="J1" s="1"/>
      <c r="K1" s="1"/>
    </row>
    <row r="3">
      <c r="A3" s="2" t="s">
        <v>1</v>
      </c>
      <c r="B3" s="2" t="s">
        <v>2</v>
      </c>
      <c r="C3" s="2" t="s">
        <v>3</v>
      </c>
      <c r="D3" s="2" t="s">
        <v>4</v>
      </c>
    </row>
    <row r="4">
      <c r="A4" s="3" t="s">
        <v>5</v>
      </c>
      <c r="B4" s="2" t="s">
        <v>6</v>
      </c>
      <c r="C4" s="2" t="s">
        <v>7</v>
      </c>
      <c r="D4" s="2" t="s">
        <v>7</v>
      </c>
    </row>
    <row r="5">
      <c r="A5" s="2" t="s">
        <v>8</v>
      </c>
      <c r="B5" s="2" t="s">
        <v>9</v>
      </c>
      <c r="C5" s="2" t="s">
        <v>10</v>
      </c>
      <c r="D5" s="2" t="s">
        <v>10</v>
      </c>
    </row>
    <row r="6">
      <c r="A6" s="2" t="s">
        <v>11</v>
      </c>
      <c r="B6" s="2" t="s">
        <v>9</v>
      </c>
      <c r="C6" s="2" t="s">
        <v>10</v>
      </c>
      <c r="D6" s="2" t="s">
        <v>10</v>
      </c>
    </row>
    <row r="7">
      <c r="A7" s="4" t="s">
        <v>12</v>
      </c>
      <c r="B7" s="2" t="s">
        <v>13</v>
      </c>
      <c r="C7" s="2" t="s">
        <v>10</v>
      </c>
      <c r="D7" s="2" t="s">
        <v>10</v>
      </c>
    </row>
    <row r="8">
      <c r="A8" s="4" t="s">
        <v>14</v>
      </c>
      <c r="B8" s="2" t="s">
        <v>13</v>
      </c>
      <c r="C8" s="2" t="s">
        <v>10</v>
      </c>
      <c r="D8" s="2" t="s">
        <v>10</v>
      </c>
    </row>
    <row r="9">
      <c r="A9" s="2" t="s">
        <v>15</v>
      </c>
      <c r="B9" s="2" t="s">
        <v>9</v>
      </c>
      <c r="C9" s="2" t="s">
        <v>10</v>
      </c>
      <c r="D9" s="2" t="s">
        <v>10</v>
      </c>
    </row>
    <row r="10">
      <c r="A10" s="4" t="s">
        <v>12</v>
      </c>
      <c r="B10" s="2" t="s">
        <v>13</v>
      </c>
      <c r="C10" s="2" t="s">
        <v>10</v>
      </c>
      <c r="D10" s="2" t="s">
        <v>10</v>
      </c>
    </row>
    <row r="11">
      <c r="A11" s="2" t="s">
        <v>16</v>
      </c>
      <c r="B11" s="2" t="s">
        <v>9</v>
      </c>
      <c r="C11" s="2" t="s">
        <v>10</v>
      </c>
      <c r="D11" s="2" t="s">
        <v>10</v>
      </c>
    </row>
    <row r="12">
      <c r="A12" s="4" t="s">
        <v>17</v>
      </c>
      <c r="B12" s="2" t="s">
        <v>13</v>
      </c>
      <c r="C12" s="2" t="s">
        <v>10</v>
      </c>
      <c r="D12" s="2" t="s">
        <v>10</v>
      </c>
    </row>
    <row r="13">
      <c r="A13" s="2" t="s">
        <v>18</v>
      </c>
      <c r="B13" s="2" t="s">
        <v>9</v>
      </c>
      <c r="C13" s="5" t="s">
        <v>10</v>
      </c>
      <c r="D13" s="6" t="s">
        <v>19</v>
      </c>
    </row>
    <row r="14">
      <c r="A14" s="4" t="s">
        <v>14</v>
      </c>
      <c r="B14" s="2" t="s">
        <v>13</v>
      </c>
      <c r="C14" s="2" t="s">
        <v>10</v>
      </c>
      <c r="D14" s="2" t="s">
        <v>10</v>
      </c>
    </row>
    <row r="15">
      <c r="A15" s="2" t="s">
        <v>20</v>
      </c>
      <c r="B15" s="2" t="s">
        <v>9</v>
      </c>
      <c r="C15" s="2" t="s">
        <v>10</v>
      </c>
      <c r="D15" s="2" t="s">
        <v>10</v>
      </c>
    </row>
    <row r="16">
      <c r="A16" s="4" t="s">
        <v>21</v>
      </c>
      <c r="B16" s="2" t="s">
        <v>13</v>
      </c>
      <c r="C16" s="2" t="s">
        <v>10</v>
      </c>
      <c r="D16" s="2" t="s">
        <v>10</v>
      </c>
    </row>
    <row r="17">
      <c r="A17" s="2" t="s">
        <v>22</v>
      </c>
      <c r="B17" s="2" t="s">
        <v>9</v>
      </c>
      <c r="C17" s="5" t="s">
        <v>10</v>
      </c>
      <c r="D17" s="6" t="s">
        <v>19</v>
      </c>
    </row>
    <row r="18">
      <c r="A18" s="4" t="s">
        <v>23</v>
      </c>
      <c r="B18" s="2" t="s">
        <v>13</v>
      </c>
      <c r="C18" s="2" t="s">
        <v>10</v>
      </c>
      <c r="D18" s="2" t="s">
        <v>10</v>
      </c>
    </row>
    <row r="19">
      <c r="A19" s="2" t="s">
        <v>24</v>
      </c>
      <c r="B19" s="2" t="s">
        <v>25</v>
      </c>
      <c r="C19" s="2" t="s">
        <v>7</v>
      </c>
      <c r="D19" s="2" t="s">
        <v>7</v>
      </c>
    </row>
    <row r="20">
      <c r="A20" s="2" t="s">
        <v>26</v>
      </c>
      <c r="B20" s="2" t="s">
        <v>27</v>
      </c>
      <c r="C20" s="5" t="s">
        <v>10</v>
      </c>
      <c r="D20" s="6" t="s">
        <v>7</v>
      </c>
    </row>
    <row r="21">
      <c r="A21" s="4" t="s">
        <v>28</v>
      </c>
      <c r="B21" s="2" t="s">
        <v>13</v>
      </c>
      <c r="C21" s="2" t="s">
        <v>10</v>
      </c>
      <c r="D21" s="2" t="s">
        <v>10</v>
      </c>
    </row>
    <row r="22">
      <c r="A22" s="4" t="s">
        <v>29</v>
      </c>
      <c r="B22" s="2" t="s">
        <v>13</v>
      </c>
      <c r="C22" s="2" t="s">
        <v>10</v>
      </c>
      <c r="D22" s="2" t="s">
        <v>10</v>
      </c>
    </row>
    <row r="23">
      <c r="A23" s="4" t="s">
        <v>30</v>
      </c>
      <c r="B23" s="2" t="s">
        <v>31</v>
      </c>
      <c r="C23" s="2" t="s">
        <v>10</v>
      </c>
      <c r="D23" s="2" t="s">
        <v>10</v>
      </c>
    </row>
    <row r="24">
      <c r="A24" s="4" t="s">
        <v>32</v>
      </c>
      <c r="B24" s="2" t="s">
        <v>13</v>
      </c>
      <c r="C24" s="2" t="s">
        <v>10</v>
      </c>
      <c r="D24" s="2" t="s">
        <v>10</v>
      </c>
    </row>
    <row r="25">
      <c r="A25" s="2" t="s">
        <v>33</v>
      </c>
      <c r="B25" s="2" t="s">
        <v>27</v>
      </c>
      <c r="C25" s="5" t="s">
        <v>10</v>
      </c>
      <c r="D25" s="6" t="s">
        <v>7</v>
      </c>
    </row>
    <row r="26">
      <c r="A26" s="4" t="s">
        <v>34</v>
      </c>
      <c r="B26" s="2" t="s">
        <v>13</v>
      </c>
      <c r="C26" s="2" t="s">
        <v>10</v>
      </c>
      <c r="D26" s="2" t="s">
        <v>10</v>
      </c>
    </row>
    <row r="27">
      <c r="A27" s="4" t="s">
        <v>35</v>
      </c>
      <c r="B27" s="2" t="s">
        <v>13</v>
      </c>
      <c r="C27" s="2" t="s">
        <v>10</v>
      </c>
      <c r="D27" s="2" t="s">
        <v>10</v>
      </c>
    </row>
    <row r="28">
      <c r="A28" s="4" t="s">
        <v>30</v>
      </c>
      <c r="B28" s="2" t="s">
        <v>31</v>
      </c>
      <c r="C28" s="2" t="s">
        <v>10</v>
      </c>
      <c r="D28" s="2" t="s">
        <v>10</v>
      </c>
    </row>
    <row r="29">
      <c r="A29" s="4" t="s">
        <v>36</v>
      </c>
      <c r="B29" s="2" t="s">
        <v>13</v>
      </c>
      <c r="C29" s="2" t="s">
        <v>10</v>
      </c>
      <c r="D29" s="2" t="s">
        <v>10</v>
      </c>
    </row>
    <row r="30">
      <c r="A30" s="3" t="s">
        <v>37</v>
      </c>
      <c r="B30" s="2" t="s">
        <v>6</v>
      </c>
      <c r="C30" s="2" t="s">
        <v>7</v>
      </c>
      <c r="D30" s="2" t="s">
        <v>7</v>
      </c>
    </row>
    <row r="31">
      <c r="A31" s="2" t="s">
        <v>38</v>
      </c>
      <c r="B31" s="2" t="s">
        <v>9</v>
      </c>
      <c r="C31" s="5" t="s">
        <v>10</v>
      </c>
      <c r="D31" s="6" t="s">
        <v>7</v>
      </c>
    </row>
    <row r="32">
      <c r="A32" s="2" t="s">
        <v>39</v>
      </c>
      <c r="B32" s="2" t="s">
        <v>9</v>
      </c>
      <c r="C32" s="5" t="s">
        <v>10</v>
      </c>
      <c r="D32" s="6" t="s">
        <v>7</v>
      </c>
    </row>
    <row r="33">
      <c r="A33" s="4" t="s">
        <v>40</v>
      </c>
      <c r="B33" s="2" t="s">
        <v>13</v>
      </c>
      <c r="C33" s="2" t="s">
        <v>10</v>
      </c>
      <c r="D33" s="2" t="s">
        <v>10</v>
      </c>
    </row>
    <row r="34">
      <c r="A34" s="2" t="s">
        <v>41</v>
      </c>
      <c r="B34" s="2" t="s">
        <v>9</v>
      </c>
      <c r="C34" s="5" t="s">
        <v>10</v>
      </c>
      <c r="D34" s="6" t="s">
        <v>19</v>
      </c>
    </row>
    <row r="35">
      <c r="A35" s="4" t="s">
        <v>40</v>
      </c>
      <c r="B35" s="2" t="s">
        <v>13</v>
      </c>
      <c r="C35" s="2" t="s">
        <v>10</v>
      </c>
      <c r="D35" s="2" t="s">
        <v>10</v>
      </c>
    </row>
    <row r="36">
      <c r="A36" s="4" t="s">
        <v>42</v>
      </c>
      <c r="B36" s="2" t="s">
        <v>13</v>
      </c>
      <c r="C36" s="2" t="s">
        <v>10</v>
      </c>
      <c r="D36" s="2" t="s">
        <v>10</v>
      </c>
    </row>
    <row r="37">
      <c r="A37" s="2" t="s">
        <v>43</v>
      </c>
      <c r="B37" s="2" t="s">
        <v>9</v>
      </c>
      <c r="C37" s="2" t="s">
        <v>10</v>
      </c>
      <c r="D37" s="2" t="s">
        <v>10</v>
      </c>
    </row>
    <row r="38">
      <c r="A38" s="4" t="s">
        <v>40</v>
      </c>
      <c r="B38" s="2" t="s">
        <v>13</v>
      </c>
      <c r="C38" s="2" t="s">
        <v>10</v>
      </c>
      <c r="D38" s="2" t="s">
        <v>10</v>
      </c>
    </row>
    <row r="39">
      <c r="A39" s="2" t="s">
        <v>44</v>
      </c>
      <c r="B39" s="2" t="s">
        <v>25</v>
      </c>
      <c r="C39" s="2" t="s">
        <v>10</v>
      </c>
      <c r="D39" s="2" t="s">
        <v>10</v>
      </c>
    </row>
    <row r="40">
      <c r="A40" s="2" t="s">
        <v>33</v>
      </c>
      <c r="B40" s="2" t="s">
        <v>27</v>
      </c>
      <c r="C40" s="5" t="s">
        <v>10</v>
      </c>
      <c r="D40" s="6" t="s">
        <v>7</v>
      </c>
    </row>
    <row r="41">
      <c r="A41" s="4" t="s">
        <v>42</v>
      </c>
      <c r="B41" s="2" t="s">
        <v>13</v>
      </c>
      <c r="C41" s="2" t="s">
        <v>10</v>
      </c>
      <c r="D41" s="2" t="s">
        <v>10</v>
      </c>
    </row>
    <row r="42">
      <c r="A42" s="4" t="s">
        <v>45</v>
      </c>
      <c r="B42" s="2" t="s">
        <v>13</v>
      </c>
      <c r="C42" s="2" t="s">
        <v>10</v>
      </c>
      <c r="D42" s="2" t="s">
        <v>10</v>
      </c>
    </row>
    <row r="43">
      <c r="A43" s="4" t="s">
        <v>46</v>
      </c>
      <c r="B43" s="2" t="s">
        <v>31</v>
      </c>
      <c r="C43" s="2" t="s">
        <v>10</v>
      </c>
      <c r="D43" s="2" t="s">
        <v>10</v>
      </c>
    </row>
    <row r="44">
      <c r="A44" s="4" t="s">
        <v>47</v>
      </c>
      <c r="B44" s="2" t="s">
        <v>13</v>
      </c>
      <c r="C44" s="2" t="s">
        <v>10</v>
      </c>
      <c r="D44" s="2" t="s">
        <v>10</v>
      </c>
    </row>
    <row r="45">
      <c r="A45" s="2" t="s">
        <v>48</v>
      </c>
      <c r="B45" s="2" t="s">
        <v>27</v>
      </c>
      <c r="C45" s="5" t="s">
        <v>10</v>
      </c>
      <c r="D45" s="6" t="s">
        <v>7</v>
      </c>
    </row>
    <row r="46">
      <c r="A46" s="4" t="s">
        <v>42</v>
      </c>
      <c r="B46" s="2" t="s">
        <v>13</v>
      </c>
      <c r="C46" s="2" t="s">
        <v>10</v>
      </c>
      <c r="D46" s="2" t="s">
        <v>10</v>
      </c>
    </row>
    <row r="47">
      <c r="A47" s="4" t="s">
        <v>46</v>
      </c>
      <c r="B47" s="2" t="s">
        <v>31</v>
      </c>
      <c r="C47" s="2" t="s">
        <v>10</v>
      </c>
      <c r="D47" s="2" t="s">
        <v>10</v>
      </c>
    </row>
    <row r="48">
      <c r="A48" s="4" t="s">
        <v>49</v>
      </c>
      <c r="B48" s="2" t="s">
        <v>13</v>
      </c>
      <c r="C48" s="2" t="s">
        <v>10</v>
      </c>
      <c r="D48" s="2" t="s">
        <v>10</v>
      </c>
    </row>
    <row r="49">
      <c r="A49" s="4" t="s">
        <v>50</v>
      </c>
      <c r="B49" s="2" t="s">
        <v>13</v>
      </c>
      <c r="C49" s="2" t="s">
        <v>10</v>
      </c>
      <c r="D49" s="2" t="s">
        <v>10</v>
      </c>
    </row>
    <row r="50">
      <c r="A50" s="3" t="s">
        <v>51</v>
      </c>
      <c r="B50" s="2" t="s">
        <v>6</v>
      </c>
      <c r="C50" s="2" t="s">
        <v>7</v>
      </c>
      <c r="D50" s="2" t="s">
        <v>7</v>
      </c>
    </row>
    <row r="51">
      <c r="A51" s="2" t="s">
        <v>52</v>
      </c>
      <c r="B51" s="2" t="s">
        <v>9</v>
      </c>
      <c r="C51" s="2" t="s">
        <v>10</v>
      </c>
      <c r="D51" s="2" t="s">
        <v>10</v>
      </c>
    </row>
    <row r="52">
      <c r="A52" s="2" t="s">
        <v>11</v>
      </c>
      <c r="B52" s="2" t="s">
        <v>9</v>
      </c>
      <c r="C52" s="2" t="s">
        <v>10</v>
      </c>
      <c r="D52" s="2" t="s">
        <v>10</v>
      </c>
    </row>
    <row r="53">
      <c r="A53" s="4" t="s">
        <v>53</v>
      </c>
      <c r="B53" s="2" t="s">
        <v>13</v>
      </c>
      <c r="C53" s="2" t="s">
        <v>10</v>
      </c>
      <c r="D53" s="2" t="s">
        <v>10</v>
      </c>
    </row>
    <row r="54">
      <c r="A54" s="2" t="s">
        <v>54</v>
      </c>
      <c r="B54" s="2" t="s">
        <v>9</v>
      </c>
      <c r="C54" s="2" t="s">
        <v>10</v>
      </c>
      <c r="D54" s="2" t="s">
        <v>10</v>
      </c>
    </row>
    <row r="55">
      <c r="A55" s="4" t="s">
        <v>53</v>
      </c>
      <c r="B55" s="2" t="s">
        <v>13</v>
      </c>
      <c r="C55" s="2" t="s">
        <v>10</v>
      </c>
      <c r="D55" s="2" t="s">
        <v>10</v>
      </c>
    </row>
    <row r="56">
      <c r="A56" s="2" t="s">
        <v>55</v>
      </c>
      <c r="B56" s="2" t="s">
        <v>9</v>
      </c>
      <c r="C56" s="5" t="s">
        <v>10</v>
      </c>
      <c r="D56" s="6" t="s">
        <v>7</v>
      </c>
    </row>
    <row r="57">
      <c r="A57" s="4" t="s">
        <v>21</v>
      </c>
      <c r="B57" s="2" t="s">
        <v>13</v>
      </c>
      <c r="C57" s="2" t="s">
        <v>10</v>
      </c>
      <c r="D57" s="2" t="s">
        <v>10</v>
      </c>
    </row>
    <row r="58">
      <c r="A58" s="2" t="s">
        <v>15</v>
      </c>
      <c r="B58" s="2" t="s">
        <v>9</v>
      </c>
      <c r="C58" s="2" t="s">
        <v>10</v>
      </c>
      <c r="D58" s="2" t="s">
        <v>10</v>
      </c>
    </row>
    <row r="59">
      <c r="A59" s="4" t="s">
        <v>28</v>
      </c>
      <c r="B59" s="2" t="s">
        <v>13</v>
      </c>
      <c r="C59" s="2" t="s">
        <v>10</v>
      </c>
      <c r="D59" s="2" t="s">
        <v>10</v>
      </c>
    </row>
    <row r="60">
      <c r="A60" s="4" t="s">
        <v>53</v>
      </c>
      <c r="B60" s="2" t="s">
        <v>13</v>
      </c>
      <c r="C60" s="2" t="s">
        <v>10</v>
      </c>
      <c r="D60" s="2" t="s">
        <v>10</v>
      </c>
    </row>
    <row r="61">
      <c r="A61" s="4" t="s">
        <v>56</v>
      </c>
      <c r="B61" s="2" t="s">
        <v>13</v>
      </c>
      <c r="C61" s="2" t="s">
        <v>10</v>
      </c>
      <c r="D61" s="2" t="s">
        <v>10</v>
      </c>
    </row>
    <row r="62">
      <c r="A62" s="2" t="s">
        <v>24</v>
      </c>
      <c r="B62" s="2" t="s">
        <v>25</v>
      </c>
      <c r="C62" s="2" t="s">
        <v>7</v>
      </c>
      <c r="D62" s="2" t="s">
        <v>7</v>
      </c>
    </row>
    <row r="63">
      <c r="A63" s="4" t="s">
        <v>17</v>
      </c>
      <c r="B63" s="2" t="s">
        <v>13</v>
      </c>
      <c r="C63" s="2" t="s">
        <v>10</v>
      </c>
      <c r="D63" s="2" t="s">
        <v>10</v>
      </c>
    </row>
    <row r="64">
      <c r="A64" s="2" t="s">
        <v>33</v>
      </c>
      <c r="B64" s="2" t="s">
        <v>27</v>
      </c>
      <c r="C64" s="5" t="s">
        <v>10</v>
      </c>
      <c r="D64" s="6" t="s">
        <v>7</v>
      </c>
    </row>
    <row r="65">
      <c r="A65" s="4" t="s">
        <v>57</v>
      </c>
      <c r="B65" s="2" t="s">
        <v>13</v>
      </c>
      <c r="C65" s="2" t="s">
        <v>10</v>
      </c>
      <c r="D65" s="2" t="s">
        <v>10</v>
      </c>
    </row>
    <row r="66">
      <c r="A66" s="4" t="s">
        <v>30</v>
      </c>
      <c r="B66" s="2" t="s">
        <v>31</v>
      </c>
      <c r="C66" s="2" t="s">
        <v>10</v>
      </c>
      <c r="D66" s="2" t="s">
        <v>10</v>
      </c>
    </row>
    <row r="67">
      <c r="A67" s="2" t="s">
        <v>26</v>
      </c>
      <c r="B67" s="2" t="s">
        <v>27</v>
      </c>
      <c r="C67" s="5" t="s">
        <v>10</v>
      </c>
      <c r="D67" s="6" t="s">
        <v>7</v>
      </c>
    </row>
    <row r="68">
      <c r="A68" s="4" t="s">
        <v>58</v>
      </c>
      <c r="B68" s="2" t="s">
        <v>13</v>
      </c>
      <c r="C68" s="2" t="s">
        <v>10</v>
      </c>
      <c r="D68" s="2" t="s">
        <v>10</v>
      </c>
    </row>
    <row r="69">
      <c r="A69" s="4" t="s">
        <v>30</v>
      </c>
      <c r="B69" s="2" t="s">
        <v>31</v>
      </c>
      <c r="C69" s="2" t="s">
        <v>10</v>
      </c>
      <c r="D69" s="2" t="s">
        <v>10</v>
      </c>
    </row>
    <row r="70">
      <c r="A70" s="3" t="s">
        <v>59</v>
      </c>
      <c r="B70" s="7"/>
      <c r="C70" s="7"/>
      <c r="D70" s="7"/>
    </row>
    <row r="71">
      <c r="A71" s="2" t="s">
        <v>60</v>
      </c>
      <c r="B71" s="2" t="s">
        <v>61</v>
      </c>
      <c r="C71" s="2" t="s">
        <v>10</v>
      </c>
      <c r="D71" s="2" t="s">
        <v>10</v>
      </c>
    </row>
    <row r="72">
      <c r="A72" s="4" t="s">
        <v>62</v>
      </c>
      <c r="B72" s="2" t="s">
        <v>63</v>
      </c>
      <c r="C72" s="2" t="s">
        <v>10</v>
      </c>
      <c r="D72" s="2" t="s">
        <v>10</v>
      </c>
    </row>
    <row r="73">
      <c r="A73" s="4" t="s">
        <v>64</v>
      </c>
      <c r="B73" s="2" t="s">
        <v>63</v>
      </c>
      <c r="C73" s="2" t="s">
        <v>10</v>
      </c>
      <c r="D73" s="2" t="s">
        <v>10</v>
      </c>
    </row>
    <row r="74">
      <c r="A74" s="2" t="s">
        <v>65</v>
      </c>
      <c r="B74" s="2" t="s">
        <v>61</v>
      </c>
      <c r="C74" s="2" t="s">
        <v>10</v>
      </c>
      <c r="D74" s="2" t="s">
        <v>10</v>
      </c>
    </row>
    <row r="75">
      <c r="A75" s="4" t="s">
        <v>66</v>
      </c>
      <c r="B75" s="2" t="s">
        <v>63</v>
      </c>
      <c r="C75" s="2" t="s">
        <v>10</v>
      </c>
      <c r="D75" s="2" t="s">
        <v>10</v>
      </c>
    </row>
    <row r="76">
      <c r="A76" s="4" t="s">
        <v>67</v>
      </c>
      <c r="B76" s="2" t="s">
        <v>63</v>
      </c>
      <c r="C76" s="2" t="s">
        <v>10</v>
      </c>
      <c r="D76" s="2" t="s">
        <v>10</v>
      </c>
    </row>
    <row r="77">
      <c r="A77" s="2" t="s">
        <v>68</v>
      </c>
      <c r="B77" s="2" t="s">
        <v>27</v>
      </c>
      <c r="C77" s="2" t="s">
        <v>10</v>
      </c>
      <c r="D77" s="2" t="s">
        <v>10</v>
      </c>
    </row>
    <row r="78">
      <c r="A78" s="4" t="s">
        <v>69</v>
      </c>
      <c r="B78" s="2" t="s">
        <v>63</v>
      </c>
      <c r="C78" s="2" t="s">
        <v>10</v>
      </c>
      <c r="D78" s="2" t="s">
        <v>10</v>
      </c>
    </row>
    <row r="79">
      <c r="A79" s="4" t="s">
        <v>70</v>
      </c>
      <c r="B79" s="2" t="s">
        <v>63</v>
      </c>
      <c r="C79" s="2" t="s">
        <v>10</v>
      </c>
      <c r="D79" s="2" t="s">
        <v>10</v>
      </c>
    </row>
    <row r="80">
      <c r="A80" s="2" t="s">
        <v>71</v>
      </c>
      <c r="B80" s="2" t="s">
        <v>27</v>
      </c>
      <c r="C80" s="2" t="s">
        <v>10</v>
      </c>
      <c r="D80" s="2" t="s">
        <v>10</v>
      </c>
    </row>
    <row r="81">
      <c r="A81" s="4" t="s">
        <v>72</v>
      </c>
      <c r="B81" s="2" t="s">
        <v>63</v>
      </c>
      <c r="C81" s="2" t="s">
        <v>10</v>
      </c>
      <c r="D81" s="2" t="s">
        <v>10</v>
      </c>
    </row>
    <row r="82">
      <c r="A82" s="4" t="s">
        <v>73</v>
      </c>
      <c r="B82" s="2" t="s">
        <v>63</v>
      </c>
      <c r="C82" s="2" t="s">
        <v>10</v>
      </c>
      <c r="D82" s="2" t="s">
        <v>10</v>
      </c>
    </row>
    <row r="83">
      <c r="A83" s="2" t="s">
        <v>11</v>
      </c>
      <c r="B83" s="2" t="s">
        <v>9</v>
      </c>
      <c r="C83" s="2" t="s">
        <v>10</v>
      </c>
      <c r="D83" s="2" t="s">
        <v>10</v>
      </c>
    </row>
    <row r="84">
      <c r="A84" s="4" t="s">
        <v>74</v>
      </c>
      <c r="B84" s="2" t="s">
        <v>63</v>
      </c>
      <c r="C84" s="2" t="s">
        <v>10</v>
      </c>
      <c r="D84" s="2" t="s">
        <v>10</v>
      </c>
    </row>
    <row r="85">
      <c r="A85" s="4" t="s">
        <v>75</v>
      </c>
      <c r="B85" s="2" t="s">
        <v>63</v>
      </c>
      <c r="C85" s="2" t="s">
        <v>10</v>
      </c>
      <c r="D85" s="2" t="s">
        <v>10</v>
      </c>
    </row>
    <row r="86">
      <c r="A86" s="2" t="s">
        <v>76</v>
      </c>
      <c r="B86" s="2" t="s">
        <v>9</v>
      </c>
      <c r="C86" s="2" t="s">
        <v>10</v>
      </c>
      <c r="D86" s="2" t="s">
        <v>10</v>
      </c>
    </row>
    <row r="87">
      <c r="A87" s="4" t="s">
        <v>77</v>
      </c>
      <c r="B87" s="2" t="s">
        <v>63</v>
      </c>
      <c r="C87" s="2" t="s">
        <v>10</v>
      </c>
      <c r="D87" s="2" t="s">
        <v>10</v>
      </c>
    </row>
    <row r="88">
      <c r="A88" s="4" t="s">
        <v>78</v>
      </c>
      <c r="B88" s="2" t="s">
        <v>63</v>
      </c>
      <c r="C88" s="2" t="s">
        <v>10</v>
      </c>
      <c r="D88" s="2" t="s">
        <v>10</v>
      </c>
    </row>
    <row r="89">
      <c r="C89" s="8"/>
      <c r="D89" s="8"/>
      <c r="E89" s="8"/>
    </row>
    <row r="90">
      <c r="B90" s="8" t="s">
        <v>79</v>
      </c>
      <c r="C90" s="8" t="s">
        <v>80</v>
      </c>
      <c r="D90" s="8" t="s">
        <v>81</v>
      </c>
      <c r="E90" s="8" t="s">
        <v>82</v>
      </c>
    </row>
    <row r="91">
      <c r="A91" s="8" t="s">
        <v>6</v>
      </c>
      <c r="B91" s="9">
        <f t="shared" ref="B91:B98" si="1">countif(B$4:B$88,A91)</f>
        <v>3</v>
      </c>
      <c r="C91" s="8">
        <f t="shared" ref="C91:C98" si="2">countifs(B$4:B$88,A91,C$4:C$88,"YES")</f>
        <v>3</v>
      </c>
      <c r="D91" s="8">
        <f t="shared" ref="D91:D98" si="3">countifs(B$4:B$88,A91,D$4:D$88,"YES")</f>
        <v>3</v>
      </c>
      <c r="E91" s="9">
        <f t="shared" ref="E91:E98" si="4">countifs(B$4:B$88,A91,D$4:D$88,"YES (indirectly)")</f>
        <v>0</v>
      </c>
    </row>
    <row r="92">
      <c r="A92" s="8" t="s">
        <v>9</v>
      </c>
      <c r="B92" s="9">
        <f t="shared" si="1"/>
        <v>18</v>
      </c>
      <c r="C92" s="8">
        <f t="shared" si="2"/>
        <v>0</v>
      </c>
      <c r="D92" s="8">
        <f t="shared" si="3"/>
        <v>3</v>
      </c>
      <c r="E92" s="9">
        <f t="shared" si="4"/>
        <v>3</v>
      </c>
    </row>
    <row r="93">
      <c r="A93" s="8" t="s">
        <v>25</v>
      </c>
      <c r="B93" s="9">
        <f t="shared" si="1"/>
        <v>3</v>
      </c>
      <c r="C93" s="8">
        <f t="shared" si="2"/>
        <v>2</v>
      </c>
      <c r="D93" s="8">
        <f t="shared" si="3"/>
        <v>2</v>
      </c>
      <c r="E93" s="9">
        <f t="shared" si="4"/>
        <v>0</v>
      </c>
    </row>
    <row r="94">
      <c r="A94" s="8" t="s">
        <v>27</v>
      </c>
      <c r="B94" s="9">
        <f t="shared" si="1"/>
        <v>8</v>
      </c>
      <c r="C94" s="8">
        <f t="shared" si="2"/>
        <v>0</v>
      </c>
      <c r="D94" s="8">
        <f t="shared" si="3"/>
        <v>6</v>
      </c>
      <c r="E94" s="9">
        <f t="shared" si="4"/>
        <v>0</v>
      </c>
    </row>
    <row r="95">
      <c r="A95" s="8" t="s">
        <v>61</v>
      </c>
      <c r="B95" s="9">
        <f t="shared" si="1"/>
        <v>2</v>
      </c>
      <c r="C95" s="8">
        <f t="shared" si="2"/>
        <v>0</v>
      </c>
      <c r="D95" s="8">
        <f t="shared" si="3"/>
        <v>0</v>
      </c>
      <c r="E95" s="9">
        <f t="shared" si="4"/>
        <v>0</v>
      </c>
    </row>
    <row r="96">
      <c r="A96" s="8" t="s">
        <v>13</v>
      </c>
      <c r="B96" s="9">
        <f t="shared" si="1"/>
        <v>32</v>
      </c>
      <c r="C96" s="8">
        <f t="shared" si="2"/>
        <v>0</v>
      </c>
      <c r="D96" s="8">
        <f t="shared" si="3"/>
        <v>0</v>
      </c>
      <c r="E96" s="9">
        <f t="shared" si="4"/>
        <v>0</v>
      </c>
    </row>
    <row r="97">
      <c r="A97" s="8" t="s">
        <v>31</v>
      </c>
      <c r="B97" s="9">
        <f t="shared" si="1"/>
        <v>6</v>
      </c>
      <c r="C97" s="8">
        <f t="shared" si="2"/>
        <v>0</v>
      </c>
      <c r="D97" s="8">
        <f t="shared" si="3"/>
        <v>0</v>
      </c>
      <c r="E97" s="9">
        <f t="shared" si="4"/>
        <v>0</v>
      </c>
    </row>
    <row r="98">
      <c r="A98" s="8" t="s">
        <v>63</v>
      </c>
      <c r="B98" s="9">
        <f t="shared" si="1"/>
        <v>12</v>
      </c>
      <c r="C98" s="8">
        <f t="shared" si="2"/>
        <v>0</v>
      </c>
      <c r="D98" s="8">
        <f t="shared" si="3"/>
        <v>0</v>
      </c>
      <c r="E98" s="9">
        <f t="shared" si="4"/>
        <v>0</v>
      </c>
    </row>
    <row r="99">
      <c r="A99" s="10" t="s">
        <v>83</v>
      </c>
      <c r="B99" s="11">
        <f t="shared" ref="B99:E99" si="5">sum(B91:B98)</f>
        <v>84</v>
      </c>
      <c r="C99" s="11">
        <f t="shared" si="5"/>
        <v>5</v>
      </c>
      <c r="D99" s="11">
        <f t="shared" si="5"/>
        <v>14</v>
      </c>
      <c r="E99" s="11">
        <f t="shared" si="5"/>
        <v>3</v>
      </c>
    </row>
    <row r="100">
      <c r="A100" s="8" t="s">
        <v>84</v>
      </c>
      <c r="B100" s="9">
        <f>COUNTA(B4:B88)</f>
        <v>84</v>
      </c>
      <c r="C100" s="9">
        <f t="shared" ref="C100:D100" si="6">countif(C$4:C$88,"Yes")</f>
        <v>5</v>
      </c>
      <c r="D100" s="9">
        <f t="shared" si="6"/>
        <v>14</v>
      </c>
      <c r="E100" s="9">
        <f>countif(D$4:D$88,"Yes (indirectly)")</f>
        <v>3</v>
      </c>
    </row>
  </sheetData>
  <mergeCells count="1">
    <mergeCell ref="A1:H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104</v>
      </c>
      <c r="B1" s="14"/>
      <c r="C1" s="14"/>
      <c r="D1" s="14"/>
      <c r="E1" s="15"/>
      <c r="F1" s="16" t="s">
        <v>142</v>
      </c>
      <c r="G1" s="15"/>
      <c r="H1" s="16" t="s">
        <v>102</v>
      </c>
      <c r="I1" s="15"/>
      <c r="J1" s="16" t="s">
        <v>103</v>
      </c>
      <c r="K1" s="14"/>
      <c r="L1" s="14"/>
      <c r="M1" s="15"/>
    </row>
    <row r="2">
      <c r="A2" s="62" t="s">
        <v>2</v>
      </c>
      <c r="B2" s="35" t="s">
        <v>79</v>
      </c>
      <c r="C2" s="35" t="s">
        <v>80</v>
      </c>
      <c r="D2" s="35" t="s">
        <v>81</v>
      </c>
      <c r="E2" s="36" t="s">
        <v>143</v>
      </c>
      <c r="F2" s="35" t="s">
        <v>79</v>
      </c>
      <c r="G2" s="36" t="s">
        <v>144</v>
      </c>
      <c r="H2" s="62" t="s">
        <v>7</v>
      </c>
      <c r="I2" s="36" t="s">
        <v>144</v>
      </c>
      <c r="J2" s="62" t="s">
        <v>7</v>
      </c>
      <c r="K2" s="35" t="s">
        <v>144</v>
      </c>
      <c r="L2" s="35" t="s">
        <v>19</v>
      </c>
      <c r="M2" s="36" t="s">
        <v>144</v>
      </c>
    </row>
    <row r="3">
      <c r="A3" s="63" t="s">
        <v>6</v>
      </c>
      <c r="B3" s="9">
        <f>sumif('E3K-4.3'!B$2:B$27,A3,'E3K-4.3'!A$2:A$27)</f>
        <v>3</v>
      </c>
      <c r="C3" s="9">
        <f>SUMIFS('E3K-4.3'!A$2:A$27,'E3K-4.3'!B$2:B$27,A3,'E3K-4.3'!C$2:C$27,"Yes")</f>
        <v>3</v>
      </c>
      <c r="D3" s="9">
        <f>SUMIFS('E3K-4.3'!A$2:A$27,'E3K-4.3'!B$2:B$27,A3,'E3K-4.3'!D$2:D$27,"Yes")</f>
        <v>3</v>
      </c>
      <c r="E3" s="64">
        <f>SUMIFS('E3K-4.3'!A$2:A$27,'E3K-4.3'!B$2:B$27,A3,'E3K-4.3'!D$2:D$27,"Yes (indirectly)")</f>
        <v>0</v>
      </c>
      <c r="F3" s="9">
        <f>'Ground truth'!B91</f>
        <v>3</v>
      </c>
      <c r="G3" s="65">
        <f t="shared" ref="G3:G11" si="1">B3/F3</f>
        <v>1</v>
      </c>
      <c r="H3" s="66">
        <f>'Ground truth'!C91</f>
        <v>3</v>
      </c>
      <c r="I3" s="65">
        <f>C3/H3</f>
        <v>1</v>
      </c>
      <c r="J3" s="66">
        <f>'Ground truth'!D91</f>
        <v>3</v>
      </c>
      <c r="K3" s="67">
        <f t="shared" ref="K3:K6" si="2">D3/J3</f>
        <v>1</v>
      </c>
      <c r="L3" s="9">
        <f>'Ground truth'!E91</f>
        <v>0</v>
      </c>
      <c r="M3" s="64"/>
    </row>
    <row r="4">
      <c r="A4" s="63" t="s">
        <v>9</v>
      </c>
      <c r="B4" s="9">
        <f>sumif('E3K-4.3'!B$2:B$27,A4,'E3K-4.3'!A$2:A$27)</f>
        <v>0</v>
      </c>
      <c r="C4" s="9">
        <f>SUMIFS('E3K-4.3'!A$2:A$27,'E3K-4.3'!B$2:B$27,A4,'E3K-4.3'!C$2:C$27,"Yes")</f>
        <v>0</v>
      </c>
      <c r="D4" s="9">
        <f>SUMIFS('E3K-4.3'!A$2:A$27,'E3K-4.3'!B$2:B$27,A4,'E3K-4.3'!D$2:D$27,"Yes")</f>
        <v>0</v>
      </c>
      <c r="E4" s="64">
        <f>SUMIFS('E3K-4.3'!A$2:A$27,'E3K-4.3'!B$2:B$27,A4,'E3K-4.3'!D$2:D$27,"Yes (indirectly)")</f>
        <v>0</v>
      </c>
      <c r="F4" s="9">
        <f>'Ground truth'!B92</f>
        <v>18</v>
      </c>
      <c r="G4" s="65">
        <f t="shared" si="1"/>
        <v>0</v>
      </c>
      <c r="H4" s="66">
        <f>'Ground truth'!C92</f>
        <v>0</v>
      </c>
      <c r="I4" s="65"/>
      <c r="J4" s="66">
        <f>'Ground truth'!D92</f>
        <v>3</v>
      </c>
      <c r="K4" s="67">
        <f t="shared" si="2"/>
        <v>0</v>
      </c>
      <c r="L4" s="9">
        <f>'Ground truth'!E92</f>
        <v>3</v>
      </c>
      <c r="M4" s="65">
        <f>E4/L4</f>
        <v>0</v>
      </c>
    </row>
    <row r="5">
      <c r="A5" s="63" t="s">
        <v>25</v>
      </c>
      <c r="B5" s="9">
        <f>sumif('E3K-4.3'!B$2:B$27,A5,'E3K-4.3'!A$2:A$27)</f>
        <v>2</v>
      </c>
      <c r="C5" s="9">
        <f>SUMIFS('E3K-4.3'!A$2:A$27,'E3K-4.3'!B$2:B$27,A5,'E3K-4.3'!C$2:C$27,"Yes")</f>
        <v>1</v>
      </c>
      <c r="D5" s="9">
        <f>SUMIFS('E3K-4.3'!A$2:A$27,'E3K-4.3'!B$2:B$27,A5,'E3K-4.3'!D$2:D$27,"Yes")</f>
        <v>1</v>
      </c>
      <c r="E5" s="64">
        <f>SUMIFS('E3K-4.3'!A$2:A$27,'E3K-4.3'!B$2:B$27,A5,'E3K-4.3'!D$2:D$27,"Yes (indirectly)")</f>
        <v>0</v>
      </c>
      <c r="F5" s="9">
        <f>'Ground truth'!B93</f>
        <v>3</v>
      </c>
      <c r="G5" s="65">
        <f t="shared" si="1"/>
        <v>0.6666666667</v>
      </c>
      <c r="H5" s="66">
        <f>'Ground truth'!C93</f>
        <v>2</v>
      </c>
      <c r="I5" s="65">
        <f>C5/H5</f>
        <v>0.5</v>
      </c>
      <c r="J5" s="66">
        <f>'Ground truth'!D93</f>
        <v>2</v>
      </c>
      <c r="K5" s="67">
        <f t="shared" si="2"/>
        <v>0.5</v>
      </c>
      <c r="L5" s="9">
        <f>'Ground truth'!E93</f>
        <v>0</v>
      </c>
      <c r="M5" s="64"/>
    </row>
    <row r="6">
      <c r="A6" s="63" t="s">
        <v>27</v>
      </c>
      <c r="B6" s="9">
        <f>sumif('E3K-4.3'!B$2:B$27,A6,'E3K-4.3'!A$2:A$27)</f>
        <v>0</v>
      </c>
      <c r="C6" s="9">
        <f>SUMIFS('E3K-4.3'!A$2:A$27,'E3K-4.3'!B$2:B$27,A6,'E3K-4.3'!C$2:C$27,"Yes")</f>
        <v>0</v>
      </c>
      <c r="D6" s="9">
        <f>SUMIFS('E3K-4.3'!A$2:A$27,'E3K-4.3'!B$2:B$27,A6,'E3K-4.3'!D$2:D$27,"Yes")</f>
        <v>0</v>
      </c>
      <c r="E6" s="64">
        <f>SUMIFS('E3K-4.3'!A$2:A$27,'E3K-4.3'!B$2:B$27,A6,'E3K-4.3'!D$2:D$27,"Yes (indirectly)")</f>
        <v>0</v>
      </c>
      <c r="F6" s="9">
        <f>'Ground truth'!B94</f>
        <v>8</v>
      </c>
      <c r="G6" s="65">
        <f t="shared" si="1"/>
        <v>0</v>
      </c>
      <c r="H6" s="66">
        <f>'Ground truth'!C94</f>
        <v>0</v>
      </c>
      <c r="I6" s="65"/>
      <c r="J6" s="66">
        <f>'Ground truth'!D94</f>
        <v>6</v>
      </c>
      <c r="K6" s="67">
        <f t="shared" si="2"/>
        <v>0</v>
      </c>
      <c r="L6" s="9">
        <f>'Ground truth'!E94</f>
        <v>0</v>
      </c>
      <c r="M6" s="64"/>
    </row>
    <row r="7">
      <c r="A7" s="63" t="s">
        <v>61</v>
      </c>
      <c r="B7" s="9">
        <f>sumif('E3K-4.3'!B$2:B$27,A7,'E3K-4.3'!A$2:A$27)</f>
        <v>0</v>
      </c>
      <c r="C7" s="9">
        <f>SUMIFS('E3K-4.3'!A$2:A$27,'E3K-4.3'!B$2:B$27,A7,'E3K-4.3'!C$2:C$27,"Yes")</f>
        <v>0</v>
      </c>
      <c r="D7" s="9">
        <f>SUMIFS('E3K-4.3'!A$2:A$27,'E3K-4.3'!B$2:B$27,A7,'E3K-4.3'!D$2:D$27,"Yes")</f>
        <v>0</v>
      </c>
      <c r="E7" s="64">
        <f>SUMIFS('E3K-4.3'!A$2:A$27,'E3K-4.3'!B$2:B$27,A7,'E3K-4.3'!D$2:D$27,"Yes (indirectly)")</f>
        <v>0</v>
      </c>
      <c r="F7" s="9">
        <f>'Ground truth'!B95</f>
        <v>2</v>
      </c>
      <c r="G7" s="65">
        <f t="shared" si="1"/>
        <v>0</v>
      </c>
      <c r="H7" s="66">
        <f>'Ground truth'!C95</f>
        <v>0</v>
      </c>
      <c r="I7" s="65"/>
      <c r="J7" s="66">
        <f>'Ground truth'!D95</f>
        <v>0</v>
      </c>
      <c r="K7" s="67"/>
      <c r="L7" s="9">
        <f>'Ground truth'!E95</f>
        <v>0</v>
      </c>
      <c r="M7" s="64"/>
    </row>
    <row r="8">
      <c r="A8" s="63" t="s">
        <v>13</v>
      </c>
      <c r="B8" s="9">
        <f>sumif('E3K-4.3'!B$2:B$27,A8,'E3K-4.3'!A$2:A$27)</f>
        <v>0</v>
      </c>
      <c r="C8" s="9">
        <f>SUMIFS('E3K-4.3'!A$2:A$27,'E3K-4.3'!B$2:B$27,A8,'E3K-4.3'!C$2:C$27,"Yes")</f>
        <v>0</v>
      </c>
      <c r="D8" s="9">
        <f>SUMIFS('E3K-4.3'!A$2:A$27,'E3K-4.3'!B$2:B$27,A8,'E3K-4.3'!D$2:D$27,"Yes")</f>
        <v>0</v>
      </c>
      <c r="E8" s="64">
        <f>SUMIFS('E3K-4.3'!A$2:A$27,'E3K-4.3'!B$2:B$27,A8,'E3K-4.3'!D$2:D$27,"Yes (indirectly)")</f>
        <v>0</v>
      </c>
      <c r="F8" s="9">
        <f>'Ground truth'!B96</f>
        <v>32</v>
      </c>
      <c r="G8" s="65">
        <f t="shared" si="1"/>
        <v>0</v>
      </c>
      <c r="H8" s="66">
        <f>'Ground truth'!C96</f>
        <v>0</v>
      </c>
      <c r="I8" s="65"/>
      <c r="J8" s="66">
        <f>'Ground truth'!D96</f>
        <v>0</v>
      </c>
      <c r="K8" s="67"/>
      <c r="L8" s="9">
        <f>'Ground truth'!E96</f>
        <v>0</v>
      </c>
      <c r="M8" s="64"/>
    </row>
    <row r="9">
      <c r="A9" s="63" t="s">
        <v>31</v>
      </c>
      <c r="B9" s="9">
        <f>sumif('E3K-4.3'!B$2:B$27,A9,'E3K-4.3'!A$2:A$27)</f>
        <v>0</v>
      </c>
      <c r="C9" s="9">
        <f>SUMIFS('E3K-4.3'!A$2:A$27,'E3K-4.3'!B$2:B$27,A9,'E3K-4.3'!C$2:C$27,"Yes")</f>
        <v>0</v>
      </c>
      <c r="D9" s="9">
        <f>SUMIFS('E3K-4.3'!A$2:A$27,'E3K-4.3'!B$2:B$27,A9,'E3K-4.3'!D$2:D$27,"Yes")</f>
        <v>0</v>
      </c>
      <c r="E9" s="64">
        <f>SUMIFS('E3K-4.3'!A$2:A$27,'E3K-4.3'!B$2:B$27,A9,'E3K-4.3'!D$2:D$27,"Yes (indirectly)")</f>
        <v>0</v>
      </c>
      <c r="F9" s="9">
        <f>'Ground truth'!B97</f>
        <v>6</v>
      </c>
      <c r="G9" s="65">
        <f t="shared" si="1"/>
        <v>0</v>
      </c>
      <c r="H9" s="66">
        <f>'Ground truth'!C97</f>
        <v>0</v>
      </c>
      <c r="I9" s="65"/>
      <c r="J9" s="66">
        <f>'Ground truth'!D97</f>
        <v>0</v>
      </c>
      <c r="K9" s="67"/>
      <c r="L9" s="9">
        <f>'Ground truth'!E97</f>
        <v>0</v>
      </c>
      <c r="M9" s="64"/>
    </row>
    <row r="10">
      <c r="A10" s="63" t="s">
        <v>63</v>
      </c>
      <c r="B10" s="9">
        <f>sumif('E3K-4.3'!B$2:B$27,A10,'E3K-4.3'!A$2:A$27)</f>
        <v>0</v>
      </c>
      <c r="C10" s="9">
        <f>SUMIFS('E3K-4.3'!A$2:A$27,'E3K-4.3'!B$2:B$27,A10,'E3K-4.3'!C$2:C$27,"Yes")</f>
        <v>0</v>
      </c>
      <c r="D10" s="9">
        <f>SUMIFS('E3K-4.3'!A$2:A$27,'E3K-4.3'!B$2:B$27,A10,'E3K-4.3'!D$2:D$27,"Yes")</f>
        <v>0</v>
      </c>
      <c r="E10" s="64">
        <f>SUMIFS('E3K-4.3'!A$2:A$27,'E3K-4.3'!B$2:B$27,A10,'E3K-4.3'!D$2:D$27,"Yes (indirectly)")</f>
        <v>0</v>
      </c>
      <c r="F10" s="9">
        <f>'Ground truth'!B98</f>
        <v>12</v>
      </c>
      <c r="G10" s="65">
        <f t="shared" si="1"/>
        <v>0</v>
      </c>
      <c r="H10" s="66">
        <f>'Ground truth'!C98</f>
        <v>0</v>
      </c>
      <c r="I10" s="65"/>
      <c r="J10" s="66">
        <f>'Ground truth'!D98</f>
        <v>0</v>
      </c>
      <c r="K10" s="67"/>
      <c r="L10" s="9">
        <f>'Ground truth'!E98</f>
        <v>0</v>
      </c>
      <c r="M10" s="64"/>
    </row>
    <row r="11">
      <c r="A11" s="68" t="s">
        <v>139</v>
      </c>
      <c r="B11" s="69">
        <f t="shared" ref="B11:E11" si="3">sum(B3:B10)</f>
        <v>5</v>
      </c>
      <c r="C11" s="69">
        <f t="shared" si="3"/>
        <v>4</v>
      </c>
      <c r="D11" s="69">
        <f t="shared" si="3"/>
        <v>4</v>
      </c>
      <c r="E11" s="70">
        <f t="shared" si="3"/>
        <v>0</v>
      </c>
      <c r="F11" s="69">
        <f>'Ground truth'!B100</f>
        <v>84</v>
      </c>
      <c r="G11" s="71">
        <f t="shared" si="1"/>
        <v>0.05952380952</v>
      </c>
      <c r="H11" s="72">
        <f>'Ground truth'!C99</f>
        <v>5</v>
      </c>
      <c r="I11" s="71">
        <f>C11/H11</f>
        <v>0.8</v>
      </c>
      <c r="J11" s="72">
        <f>'Ground truth'!D99</f>
        <v>14</v>
      </c>
      <c r="K11" s="73">
        <f>D11/J11</f>
        <v>0.2857142857</v>
      </c>
      <c r="L11" s="69">
        <f>'Ground truth'!E99</f>
        <v>3</v>
      </c>
      <c r="M11" s="71">
        <f>E11/L11</f>
        <v>0</v>
      </c>
    </row>
    <row r="12">
      <c r="A12" s="8" t="s">
        <v>141</v>
      </c>
      <c r="B12" s="9">
        <f>'E3K-4.3'!B34</f>
        <v>5</v>
      </c>
    </row>
    <row r="14">
      <c r="A14" s="3" t="s">
        <v>145</v>
      </c>
    </row>
    <row r="15">
      <c r="A15" s="2" t="s">
        <v>146</v>
      </c>
    </row>
    <row r="16">
      <c r="A16" s="2" t="s">
        <v>147</v>
      </c>
    </row>
    <row r="17">
      <c r="A17" s="2" t="s">
        <v>148</v>
      </c>
    </row>
    <row r="18">
      <c r="A18" s="2" t="s">
        <v>263</v>
      </c>
    </row>
    <row r="19">
      <c r="A19" s="2" t="s">
        <v>264</v>
      </c>
    </row>
    <row r="20">
      <c r="A20" s="2" t="s">
        <v>151</v>
      </c>
    </row>
    <row r="21">
      <c r="A21" s="2" t="s">
        <v>182</v>
      </c>
    </row>
    <row r="22">
      <c r="A22" s="2" t="s">
        <v>265</v>
      </c>
    </row>
    <row r="23">
      <c r="A23" s="2" t="s">
        <v>154</v>
      </c>
    </row>
    <row r="24">
      <c r="A24" s="2" t="s">
        <v>155</v>
      </c>
    </row>
    <row r="25">
      <c r="A25" s="2" t="s">
        <v>266</v>
      </c>
    </row>
  </sheetData>
  <mergeCells count="4">
    <mergeCell ref="A1:E1"/>
    <mergeCell ref="F1:G1"/>
    <mergeCell ref="H1:I1"/>
    <mergeCell ref="J1:M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7.88"/>
    <col customWidth="1" min="3" max="3" width="8.38"/>
    <col customWidth="1" min="4" max="4" width="10.0"/>
    <col customWidth="1" min="5" max="5" width="7.88"/>
    <col customWidth="1" min="6" max="6" width="8.38"/>
    <col customWidth="1" min="7" max="7" width="10.0"/>
    <col customWidth="1" min="8" max="8" width="7.88"/>
    <col customWidth="1" min="9" max="9" width="8.38"/>
    <col customWidth="1" min="10" max="10" width="10.0"/>
    <col customWidth="1" min="11" max="11" width="7.88"/>
    <col customWidth="1" min="12" max="12" width="8.38"/>
    <col customWidth="1" min="13" max="13" width="10.0"/>
  </cols>
  <sheetData>
    <row r="1">
      <c r="A1" s="12" t="s">
        <v>85</v>
      </c>
      <c r="B1" s="13" t="s">
        <v>86</v>
      </c>
      <c r="C1" s="14"/>
      <c r="D1" s="15"/>
      <c r="E1" s="16" t="s">
        <v>87</v>
      </c>
      <c r="F1" s="14"/>
      <c r="G1" s="15"/>
      <c r="H1" s="16" t="s">
        <v>88</v>
      </c>
      <c r="I1" s="14"/>
      <c r="J1" s="15"/>
      <c r="K1" s="16" t="s">
        <v>89</v>
      </c>
      <c r="L1" s="14"/>
      <c r="M1" s="15"/>
    </row>
    <row r="2">
      <c r="A2" s="17"/>
      <c r="B2" s="18" t="s">
        <v>90</v>
      </c>
      <c r="C2" s="19" t="s">
        <v>91</v>
      </c>
      <c r="D2" s="20" t="s">
        <v>92</v>
      </c>
      <c r="E2" s="18" t="s">
        <v>90</v>
      </c>
      <c r="F2" s="19" t="s">
        <v>91</v>
      </c>
      <c r="G2" s="20" t="s">
        <v>92</v>
      </c>
      <c r="H2" s="18" t="s">
        <v>90</v>
      </c>
      <c r="I2" s="19" t="s">
        <v>91</v>
      </c>
      <c r="J2" s="20" t="s">
        <v>92</v>
      </c>
      <c r="K2" s="18" t="s">
        <v>90</v>
      </c>
      <c r="L2" s="19" t="s">
        <v>91</v>
      </c>
      <c r="M2" s="20" t="s">
        <v>92</v>
      </c>
    </row>
    <row r="3">
      <c r="A3" s="21" t="s">
        <v>6</v>
      </c>
      <c r="B3" s="22">
        <f>('E3K-1.3-Results'!$C$3)/'E3K-1.3-Results'!$F$3*100</f>
        <v>100</v>
      </c>
      <c r="C3" s="23">
        <v>0.0</v>
      </c>
      <c r="D3" s="24">
        <v>0.0</v>
      </c>
      <c r="E3" s="25">
        <f>('E3K-2.3-Results'!$C$3)/'E3K-2.3-Results'!$F$3*100</f>
        <v>100</v>
      </c>
      <c r="F3" s="23">
        <v>0.0</v>
      </c>
      <c r="G3" s="24">
        <v>0.0</v>
      </c>
      <c r="H3" s="25">
        <f>('E3K-3.3-Results'!$C$3)/'E3K-3.3-Results'!$F$3*100</f>
        <v>100</v>
      </c>
      <c r="I3" s="23">
        <v>0.0</v>
      </c>
      <c r="J3" s="24">
        <v>0.0</v>
      </c>
      <c r="K3" s="25">
        <f>('E3K-4.3-Results'!$C$3)/'E3K-4.3-Results'!$F$3*100</f>
        <v>100</v>
      </c>
      <c r="L3" s="23">
        <v>0.0</v>
      </c>
      <c r="M3" s="24">
        <v>0.0</v>
      </c>
    </row>
    <row r="4">
      <c r="A4" s="26" t="s">
        <v>93</v>
      </c>
      <c r="B4" s="22">
        <f>sum('E3K-1.3-Results'!$C$4:$C$7)/sum('E3K-1.3-Results'!$F$4:$F$7)*100</f>
        <v>3.225806452</v>
      </c>
      <c r="C4" s="22">
        <f>(sum('E3K-1.3-Results'!$D$4:$E$7)-sum('E3K-1.3-Results'!$C$4:$C$7))/sum('E3K-1.3-Results'!$F$4:$F$7)*100</f>
        <v>3.225806452</v>
      </c>
      <c r="D4" s="27">
        <f>(sum('E3K-1.3-Results'!$B$4:$B$7)-sum('E3K-1.3-Results'!$D$4:$E$7))/sum('E3K-1.3-Results'!$F$4:$F$7)*100</f>
        <v>3.225806452</v>
      </c>
      <c r="E4" s="25">
        <f>sum('E3K-2.3-Results'!$C$4:$C$7)/sum('E3K-2.3-Results'!$F$4:$F$7)*100</f>
        <v>4.838709677</v>
      </c>
      <c r="F4" s="22">
        <f>(sum('E3K-2.3-Results'!$D$4:$E$7)-sum('E3K-2.3-Results'!$C$4:$C$7))/sum('E3K-2.3-Results'!$F$4:$F$7)*100</f>
        <v>0</v>
      </c>
      <c r="G4" s="27">
        <f>(sum('E3K-2.3-Results'!$B$4:$B$7)-sum('E3K-2.3-Results'!$D$4:$E$7))/sum('E3K-2.3-Results'!$F$4:$F$7)*100</f>
        <v>0</v>
      </c>
      <c r="H4" s="25">
        <f>sum('E3K-3.3-Results'!$C$4:$C$7)/sum('E3K-3.3-Results'!$F$4:$F$7)*100</f>
        <v>6.451612903</v>
      </c>
      <c r="I4" s="22">
        <f>(sum('E3K-3.3-Results'!$D$4:$E$7)-sum('E3K-3.3-Results'!$C$4:$C$7))/sum('E3K-3.3-Results'!$F$4:$F$7)*100</f>
        <v>1.612903226</v>
      </c>
      <c r="J4" s="27">
        <f>(sum('E3K-3.3-Results'!$B$4:$B$7)-sum('E3K-3.3-Results'!$D$4:$E$7))/sum('E3K-3.3-Results'!$F$4:$F$7)*100</f>
        <v>3.225806452</v>
      </c>
      <c r="K4" s="25">
        <f>sum('E3K-4.3-Results'!$C$4:$C$7)/sum('E3K-4.3-Results'!$F$4:$F$7)*100</f>
        <v>3.225806452</v>
      </c>
      <c r="L4" s="22">
        <f>(sum('E3K-4.3-Results'!$D$4:$E$7)-sum('E3K-4.3-Results'!$C$4:$C$7))/sum('E3K-4.3-Results'!$F$4:$F$7)*100</f>
        <v>0</v>
      </c>
      <c r="M4" s="27">
        <f>(sum('E3K-4.3-Results'!$B$4:$B$7)-sum('E3K-4.3-Results'!$D$4:$E$7))/sum('E3K-4.3-Results'!$F$4:$F$7)*100</f>
        <v>3.225806452</v>
      </c>
    </row>
    <row r="5">
      <c r="A5" s="28" t="s">
        <v>94</v>
      </c>
      <c r="B5" s="29">
        <v>0.0</v>
      </c>
      <c r="C5" s="29">
        <v>0.0</v>
      </c>
      <c r="D5" s="30">
        <f>sum('E3K-1.3-Results'!$B$8:$B$10)/sum('E3K-1.3-Results'!$F$8:$F$10)*100</f>
        <v>0</v>
      </c>
      <c r="E5" s="31">
        <v>0.0</v>
      </c>
      <c r="F5" s="29">
        <v>0.0</v>
      </c>
      <c r="G5" s="30">
        <f>sum('E3K-2.3-Results'!$B$8:$B$10)/sum('E3K-2.3-Results'!$F$8:$F$10)*100</f>
        <v>0</v>
      </c>
      <c r="H5" s="31">
        <v>0.0</v>
      </c>
      <c r="I5" s="29">
        <v>0.0</v>
      </c>
      <c r="J5" s="30">
        <f>sum('E3K-3.3-Results'!$B$8:$B$10)/sum('E3K-3.3-Results'!$F$8:$F$10)*100</f>
        <v>0</v>
      </c>
      <c r="K5" s="31">
        <v>0.0</v>
      </c>
      <c r="L5" s="29">
        <v>0.0</v>
      </c>
      <c r="M5" s="30">
        <f>sum('E3K-4.3-Results'!$B$8:$B$10)/sum('E3K-4.3-Results'!$F$8:$F$10)*100</f>
        <v>0</v>
      </c>
    </row>
    <row r="7">
      <c r="A7" s="12" t="s">
        <v>85</v>
      </c>
      <c r="B7" s="32" t="s">
        <v>95</v>
      </c>
      <c r="C7" s="33"/>
      <c r="D7" s="33"/>
      <c r="E7" s="34"/>
    </row>
    <row r="8">
      <c r="A8" s="17"/>
      <c r="B8" s="35" t="s">
        <v>90</v>
      </c>
      <c r="C8" s="35" t="s">
        <v>91</v>
      </c>
      <c r="D8" s="35" t="s">
        <v>92</v>
      </c>
      <c r="E8" s="36" t="s">
        <v>83</v>
      </c>
    </row>
    <row r="9">
      <c r="A9" s="21" t="s">
        <v>6</v>
      </c>
      <c r="B9" s="37">
        <f t="shared" ref="B9:D9" si="1">(B3+E3+H3+K3)/4</f>
        <v>100</v>
      </c>
      <c r="C9" s="38">
        <f t="shared" si="1"/>
        <v>0</v>
      </c>
      <c r="D9" s="38">
        <f t="shared" si="1"/>
        <v>0</v>
      </c>
      <c r="E9" s="39">
        <f t="shared" ref="E9:E11" si="3">sum(B9:D9)</f>
        <v>100</v>
      </c>
    </row>
    <row r="10">
      <c r="A10" s="26" t="s">
        <v>93</v>
      </c>
      <c r="B10" s="25">
        <f t="shared" ref="B10:D10" si="2">(B4+E4+H4+K4)/4</f>
        <v>4.435483871</v>
      </c>
      <c r="C10" s="22">
        <f t="shared" si="2"/>
        <v>1.209677419</v>
      </c>
      <c r="D10" s="22">
        <f t="shared" si="2"/>
        <v>2.419354839</v>
      </c>
      <c r="E10" s="27">
        <f t="shared" si="3"/>
        <v>8.064516129</v>
      </c>
    </row>
    <row r="11">
      <c r="A11" s="28" t="s">
        <v>94</v>
      </c>
      <c r="B11" s="40">
        <f t="shared" ref="B11:D11" si="4">(B5+E5+H5+K5)/4</f>
        <v>0</v>
      </c>
      <c r="C11" s="41">
        <f t="shared" si="4"/>
        <v>0</v>
      </c>
      <c r="D11" s="41">
        <f t="shared" si="4"/>
        <v>0</v>
      </c>
      <c r="E11" s="30">
        <f t="shared" si="3"/>
        <v>0</v>
      </c>
    </row>
    <row r="14">
      <c r="A14" s="12" t="s">
        <v>85</v>
      </c>
      <c r="B14" s="16" t="s">
        <v>86</v>
      </c>
      <c r="C14" s="15"/>
      <c r="D14" s="16" t="s">
        <v>87</v>
      </c>
      <c r="E14" s="15"/>
      <c r="F14" s="16" t="s">
        <v>88</v>
      </c>
      <c r="G14" s="15"/>
      <c r="H14" s="16" t="s">
        <v>89</v>
      </c>
      <c r="I14" s="15"/>
    </row>
    <row r="15">
      <c r="A15" s="17"/>
      <c r="B15" s="42" t="s">
        <v>90</v>
      </c>
      <c r="C15" s="43" t="s">
        <v>91</v>
      </c>
      <c r="D15" s="42" t="s">
        <v>90</v>
      </c>
      <c r="E15" s="43" t="s">
        <v>91</v>
      </c>
      <c r="F15" s="42" t="s">
        <v>90</v>
      </c>
      <c r="G15" s="43" t="s">
        <v>91</v>
      </c>
      <c r="H15" s="42" t="s">
        <v>90</v>
      </c>
      <c r="I15" s="43" t="s">
        <v>91</v>
      </c>
    </row>
    <row r="16">
      <c r="A16" s="21" t="s">
        <v>6</v>
      </c>
      <c r="B16" s="44">
        <f>'E3K-1.3-Results'!$I$3*100</f>
        <v>100</v>
      </c>
      <c r="C16" s="45">
        <v>0.0</v>
      </c>
      <c r="D16" s="44">
        <f>'E3K-2.3-Results'!$I$3*100</f>
        <v>100</v>
      </c>
      <c r="E16" s="45">
        <v>0.0</v>
      </c>
      <c r="F16" s="44">
        <f>'E3K-3.3-Results'!$I$3*100</f>
        <v>100</v>
      </c>
      <c r="G16" s="45">
        <v>0.0</v>
      </c>
      <c r="H16" s="44">
        <f>'E3K-4.3-Results'!$I$3*100</f>
        <v>100</v>
      </c>
      <c r="I16" s="45">
        <v>0.0</v>
      </c>
    </row>
    <row r="17">
      <c r="A17" s="28" t="s">
        <v>93</v>
      </c>
      <c r="B17" s="46">
        <f>'E3K-1.3-Results'!$I$5*100</f>
        <v>50</v>
      </c>
      <c r="C17" s="47">
        <f>(sum('E3K-1.3-Results'!$D$4:$E$7)-sum('E3K-1.3-Results'!$C$4:$C$7))/(sum('E3K-1.3-Results'!$J$4:$J$6)+sum('E3K-1.3-Results'!$L$4:$L$6)-sum('E3K-1.3-Results'!$H$4:$H$6))*100</f>
        <v>8.333333333</v>
      </c>
      <c r="D17" s="46">
        <f>'E3K-2.3-Results'!$I$5*100</f>
        <v>75</v>
      </c>
      <c r="E17" s="47">
        <f>(sum('E3K-2.3-Results'!$D$4:$E$7)-sum('E3K-2.3-Results'!$C$4:$C$7))/(sum('E3K-2.3-Results'!$J$4:$J$6)+sum('E3K-2.3-Results'!$L$4:$L$6)-sum('E3K-2.3-Results'!$H$4:$H$6))*100</f>
        <v>0</v>
      </c>
      <c r="F17" s="46">
        <f>'E3K-3.3-Results'!$I$5*100</f>
        <v>100</v>
      </c>
      <c r="G17" s="47">
        <f>(sum('E3K-3.3-Results'!$D$4:$E$7)-sum('E3K-3.3-Results'!$C$4:$C$7))/(sum('E3K-3.3-Results'!$J$4:$J$6)+sum('E3K-3.3-Results'!$L$4:$L$6)-sum('E3K-3.3-Results'!$H$4:$H$6))*100</f>
        <v>4.166666667</v>
      </c>
      <c r="H17" s="46">
        <f>'E3K-4.3-Results'!$I$5*100</f>
        <v>50</v>
      </c>
      <c r="I17" s="47">
        <f>(sum('E3K-4.3-Results'!$D$4:$E$7)-sum('E3K-4.3-Results'!$C$4:$C$7))/(sum('E3K-4.3-Results'!$J$4:$J$6)+sum('E3K-4.3-Results'!$L$4:$L$6)-sum('E3K-4.3-Results'!$H$4:$H$6))*100</f>
        <v>0</v>
      </c>
    </row>
    <row r="19">
      <c r="A19" s="12" t="s">
        <v>85</v>
      </c>
      <c r="B19" s="16" t="s">
        <v>96</v>
      </c>
      <c r="C19" s="15"/>
    </row>
    <row r="20">
      <c r="A20" s="17"/>
      <c r="B20" s="42" t="s">
        <v>90</v>
      </c>
      <c r="C20" s="43" t="s">
        <v>91</v>
      </c>
    </row>
    <row r="21">
      <c r="A21" s="21" t="s">
        <v>6</v>
      </c>
      <c r="B21" s="37">
        <f t="shared" ref="B21:C21" si="5">(B16+D16+F16+H16)/4</f>
        <v>100</v>
      </c>
      <c r="C21" s="39">
        <f t="shared" si="5"/>
        <v>0</v>
      </c>
    </row>
    <row r="22">
      <c r="A22" s="28" t="s">
        <v>93</v>
      </c>
      <c r="B22" s="40">
        <f t="shared" ref="B22:C22" si="6">(B17+D17+F17+H17)/4</f>
        <v>68.75</v>
      </c>
      <c r="C22" s="30">
        <f t="shared" si="6"/>
        <v>3.125</v>
      </c>
    </row>
    <row r="25">
      <c r="A25" s="48" t="s">
        <v>85</v>
      </c>
      <c r="B25" s="48" t="s">
        <v>86</v>
      </c>
      <c r="C25" s="48" t="s">
        <v>87</v>
      </c>
      <c r="D25" s="48" t="s">
        <v>88</v>
      </c>
      <c r="E25" s="48" t="s">
        <v>89</v>
      </c>
    </row>
    <row r="26">
      <c r="A26" s="21" t="s">
        <v>97</v>
      </c>
      <c r="B26" s="49">
        <f>'E3K-1.3'!B35/'E3K-1.3'!B37*100</f>
        <v>0</v>
      </c>
      <c r="C26" s="49">
        <f>'E3K-2.3'!B30/'E3K-2.3'!B32*100</f>
        <v>0</v>
      </c>
      <c r="D26" s="49">
        <f>'E3K-3.3'!B60/'E3K-3.3'!B62*100</f>
        <v>16.36363636</v>
      </c>
      <c r="E26" s="49">
        <f>'E3K-4.3'!B31/'E3K-4.3'!B33*100</f>
        <v>3.846153846</v>
      </c>
    </row>
    <row r="27">
      <c r="A27" s="28" t="s">
        <v>98</v>
      </c>
      <c r="B27" s="50">
        <f>'E3K-1.3'!B36/'E3K-1.3'!B37*100</f>
        <v>80</v>
      </c>
      <c r="C27" s="50">
        <f>'E3K-2.3'!B31/'E3K-2.3'!B32*100</f>
        <v>80</v>
      </c>
      <c r="D27" s="50">
        <f>'E3K-3.3'!B61/'E3K-3.3'!B62*100</f>
        <v>70.90909091</v>
      </c>
      <c r="E27" s="50">
        <f>'E3K-4.3'!B32/'E3K-4.3'!B33*100</f>
        <v>76.92307692</v>
      </c>
    </row>
    <row r="29">
      <c r="A29" s="48" t="s">
        <v>85</v>
      </c>
      <c r="B29" s="16" t="s">
        <v>99</v>
      </c>
      <c r="C29" s="14"/>
      <c r="D29" s="15"/>
    </row>
    <row r="30">
      <c r="A30" s="21" t="s">
        <v>97</v>
      </c>
      <c r="B30" s="51">
        <f t="shared" ref="B30:B31" si="7">sum(B26:E26)/4</f>
        <v>5.052447552</v>
      </c>
      <c r="C30" s="33"/>
      <c r="D30" s="34"/>
    </row>
    <row r="31">
      <c r="A31" s="28" t="s">
        <v>98</v>
      </c>
      <c r="B31" s="52">
        <f t="shared" si="7"/>
        <v>76.95804196</v>
      </c>
      <c r="C31" s="53"/>
      <c r="D31" s="54"/>
    </row>
    <row r="33">
      <c r="A33" s="55" t="s">
        <v>100</v>
      </c>
      <c r="B33" s="14"/>
      <c r="C33" s="14"/>
      <c r="D33" s="15"/>
      <c r="E33" s="56">
        <f>('E3K-1.3'!B37+'E3K-2.3'!B32+'E3K-3.3'!B62+'E3K-4.3'!B33)/4</f>
        <v>34</v>
      </c>
    </row>
  </sheetData>
  <mergeCells count="18">
    <mergeCell ref="A1:A2"/>
    <mergeCell ref="B1:D1"/>
    <mergeCell ref="E1:G1"/>
    <mergeCell ref="H1:J1"/>
    <mergeCell ref="K1:M1"/>
    <mergeCell ref="A7:A8"/>
    <mergeCell ref="B7:E7"/>
    <mergeCell ref="B29:D29"/>
    <mergeCell ref="B30:D30"/>
    <mergeCell ref="B31:D31"/>
    <mergeCell ref="A33:D33"/>
    <mergeCell ref="A14:A15"/>
    <mergeCell ref="B14:C14"/>
    <mergeCell ref="D14:E14"/>
    <mergeCell ref="F14:G14"/>
    <mergeCell ref="H14:I14"/>
    <mergeCell ref="A19:A20"/>
    <mergeCell ref="B19:C1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0"/>
    <col customWidth="1" min="3" max="3" width="12.5"/>
    <col customWidth="1" min="4" max="4" width="11.75"/>
    <col customWidth="1" min="5" max="5" width="74.13"/>
    <col customWidth="1" min="6" max="6" width="25.25"/>
  </cols>
  <sheetData>
    <row r="1">
      <c r="A1" s="3" t="s">
        <v>101</v>
      </c>
      <c r="B1" s="3" t="s">
        <v>2</v>
      </c>
      <c r="C1" s="3" t="s">
        <v>102</v>
      </c>
      <c r="D1" s="3" t="s">
        <v>103</v>
      </c>
      <c r="E1" s="3" t="s">
        <v>104</v>
      </c>
      <c r="F1" s="3" t="s">
        <v>105</v>
      </c>
    </row>
    <row r="2">
      <c r="A2" s="8">
        <v>1.0</v>
      </c>
      <c r="B2" s="2" t="s">
        <v>6</v>
      </c>
      <c r="C2" s="2" t="s">
        <v>7</v>
      </c>
      <c r="D2" s="2" t="s">
        <v>7</v>
      </c>
      <c r="E2" s="2" t="s">
        <v>106</v>
      </c>
    </row>
    <row r="3">
      <c r="A3" s="8">
        <v>1.0</v>
      </c>
      <c r="B3" s="2" t="s">
        <v>25</v>
      </c>
      <c r="C3" s="2" t="s">
        <v>7</v>
      </c>
      <c r="D3" s="2" t="s">
        <v>7</v>
      </c>
      <c r="E3" s="2" t="s">
        <v>107</v>
      </c>
    </row>
    <row r="4">
      <c r="A4" s="8">
        <v>1.0</v>
      </c>
      <c r="B4" s="2" t="s">
        <v>9</v>
      </c>
      <c r="C4" s="2" t="s">
        <v>10</v>
      </c>
      <c r="D4" s="2" t="s">
        <v>19</v>
      </c>
      <c r="E4" s="2" t="s">
        <v>108</v>
      </c>
      <c r="F4" s="2" t="s">
        <v>41</v>
      </c>
    </row>
    <row r="5">
      <c r="A5" s="8" t="s">
        <v>109</v>
      </c>
      <c r="E5" s="2" t="s">
        <v>110</v>
      </c>
      <c r="F5" s="2" t="s">
        <v>111</v>
      </c>
    </row>
    <row r="6">
      <c r="A6" s="8" t="s">
        <v>109</v>
      </c>
      <c r="E6" s="2" t="s">
        <v>112</v>
      </c>
      <c r="F6" s="2" t="s">
        <v>111</v>
      </c>
    </row>
    <row r="7">
      <c r="A7" s="8" t="s">
        <v>109</v>
      </c>
      <c r="E7" s="2" t="s">
        <v>113</v>
      </c>
      <c r="F7" s="2" t="s">
        <v>111</v>
      </c>
    </row>
    <row r="8">
      <c r="A8" s="8" t="s">
        <v>109</v>
      </c>
      <c r="E8" s="57" t="s">
        <v>114</v>
      </c>
      <c r="F8" s="2" t="s">
        <v>111</v>
      </c>
    </row>
    <row r="9">
      <c r="A9" s="8">
        <v>1.0</v>
      </c>
      <c r="B9" s="2" t="s">
        <v>6</v>
      </c>
      <c r="C9" s="2" t="s">
        <v>7</v>
      </c>
      <c r="D9" s="2" t="s">
        <v>7</v>
      </c>
      <c r="E9" s="2" t="s">
        <v>115</v>
      </c>
    </row>
    <row r="10">
      <c r="A10" s="8" t="s">
        <v>109</v>
      </c>
      <c r="E10" s="2" t="s">
        <v>116</v>
      </c>
      <c r="F10" s="2" t="s">
        <v>111</v>
      </c>
    </row>
    <row r="11">
      <c r="A11" s="8" t="s">
        <v>109</v>
      </c>
      <c r="E11" s="2" t="s">
        <v>117</v>
      </c>
      <c r="F11" s="2" t="s">
        <v>111</v>
      </c>
    </row>
    <row r="12">
      <c r="A12" s="8" t="s">
        <v>109</v>
      </c>
      <c r="E12" s="57" t="s">
        <v>118</v>
      </c>
      <c r="F12" s="2" t="s">
        <v>111</v>
      </c>
    </row>
    <row r="13">
      <c r="A13" s="8" t="s">
        <v>109</v>
      </c>
      <c r="E13" s="2" t="s">
        <v>119</v>
      </c>
      <c r="F13" s="2" t="s">
        <v>111</v>
      </c>
    </row>
    <row r="14">
      <c r="A14" s="8" t="s">
        <v>109</v>
      </c>
      <c r="E14" s="2" t="s">
        <v>120</v>
      </c>
      <c r="F14" s="2" t="s">
        <v>111</v>
      </c>
    </row>
    <row r="15">
      <c r="A15" s="8" t="s">
        <v>109</v>
      </c>
      <c r="E15" s="2" t="s">
        <v>121</v>
      </c>
      <c r="F15" s="2" t="s">
        <v>111</v>
      </c>
    </row>
    <row r="16">
      <c r="A16" s="8" t="s">
        <v>109</v>
      </c>
      <c r="E16" s="2" t="s">
        <v>122</v>
      </c>
      <c r="F16" s="2" t="s">
        <v>111</v>
      </c>
    </row>
    <row r="17">
      <c r="A17" s="8" t="s">
        <v>109</v>
      </c>
      <c r="E17" s="57" t="s">
        <v>123</v>
      </c>
      <c r="F17" s="2" t="s">
        <v>111</v>
      </c>
    </row>
    <row r="18">
      <c r="A18" s="8">
        <v>1.0</v>
      </c>
      <c r="B18" s="2" t="s">
        <v>6</v>
      </c>
      <c r="C18" s="2" t="s">
        <v>7</v>
      </c>
      <c r="D18" s="2" t="s">
        <v>7</v>
      </c>
      <c r="E18" s="2" t="s">
        <v>124</v>
      </c>
    </row>
    <row r="19">
      <c r="A19" s="8">
        <v>1.0</v>
      </c>
      <c r="B19" s="2" t="s">
        <v>25</v>
      </c>
      <c r="C19" s="2" t="s">
        <v>10</v>
      </c>
      <c r="D19" s="2" t="s">
        <v>10</v>
      </c>
      <c r="E19" s="2" t="s">
        <v>125</v>
      </c>
      <c r="F19" s="2" t="s">
        <v>44</v>
      </c>
    </row>
    <row r="20">
      <c r="A20" s="8" t="s">
        <v>109</v>
      </c>
      <c r="E20" s="2" t="s">
        <v>126</v>
      </c>
      <c r="F20" s="2" t="s">
        <v>111</v>
      </c>
    </row>
    <row r="21">
      <c r="A21" s="8" t="s">
        <v>109</v>
      </c>
      <c r="E21" s="2" t="s">
        <v>127</v>
      </c>
      <c r="F21" s="2" t="s">
        <v>111</v>
      </c>
    </row>
    <row r="22">
      <c r="A22" s="8" t="s">
        <v>109</v>
      </c>
      <c r="E22" s="2" t="s">
        <v>128</v>
      </c>
      <c r="F22" s="2" t="s">
        <v>111</v>
      </c>
    </row>
    <row r="23">
      <c r="A23" s="8" t="s">
        <v>109</v>
      </c>
      <c r="E23" s="2" t="s">
        <v>129</v>
      </c>
      <c r="F23" s="2" t="s">
        <v>111</v>
      </c>
    </row>
    <row r="24">
      <c r="A24" s="8" t="s">
        <v>109</v>
      </c>
      <c r="E24" s="2" t="s">
        <v>130</v>
      </c>
      <c r="F24" s="2" t="s">
        <v>111</v>
      </c>
    </row>
    <row r="25">
      <c r="A25" s="8" t="s">
        <v>109</v>
      </c>
      <c r="E25" s="2" t="s">
        <v>131</v>
      </c>
      <c r="F25" s="2" t="s">
        <v>132</v>
      </c>
    </row>
    <row r="26">
      <c r="A26" s="8" t="s">
        <v>109</v>
      </c>
      <c r="E26" s="2" t="s">
        <v>133</v>
      </c>
      <c r="F26" s="2" t="s">
        <v>132</v>
      </c>
    </row>
    <row r="27">
      <c r="A27" s="8" t="s">
        <v>109</v>
      </c>
      <c r="E27" s="57" t="s">
        <v>134</v>
      </c>
      <c r="F27" s="2" t="s">
        <v>132</v>
      </c>
    </row>
    <row r="28">
      <c r="A28" s="8" t="s">
        <v>109</v>
      </c>
      <c r="E28" s="58" t="s">
        <v>135</v>
      </c>
      <c r="F28" s="2" t="s">
        <v>132</v>
      </c>
    </row>
    <row r="29">
      <c r="A29" s="8" t="s">
        <v>109</v>
      </c>
      <c r="E29" s="2" t="s">
        <v>136</v>
      </c>
      <c r="F29" s="2" t="s">
        <v>132</v>
      </c>
    </row>
    <row r="30">
      <c r="A30" s="8" t="s">
        <v>109</v>
      </c>
      <c r="E30" s="2" t="s">
        <v>137</v>
      </c>
      <c r="F30" s="2" t="s">
        <v>132</v>
      </c>
    </row>
    <row r="31">
      <c r="A31" s="8" t="s">
        <v>109</v>
      </c>
      <c r="E31" s="2" t="s">
        <v>138</v>
      </c>
      <c r="F31" s="2" t="s">
        <v>132</v>
      </c>
    </row>
    <row r="32">
      <c r="A32" s="59"/>
    </row>
    <row r="33">
      <c r="A33" s="8">
        <v>1.0</v>
      </c>
      <c r="B33" s="9">
        <f t="shared" ref="B33:B36" si="1">countif(A$2:A$31,A33)</f>
        <v>6</v>
      </c>
    </row>
    <row r="34">
      <c r="A34" s="8">
        <v>0.5</v>
      </c>
      <c r="B34" s="9">
        <f t="shared" si="1"/>
        <v>0</v>
      </c>
    </row>
    <row r="35">
      <c r="A35" s="8">
        <v>0.0</v>
      </c>
      <c r="B35" s="9">
        <f t="shared" si="1"/>
        <v>0</v>
      </c>
    </row>
    <row r="36">
      <c r="A36" s="8" t="s">
        <v>109</v>
      </c>
      <c r="B36" s="9">
        <f t="shared" si="1"/>
        <v>24</v>
      </c>
    </row>
    <row r="37">
      <c r="A37" s="10" t="s">
        <v>139</v>
      </c>
      <c r="B37" s="11">
        <f>sum(B33:B36)</f>
        <v>30</v>
      </c>
      <c r="H37" s="60"/>
      <c r="I37" s="60"/>
      <c r="J37" s="60"/>
      <c r="K37" s="60"/>
      <c r="L37" s="60"/>
      <c r="M37" s="60"/>
    </row>
    <row r="38">
      <c r="A38" s="10" t="s">
        <v>140</v>
      </c>
      <c r="B38" s="61">
        <f>A33*B33+A34*B34</f>
        <v>6</v>
      </c>
      <c r="F38" s="60"/>
      <c r="G38" s="60"/>
      <c r="H38" s="60"/>
      <c r="I38" s="60"/>
      <c r="J38" s="60"/>
      <c r="K38" s="60"/>
      <c r="L38" s="60"/>
      <c r="M38" s="60"/>
    </row>
    <row r="39">
      <c r="A39" s="8" t="s">
        <v>141</v>
      </c>
      <c r="B39" s="59">
        <f>counta(A2:A31)</f>
        <v>30</v>
      </c>
    </row>
    <row r="40">
      <c r="B40" s="8" t="s">
        <v>7</v>
      </c>
      <c r="C40" s="9">
        <f t="shared" ref="C40:C41" si="2">countif(C$2:C$31,B40)</f>
        <v>4</v>
      </c>
    </row>
    <row r="41">
      <c r="B41" s="8" t="s">
        <v>10</v>
      </c>
      <c r="C41" s="9">
        <f t="shared" si="2"/>
        <v>2</v>
      </c>
    </row>
    <row r="42">
      <c r="B42" s="10" t="s">
        <v>139</v>
      </c>
      <c r="C42" s="11">
        <f>sum(C40:C41)</f>
        <v>6</v>
      </c>
    </row>
    <row r="43">
      <c r="B43" s="8" t="s">
        <v>141</v>
      </c>
      <c r="C43" s="9">
        <f>B33+B34</f>
        <v>6</v>
      </c>
    </row>
    <row r="44">
      <c r="C44" s="2" t="s">
        <v>7</v>
      </c>
      <c r="D44" s="9">
        <f t="shared" ref="D44:D46" si="3">countif(D$2:D$31,C44)</f>
        <v>4</v>
      </c>
    </row>
    <row r="45">
      <c r="C45" s="2" t="s">
        <v>19</v>
      </c>
      <c r="D45" s="9">
        <f t="shared" si="3"/>
        <v>1</v>
      </c>
    </row>
    <row r="46">
      <c r="C46" s="2" t="s">
        <v>10</v>
      </c>
      <c r="D46" s="9">
        <f t="shared" si="3"/>
        <v>1</v>
      </c>
    </row>
    <row r="47">
      <c r="C47" s="3" t="s">
        <v>139</v>
      </c>
      <c r="D47" s="11">
        <f>sum(D44:D46)</f>
        <v>6</v>
      </c>
    </row>
    <row r="48">
      <c r="C48" s="2" t="s">
        <v>141</v>
      </c>
      <c r="D48" s="9">
        <f>C43</f>
        <v>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104</v>
      </c>
      <c r="B1" s="14"/>
      <c r="C1" s="14"/>
      <c r="D1" s="14"/>
      <c r="E1" s="15"/>
      <c r="F1" s="16" t="s">
        <v>142</v>
      </c>
      <c r="G1" s="15"/>
      <c r="H1" s="16" t="s">
        <v>102</v>
      </c>
      <c r="I1" s="15"/>
      <c r="J1" s="16" t="s">
        <v>103</v>
      </c>
      <c r="K1" s="14"/>
      <c r="L1" s="14"/>
      <c r="M1" s="15"/>
    </row>
    <row r="2">
      <c r="A2" s="62" t="s">
        <v>2</v>
      </c>
      <c r="B2" s="35" t="s">
        <v>79</v>
      </c>
      <c r="C2" s="35" t="s">
        <v>80</v>
      </c>
      <c r="D2" s="35" t="s">
        <v>81</v>
      </c>
      <c r="E2" s="36" t="s">
        <v>143</v>
      </c>
      <c r="F2" s="35" t="s">
        <v>79</v>
      </c>
      <c r="G2" s="36" t="s">
        <v>144</v>
      </c>
      <c r="H2" s="62" t="s">
        <v>7</v>
      </c>
      <c r="I2" s="36" t="s">
        <v>144</v>
      </c>
      <c r="J2" s="62" t="s">
        <v>7</v>
      </c>
      <c r="K2" s="35" t="s">
        <v>144</v>
      </c>
      <c r="L2" s="35" t="s">
        <v>19</v>
      </c>
      <c r="M2" s="36" t="s">
        <v>144</v>
      </c>
    </row>
    <row r="3">
      <c r="A3" s="63" t="s">
        <v>6</v>
      </c>
      <c r="B3" s="9">
        <f>sumif('E3K-1.3'!B$2:B$31,A3,'E3K-1.3'!A$2:A$31)</f>
        <v>3</v>
      </c>
      <c r="C3" s="9">
        <f>SUMIFS('E3K-1.3'!A$2:A$31,'E3K-1.3'!B$2:B$31,A3,'E3K-1.3'!C$2:C$31,"Yes")</f>
        <v>3</v>
      </c>
      <c r="D3" s="9">
        <f>SUMIFS('E3K-1.3'!A$2:A$31,'E3K-1.3'!B$2:B$31,A3,'E3K-1.3'!D$2:D$31,"Yes")</f>
        <v>3</v>
      </c>
      <c r="E3" s="64">
        <f>SUMIFS('E3K-1.3'!A$2:A$31,'E3K-1.3'!B$2:B$31,A3,'E3K-1.3'!D$2:D$31,"Yes (indirectly)")</f>
        <v>0</v>
      </c>
      <c r="F3" s="9">
        <f>'Ground truth'!B91</f>
        <v>3</v>
      </c>
      <c r="G3" s="65">
        <f t="shared" ref="G3:G11" si="1">B3/F3</f>
        <v>1</v>
      </c>
      <c r="H3" s="66">
        <f>'Ground truth'!C91</f>
        <v>3</v>
      </c>
      <c r="I3" s="65">
        <f>C3/H3</f>
        <v>1</v>
      </c>
      <c r="J3" s="66">
        <f>'Ground truth'!D91</f>
        <v>3</v>
      </c>
      <c r="K3" s="67">
        <f t="shared" ref="K3:K6" si="2">D3/J3</f>
        <v>1</v>
      </c>
      <c r="L3" s="9">
        <f>'Ground truth'!E91</f>
        <v>0</v>
      </c>
      <c r="M3" s="64"/>
    </row>
    <row r="4">
      <c r="A4" s="63" t="s">
        <v>9</v>
      </c>
      <c r="B4" s="9">
        <f>sumif('E3K-1.3'!B$2:B$31,A4,'E3K-1.3'!A$2:A$31)</f>
        <v>1</v>
      </c>
      <c r="C4" s="9">
        <f>SUMIFS('E3K-1.3'!A$2:A$31,'E3K-1.3'!B$2:B$31,A4,'E3K-1.3'!C$2:C$31,"Yes")</f>
        <v>0</v>
      </c>
      <c r="D4" s="9">
        <f>SUMIFS('E3K-1.3'!A$2:A$31,'E3K-1.3'!B$2:B$31,A4,'E3K-1.3'!D$2:D$31,"Yes")</f>
        <v>0</v>
      </c>
      <c r="E4" s="64">
        <f>SUMIFS('E3K-1.3'!A$2:A$31,'E3K-1.3'!B$2:B$31,A4,'E3K-1.3'!D$2:D$31,"Yes (indirectly)")</f>
        <v>1</v>
      </c>
      <c r="F4" s="9">
        <f>'Ground truth'!B92</f>
        <v>18</v>
      </c>
      <c r="G4" s="65">
        <f t="shared" si="1"/>
        <v>0.05555555556</v>
      </c>
      <c r="H4" s="66">
        <f>'Ground truth'!C92</f>
        <v>0</v>
      </c>
      <c r="I4" s="65"/>
      <c r="J4" s="66">
        <f>'Ground truth'!D92</f>
        <v>3</v>
      </c>
      <c r="K4" s="67">
        <f t="shared" si="2"/>
        <v>0</v>
      </c>
      <c r="L4" s="9">
        <f>'Ground truth'!E92</f>
        <v>3</v>
      </c>
      <c r="M4" s="65">
        <f>E4/L4</f>
        <v>0.3333333333</v>
      </c>
    </row>
    <row r="5">
      <c r="A5" s="63" t="s">
        <v>25</v>
      </c>
      <c r="B5" s="9">
        <f>sumif('E3K-1.3'!B$2:B$31,A5,'E3K-1.3'!A$2:A$31)</f>
        <v>2</v>
      </c>
      <c r="C5" s="9">
        <f>SUMIFS('E3K-1.3'!A$2:A$31,'E3K-1.3'!B$2:B$31,A5,'E3K-1.3'!C$2:C$31,"Yes")</f>
        <v>1</v>
      </c>
      <c r="D5" s="9">
        <f>SUMIFS('E3K-1.3'!A$2:A$31,'E3K-1.3'!B$2:B$31,A5,'E3K-1.3'!D$2:D$31,"Yes")</f>
        <v>1</v>
      </c>
      <c r="E5" s="64">
        <f>SUMIFS('E3K-1.3'!A$2:A$31,'E3K-1.3'!B$2:B$31,A5,'E3K-1.3'!D$2:D$31,"Yes (indirectly)")</f>
        <v>0</v>
      </c>
      <c r="F5" s="9">
        <f>'Ground truth'!B93</f>
        <v>3</v>
      </c>
      <c r="G5" s="65">
        <f t="shared" si="1"/>
        <v>0.6666666667</v>
      </c>
      <c r="H5" s="66">
        <f>'Ground truth'!C93</f>
        <v>2</v>
      </c>
      <c r="I5" s="65">
        <f>C5/H5</f>
        <v>0.5</v>
      </c>
      <c r="J5" s="66">
        <f>'Ground truth'!D93</f>
        <v>2</v>
      </c>
      <c r="K5" s="67">
        <f t="shared" si="2"/>
        <v>0.5</v>
      </c>
      <c r="L5" s="9">
        <f>'Ground truth'!E93</f>
        <v>0</v>
      </c>
      <c r="M5" s="64"/>
    </row>
    <row r="6">
      <c r="A6" s="63" t="s">
        <v>27</v>
      </c>
      <c r="B6" s="9">
        <f>sumif('E3K-1.3'!B$2:B$31,A6,'E3K-1.3'!A$2:A$31)</f>
        <v>0</v>
      </c>
      <c r="C6" s="9">
        <f>SUMIFS('E3K-1.3'!A$2:A$31,'E3K-1.3'!B$2:B$31,A6,'E3K-1.3'!C$2:C$31,"Yes")</f>
        <v>0</v>
      </c>
      <c r="D6" s="9">
        <f>SUMIFS('E3K-1.3'!A$2:A$31,'E3K-1.3'!B$2:B$31,A6,'E3K-1.3'!D$2:D$31,"Yes")</f>
        <v>0</v>
      </c>
      <c r="E6" s="64">
        <f>SUMIFS('E3K-1.3'!A$2:A$31,'E3K-1.3'!B$2:B$31,A6,'E3K-1.3'!D$2:D$31,"Yes (indirectly)")</f>
        <v>0</v>
      </c>
      <c r="F6" s="9">
        <f>'Ground truth'!B94</f>
        <v>8</v>
      </c>
      <c r="G6" s="65">
        <f t="shared" si="1"/>
        <v>0</v>
      </c>
      <c r="H6" s="66">
        <f>'Ground truth'!C94</f>
        <v>0</v>
      </c>
      <c r="I6" s="65"/>
      <c r="J6" s="66">
        <f>'Ground truth'!D94</f>
        <v>6</v>
      </c>
      <c r="K6" s="67">
        <f t="shared" si="2"/>
        <v>0</v>
      </c>
      <c r="L6" s="9">
        <f>'Ground truth'!E94</f>
        <v>0</v>
      </c>
      <c r="M6" s="64"/>
    </row>
    <row r="7">
      <c r="A7" s="63" t="s">
        <v>61</v>
      </c>
      <c r="B7" s="9">
        <f>sumif('E3K-1.3'!B$2:B$31,A7,'E3K-1.3'!A$2:A$31)</f>
        <v>0</v>
      </c>
      <c r="C7" s="9">
        <f>SUMIFS('E3K-1.3'!A$2:A$31,'E3K-1.3'!B$2:B$31,A7,'E3K-1.3'!C$2:C$31,"Yes")</f>
        <v>0</v>
      </c>
      <c r="D7" s="9">
        <f>SUMIFS('E3K-1.3'!A$2:A$31,'E3K-1.3'!B$2:B$31,A7,'E3K-1.3'!D$2:D$31,"Yes")</f>
        <v>0</v>
      </c>
      <c r="E7" s="64">
        <f>SUMIFS('E3K-1.3'!A$2:A$31,'E3K-1.3'!B$2:B$31,A7,'E3K-1.3'!D$2:D$31,"Yes (indirectly)")</f>
        <v>0</v>
      </c>
      <c r="F7" s="9">
        <f>'Ground truth'!B95</f>
        <v>2</v>
      </c>
      <c r="G7" s="65">
        <f t="shared" si="1"/>
        <v>0</v>
      </c>
      <c r="H7" s="66">
        <f>'Ground truth'!C95</f>
        <v>0</v>
      </c>
      <c r="I7" s="65"/>
      <c r="J7" s="66">
        <f>'Ground truth'!D95</f>
        <v>0</v>
      </c>
      <c r="K7" s="67"/>
      <c r="L7" s="9">
        <f>'Ground truth'!E95</f>
        <v>0</v>
      </c>
      <c r="M7" s="64"/>
    </row>
    <row r="8">
      <c r="A8" s="63" t="s">
        <v>13</v>
      </c>
      <c r="B8" s="9">
        <f>sumif('E3K-1.3'!B$2:B$31,A8,'E3K-1.3'!A$2:A$31)</f>
        <v>0</v>
      </c>
      <c r="C8" s="9">
        <f>SUMIFS('E3K-1.3'!A$2:A$31,'E3K-1.3'!B$2:B$31,A8,'E3K-1.3'!C$2:C$31,"Yes")</f>
        <v>0</v>
      </c>
      <c r="D8" s="9">
        <f>SUMIFS('E3K-1.3'!A$2:A$31,'E3K-1.3'!B$2:B$31,A8,'E3K-1.3'!D$2:D$31,"Yes")</f>
        <v>0</v>
      </c>
      <c r="E8" s="64">
        <f>SUMIFS('E3K-1.3'!A$2:A$31,'E3K-1.3'!B$2:B$31,A8,'E3K-1.3'!D$2:D$31,"Yes (indirectly)")</f>
        <v>0</v>
      </c>
      <c r="F8" s="9">
        <f>'Ground truth'!B96</f>
        <v>32</v>
      </c>
      <c r="G8" s="65">
        <f t="shared" si="1"/>
        <v>0</v>
      </c>
      <c r="H8" s="66">
        <f>'Ground truth'!C96</f>
        <v>0</v>
      </c>
      <c r="I8" s="65"/>
      <c r="J8" s="66">
        <f>'Ground truth'!D96</f>
        <v>0</v>
      </c>
      <c r="K8" s="67"/>
      <c r="L8" s="9">
        <f>'Ground truth'!E96</f>
        <v>0</v>
      </c>
      <c r="M8" s="64"/>
    </row>
    <row r="9">
      <c r="A9" s="63" t="s">
        <v>31</v>
      </c>
      <c r="B9" s="9">
        <f>sumif('E3K-1.3'!B$2:B$31,A9,'E3K-1.3'!A$2:A$31)</f>
        <v>0</v>
      </c>
      <c r="C9" s="9">
        <f>SUMIFS('E3K-1.3'!A$2:A$31,'E3K-1.3'!B$2:B$31,A9,'E3K-1.3'!C$2:C$31,"Yes")</f>
        <v>0</v>
      </c>
      <c r="D9" s="9">
        <f>SUMIFS('E3K-1.3'!A$2:A$31,'E3K-1.3'!B$2:B$31,A9,'E3K-1.3'!D$2:D$31,"Yes")</f>
        <v>0</v>
      </c>
      <c r="E9" s="64">
        <f>SUMIFS('E3K-1.3'!A$2:A$31,'E3K-1.3'!B$2:B$31,A9,'E3K-1.3'!D$2:D$31,"Yes (indirectly)")</f>
        <v>0</v>
      </c>
      <c r="F9" s="9">
        <f>'Ground truth'!B97</f>
        <v>6</v>
      </c>
      <c r="G9" s="65">
        <f t="shared" si="1"/>
        <v>0</v>
      </c>
      <c r="H9" s="66">
        <f>'Ground truth'!C97</f>
        <v>0</v>
      </c>
      <c r="I9" s="65"/>
      <c r="J9" s="66">
        <f>'Ground truth'!D97</f>
        <v>0</v>
      </c>
      <c r="K9" s="67"/>
      <c r="L9" s="9">
        <f>'Ground truth'!E97</f>
        <v>0</v>
      </c>
      <c r="M9" s="64"/>
    </row>
    <row r="10">
      <c r="A10" s="63" t="s">
        <v>63</v>
      </c>
      <c r="B10" s="9">
        <f>sumif('E3K-1.3'!B$2:B$31,A10,'E3K-1.3'!A$2:A$31)</f>
        <v>0</v>
      </c>
      <c r="C10" s="9">
        <f>SUMIFS('E3K-1.3'!A$2:A$31,'E3K-1.3'!B$2:B$31,A10,'E3K-1.3'!C$2:C$31,"Yes")</f>
        <v>0</v>
      </c>
      <c r="D10" s="9">
        <f>SUMIFS('E3K-1.3'!A$2:A$31,'E3K-1.3'!B$2:B$31,A10,'E3K-1.3'!D$2:D$31,"Yes")</f>
        <v>0</v>
      </c>
      <c r="E10" s="64">
        <f>SUMIFS('E3K-1.3'!A$2:A$31,'E3K-1.3'!B$2:B$31,A10,'E3K-1.3'!D$2:D$31,"Yes (indirectly)")</f>
        <v>0</v>
      </c>
      <c r="F10" s="9">
        <f>'Ground truth'!B98</f>
        <v>12</v>
      </c>
      <c r="G10" s="65">
        <f t="shared" si="1"/>
        <v>0</v>
      </c>
      <c r="H10" s="66">
        <f>'Ground truth'!C98</f>
        <v>0</v>
      </c>
      <c r="I10" s="65"/>
      <c r="J10" s="66">
        <f>'Ground truth'!D98</f>
        <v>0</v>
      </c>
      <c r="K10" s="67"/>
      <c r="L10" s="9">
        <f>'Ground truth'!E98</f>
        <v>0</v>
      </c>
      <c r="M10" s="64"/>
    </row>
    <row r="11">
      <c r="A11" s="68" t="s">
        <v>139</v>
      </c>
      <c r="B11" s="69">
        <f t="shared" ref="B11:E11" si="3">sum(B3:B10)</f>
        <v>6</v>
      </c>
      <c r="C11" s="69">
        <f t="shared" si="3"/>
        <v>4</v>
      </c>
      <c r="D11" s="69">
        <f t="shared" si="3"/>
        <v>4</v>
      </c>
      <c r="E11" s="70">
        <f t="shared" si="3"/>
        <v>1</v>
      </c>
      <c r="F11" s="69">
        <f>'Ground truth'!B100</f>
        <v>84</v>
      </c>
      <c r="G11" s="71">
        <f t="shared" si="1"/>
        <v>0.07142857143</v>
      </c>
      <c r="H11" s="72">
        <f>'Ground truth'!C99</f>
        <v>5</v>
      </c>
      <c r="I11" s="71">
        <f>C11/H11</f>
        <v>0.8</v>
      </c>
      <c r="J11" s="72">
        <f>'Ground truth'!D99</f>
        <v>14</v>
      </c>
      <c r="K11" s="73">
        <f>D11/J11</f>
        <v>0.2857142857</v>
      </c>
      <c r="L11" s="69">
        <f>'Ground truth'!E99</f>
        <v>3</v>
      </c>
      <c r="M11" s="71">
        <f>E11/L11</f>
        <v>0.3333333333</v>
      </c>
    </row>
    <row r="12">
      <c r="A12" s="8" t="s">
        <v>141</v>
      </c>
      <c r="B12" s="9">
        <f>'E3K-1.3'!B38</f>
        <v>6</v>
      </c>
    </row>
    <row r="14">
      <c r="A14" s="3" t="s">
        <v>145</v>
      </c>
    </row>
    <row r="15">
      <c r="A15" s="2" t="s">
        <v>146</v>
      </c>
    </row>
    <row r="16">
      <c r="A16" s="2" t="s">
        <v>147</v>
      </c>
    </row>
    <row r="17">
      <c r="A17" s="2" t="s">
        <v>148</v>
      </c>
    </row>
    <row r="18">
      <c r="A18" s="2" t="s">
        <v>149</v>
      </c>
    </row>
    <row r="19">
      <c r="A19" s="2" t="s">
        <v>150</v>
      </c>
    </row>
    <row r="20">
      <c r="A20" s="2" t="s">
        <v>151</v>
      </c>
    </row>
    <row r="21">
      <c r="A21" s="2" t="s">
        <v>152</v>
      </c>
    </row>
    <row r="22">
      <c r="A22" s="2" t="s">
        <v>153</v>
      </c>
    </row>
    <row r="23">
      <c r="A23" s="2" t="s">
        <v>154</v>
      </c>
    </row>
    <row r="24">
      <c r="A24" s="2" t="s">
        <v>155</v>
      </c>
    </row>
  </sheetData>
  <mergeCells count="4">
    <mergeCell ref="A1:E1"/>
    <mergeCell ref="F1:G1"/>
    <mergeCell ref="H1:I1"/>
    <mergeCell ref="J1:M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0"/>
    <col customWidth="1" min="3" max="3" width="12.5"/>
    <col customWidth="1" min="4" max="4" width="11.75"/>
    <col customWidth="1" min="5" max="5" width="58.88"/>
    <col customWidth="1" min="6" max="6" width="52.13"/>
  </cols>
  <sheetData>
    <row r="1">
      <c r="A1" s="3" t="s">
        <v>101</v>
      </c>
      <c r="B1" s="3" t="s">
        <v>2</v>
      </c>
      <c r="C1" s="3" t="s">
        <v>102</v>
      </c>
      <c r="D1" s="3" t="s">
        <v>103</v>
      </c>
      <c r="E1" s="3" t="s">
        <v>104</v>
      </c>
      <c r="F1" s="3" t="s">
        <v>105</v>
      </c>
    </row>
    <row r="2">
      <c r="A2" s="8">
        <v>1.0</v>
      </c>
      <c r="B2" s="2" t="s">
        <v>6</v>
      </c>
      <c r="C2" s="2" t="s">
        <v>7</v>
      </c>
      <c r="D2" s="2" t="s">
        <v>7</v>
      </c>
      <c r="E2" s="2" t="s">
        <v>156</v>
      </c>
    </row>
    <row r="3">
      <c r="A3" s="8" t="s">
        <v>109</v>
      </c>
      <c r="E3" s="57" t="s">
        <v>157</v>
      </c>
      <c r="F3" s="2" t="s">
        <v>111</v>
      </c>
    </row>
    <row r="4">
      <c r="A4" s="8">
        <v>0.5</v>
      </c>
      <c r="B4" s="2" t="s">
        <v>25</v>
      </c>
      <c r="C4" s="2" t="s">
        <v>7</v>
      </c>
      <c r="D4" s="2" t="s">
        <v>7</v>
      </c>
      <c r="E4" s="2" t="s">
        <v>158</v>
      </c>
      <c r="F4" s="2" t="s">
        <v>24</v>
      </c>
    </row>
    <row r="5">
      <c r="A5" s="8" t="s">
        <v>109</v>
      </c>
      <c r="E5" s="2" t="s">
        <v>159</v>
      </c>
      <c r="F5" s="2" t="s">
        <v>111</v>
      </c>
    </row>
    <row r="6">
      <c r="A6" s="8">
        <v>1.0</v>
      </c>
      <c r="B6" s="2" t="s">
        <v>6</v>
      </c>
      <c r="C6" s="2" t="s">
        <v>7</v>
      </c>
      <c r="D6" s="2" t="s">
        <v>7</v>
      </c>
      <c r="E6" s="2" t="s">
        <v>160</v>
      </c>
      <c r="F6" s="2" t="s">
        <v>111</v>
      </c>
    </row>
    <row r="7">
      <c r="A7" s="8">
        <v>1.0</v>
      </c>
      <c r="B7" s="2" t="s">
        <v>25</v>
      </c>
      <c r="C7" s="2" t="s">
        <v>7</v>
      </c>
      <c r="D7" s="2" t="s">
        <v>7</v>
      </c>
      <c r="E7" s="2" t="s">
        <v>161</v>
      </c>
      <c r="F7" s="2" t="s">
        <v>24</v>
      </c>
    </row>
    <row r="8">
      <c r="A8" s="8" t="s">
        <v>109</v>
      </c>
      <c r="E8" s="2" t="s">
        <v>162</v>
      </c>
      <c r="F8" s="2" t="s">
        <v>111</v>
      </c>
    </row>
    <row r="9">
      <c r="A9" s="8" t="s">
        <v>109</v>
      </c>
      <c r="E9" s="2" t="s">
        <v>163</v>
      </c>
      <c r="F9" s="2" t="s">
        <v>111</v>
      </c>
    </row>
    <row r="10">
      <c r="A10" s="8" t="s">
        <v>109</v>
      </c>
      <c r="E10" s="2" t="s">
        <v>164</v>
      </c>
      <c r="F10" s="2" t="s">
        <v>111</v>
      </c>
    </row>
    <row r="11">
      <c r="A11" s="8" t="s">
        <v>109</v>
      </c>
      <c r="E11" s="2" t="s">
        <v>165</v>
      </c>
      <c r="F11" s="2" t="s">
        <v>111</v>
      </c>
    </row>
    <row r="12">
      <c r="A12" s="8" t="s">
        <v>109</v>
      </c>
      <c r="E12" s="2" t="s">
        <v>166</v>
      </c>
      <c r="F12" s="2" t="s">
        <v>111</v>
      </c>
    </row>
    <row r="13">
      <c r="A13" s="8">
        <v>1.0</v>
      </c>
      <c r="B13" s="2" t="s">
        <v>6</v>
      </c>
      <c r="C13" s="2" t="s">
        <v>7</v>
      </c>
      <c r="D13" s="2" t="s">
        <v>7</v>
      </c>
      <c r="E13" s="2" t="s">
        <v>167</v>
      </c>
    </row>
    <row r="14">
      <c r="A14" s="8" t="s">
        <v>109</v>
      </c>
      <c r="E14" s="2" t="s">
        <v>168</v>
      </c>
      <c r="F14" s="2" t="s">
        <v>111</v>
      </c>
    </row>
    <row r="15">
      <c r="A15" s="8" t="s">
        <v>109</v>
      </c>
      <c r="E15" s="2" t="s">
        <v>169</v>
      </c>
      <c r="F15" s="2" t="s">
        <v>111</v>
      </c>
    </row>
    <row r="16">
      <c r="A16" s="8" t="s">
        <v>109</v>
      </c>
      <c r="E16" s="2" t="s">
        <v>170</v>
      </c>
      <c r="F16" s="2" t="s">
        <v>111</v>
      </c>
    </row>
    <row r="17">
      <c r="A17" s="8" t="s">
        <v>109</v>
      </c>
      <c r="E17" s="2" t="s">
        <v>171</v>
      </c>
      <c r="F17" s="2" t="s">
        <v>111</v>
      </c>
    </row>
    <row r="18">
      <c r="A18" s="8" t="s">
        <v>109</v>
      </c>
      <c r="E18" s="2" t="s">
        <v>172</v>
      </c>
      <c r="F18" s="2" t="s">
        <v>111</v>
      </c>
    </row>
    <row r="19">
      <c r="A19" s="8" t="s">
        <v>109</v>
      </c>
      <c r="E19" s="2" t="s">
        <v>173</v>
      </c>
      <c r="F19" s="2" t="s">
        <v>111</v>
      </c>
    </row>
    <row r="20">
      <c r="A20" s="8" t="s">
        <v>109</v>
      </c>
      <c r="E20" s="2" t="s">
        <v>174</v>
      </c>
      <c r="F20" s="2" t="s">
        <v>111</v>
      </c>
    </row>
    <row r="21">
      <c r="A21" s="8" t="s">
        <v>109</v>
      </c>
      <c r="E21" s="2" t="s">
        <v>175</v>
      </c>
      <c r="F21" s="2" t="s">
        <v>132</v>
      </c>
    </row>
    <row r="22">
      <c r="A22" s="8" t="s">
        <v>109</v>
      </c>
      <c r="E22" s="2" t="s">
        <v>176</v>
      </c>
      <c r="F22" s="2" t="s">
        <v>132</v>
      </c>
    </row>
    <row r="23">
      <c r="A23" s="8" t="s">
        <v>109</v>
      </c>
      <c r="E23" s="2" t="s">
        <v>177</v>
      </c>
      <c r="F23" s="2" t="s">
        <v>132</v>
      </c>
    </row>
    <row r="24">
      <c r="A24" s="8" t="s">
        <v>109</v>
      </c>
      <c r="E24" s="2" t="s">
        <v>178</v>
      </c>
      <c r="F24" s="2" t="s">
        <v>132</v>
      </c>
    </row>
    <row r="25">
      <c r="A25" s="8" t="s">
        <v>109</v>
      </c>
      <c r="E25" s="2" t="s">
        <v>179</v>
      </c>
      <c r="F25" s="2" t="s">
        <v>132</v>
      </c>
    </row>
    <row r="26">
      <c r="A26" s="8" t="s">
        <v>109</v>
      </c>
      <c r="E26" s="2" t="s">
        <v>180</v>
      </c>
      <c r="F26" s="2" t="s">
        <v>132</v>
      </c>
    </row>
    <row r="27">
      <c r="A27" s="59"/>
    </row>
    <row r="28">
      <c r="A28" s="8">
        <v>1.0</v>
      </c>
      <c r="B28" s="9">
        <f t="shared" ref="B28:B31" si="1">countif(A$2:A$26,A28)</f>
        <v>4</v>
      </c>
    </row>
    <row r="29">
      <c r="A29" s="8">
        <v>0.5</v>
      </c>
      <c r="B29" s="9">
        <f t="shared" si="1"/>
        <v>1</v>
      </c>
    </row>
    <row r="30">
      <c r="A30" s="8">
        <v>0.0</v>
      </c>
      <c r="B30" s="9">
        <f t="shared" si="1"/>
        <v>0</v>
      </c>
    </row>
    <row r="31">
      <c r="A31" s="8" t="s">
        <v>109</v>
      </c>
      <c r="B31" s="9">
        <f t="shared" si="1"/>
        <v>20</v>
      </c>
    </row>
    <row r="32">
      <c r="A32" s="10" t="s">
        <v>139</v>
      </c>
      <c r="B32" s="11">
        <f>sum(B28:B31)</f>
        <v>25</v>
      </c>
      <c r="H32" s="60"/>
      <c r="I32" s="60"/>
      <c r="J32" s="60"/>
      <c r="K32" s="60"/>
      <c r="L32" s="60"/>
      <c r="M32" s="60"/>
    </row>
    <row r="33">
      <c r="A33" s="10" t="s">
        <v>140</v>
      </c>
      <c r="B33" s="61">
        <f>A28*B28+A29*B29</f>
        <v>4.5</v>
      </c>
      <c r="F33" s="60"/>
      <c r="G33" s="60"/>
      <c r="H33" s="60"/>
      <c r="I33" s="60"/>
      <c r="J33" s="60"/>
      <c r="K33" s="60"/>
      <c r="L33" s="60"/>
      <c r="M33" s="60"/>
    </row>
    <row r="34">
      <c r="A34" s="8" t="s">
        <v>141</v>
      </c>
      <c r="B34" s="59">
        <f>counta(A2:A26)</f>
        <v>25</v>
      </c>
    </row>
    <row r="35">
      <c r="B35" s="8" t="s">
        <v>7</v>
      </c>
      <c r="C35" s="9">
        <f t="shared" ref="C35:C36" si="2">countif(C$2:C$26,B35)</f>
        <v>5</v>
      </c>
    </row>
    <row r="36">
      <c r="B36" s="8" t="s">
        <v>10</v>
      </c>
      <c r="C36" s="9">
        <f t="shared" si="2"/>
        <v>0</v>
      </c>
    </row>
    <row r="37">
      <c r="B37" s="10" t="s">
        <v>139</v>
      </c>
      <c r="C37" s="11">
        <f>sum(C35:C36)</f>
        <v>5</v>
      </c>
    </row>
    <row r="38">
      <c r="B38" s="8" t="s">
        <v>141</v>
      </c>
      <c r="C38" s="9">
        <f>B28+B29</f>
        <v>5</v>
      </c>
    </row>
    <row r="39">
      <c r="C39" s="2" t="s">
        <v>7</v>
      </c>
      <c r="D39" s="9">
        <f t="shared" ref="D39:D41" si="3">countif(D$2:D$26,C39)</f>
        <v>5</v>
      </c>
    </row>
    <row r="40">
      <c r="C40" s="2" t="s">
        <v>19</v>
      </c>
      <c r="D40" s="9">
        <f t="shared" si="3"/>
        <v>0</v>
      </c>
    </row>
    <row r="41">
      <c r="C41" s="2" t="s">
        <v>10</v>
      </c>
      <c r="D41" s="9">
        <f t="shared" si="3"/>
        <v>0</v>
      </c>
    </row>
    <row r="42">
      <c r="C42" s="3" t="s">
        <v>139</v>
      </c>
      <c r="D42" s="11">
        <f>sum(D39:D41)</f>
        <v>5</v>
      </c>
    </row>
    <row r="43">
      <c r="C43" s="2" t="s">
        <v>141</v>
      </c>
      <c r="D43" s="9">
        <f>C38</f>
        <v>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104</v>
      </c>
      <c r="B1" s="14"/>
      <c r="C1" s="14"/>
      <c r="D1" s="14"/>
      <c r="E1" s="15"/>
      <c r="F1" s="16" t="s">
        <v>142</v>
      </c>
      <c r="G1" s="15"/>
      <c r="H1" s="16" t="s">
        <v>102</v>
      </c>
      <c r="I1" s="15"/>
      <c r="J1" s="16" t="s">
        <v>103</v>
      </c>
      <c r="K1" s="14"/>
      <c r="L1" s="14"/>
      <c r="M1" s="15"/>
    </row>
    <row r="2">
      <c r="A2" s="62" t="s">
        <v>2</v>
      </c>
      <c r="B2" s="35" t="s">
        <v>79</v>
      </c>
      <c r="C2" s="35" t="s">
        <v>80</v>
      </c>
      <c r="D2" s="35" t="s">
        <v>81</v>
      </c>
      <c r="E2" s="36" t="s">
        <v>143</v>
      </c>
      <c r="F2" s="35" t="s">
        <v>79</v>
      </c>
      <c r="G2" s="36" t="s">
        <v>144</v>
      </c>
      <c r="H2" s="62" t="s">
        <v>7</v>
      </c>
      <c r="I2" s="36" t="s">
        <v>144</v>
      </c>
      <c r="J2" s="62" t="s">
        <v>7</v>
      </c>
      <c r="K2" s="35" t="s">
        <v>144</v>
      </c>
      <c r="L2" s="35" t="s">
        <v>19</v>
      </c>
      <c r="M2" s="36" t="s">
        <v>144</v>
      </c>
    </row>
    <row r="3">
      <c r="A3" s="63" t="s">
        <v>6</v>
      </c>
      <c r="B3" s="9">
        <f>sumif('E3K-2.3'!B$2:B$26,A3,'E3K-2.3'!A$2:A$26)</f>
        <v>3</v>
      </c>
      <c r="C3" s="9">
        <f>SUMIFS('E3K-2.3'!A$2:A$26,'E3K-2.3'!B$2:B$26,A3,'E3K-2.3'!C$2:C$26,"Yes")</f>
        <v>3</v>
      </c>
      <c r="D3" s="9">
        <f>SUMIFS('E3K-2.3'!A$2:A$26,'E3K-2.3'!B$2:B$26,A3,'E3K-2.3'!D$2:D$26,"Yes")</f>
        <v>3</v>
      </c>
      <c r="E3" s="64">
        <f>SUMIFS('E3K-2.3'!A$2:A$26,'E3K-2.3'!B$2:B$26,A3,'E3K-2.3'!D$2:D$26,"Yes (indirectly)")</f>
        <v>0</v>
      </c>
      <c r="F3" s="9">
        <f>'Ground truth'!B91</f>
        <v>3</v>
      </c>
      <c r="G3" s="65">
        <f t="shared" ref="G3:G11" si="1">B3/F3</f>
        <v>1</v>
      </c>
      <c r="H3" s="66">
        <f>'Ground truth'!C91</f>
        <v>3</v>
      </c>
      <c r="I3" s="65">
        <f>C3/H3</f>
        <v>1</v>
      </c>
      <c r="J3" s="66">
        <f>'Ground truth'!D91</f>
        <v>3</v>
      </c>
      <c r="K3" s="67">
        <f t="shared" ref="K3:K6" si="2">D3/J3</f>
        <v>1</v>
      </c>
      <c r="L3" s="9">
        <f>'Ground truth'!E91</f>
        <v>0</v>
      </c>
      <c r="M3" s="64"/>
    </row>
    <row r="4">
      <c r="A4" s="63" t="s">
        <v>9</v>
      </c>
      <c r="B4" s="9">
        <f>sumif('E3K-2.3'!B$2:B$26,A4,'E3K-2.3'!A$2:A$26)</f>
        <v>0</v>
      </c>
      <c r="C4" s="9">
        <f>SUMIFS('E3K-2.3'!A$2:A$26,'E3K-2.3'!B$2:B$26,A4,'E3K-2.3'!C$2:C$26,"Yes")</f>
        <v>0</v>
      </c>
      <c r="D4" s="9">
        <f>SUMIFS('E3K-2.3'!A$2:A$26,'E3K-2.3'!B$2:B$26,A4,'E3K-2.3'!D$2:D$26,"Yes")</f>
        <v>0</v>
      </c>
      <c r="E4" s="64">
        <f>SUMIFS('E3K-2.3'!A$2:A$26,'E3K-2.3'!B$2:B$26,A4,'E3K-2.3'!D$2:D$26,"Yes (indirectly)")</f>
        <v>0</v>
      </c>
      <c r="F4" s="9">
        <f>'Ground truth'!B92</f>
        <v>18</v>
      </c>
      <c r="G4" s="65">
        <f t="shared" si="1"/>
        <v>0</v>
      </c>
      <c r="H4" s="66">
        <f>'Ground truth'!C92</f>
        <v>0</v>
      </c>
      <c r="I4" s="65"/>
      <c r="J4" s="66">
        <f>'Ground truth'!D92</f>
        <v>3</v>
      </c>
      <c r="K4" s="67">
        <f t="shared" si="2"/>
        <v>0</v>
      </c>
      <c r="L4" s="9">
        <f>'Ground truth'!E92</f>
        <v>3</v>
      </c>
      <c r="M4" s="65">
        <f>E4/L4</f>
        <v>0</v>
      </c>
    </row>
    <row r="5">
      <c r="A5" s="63" t="s">
        <v>25</v>
      </c>
      <c r="B5" s="9">
        <f>sumif('E3K-2.3'!B$2:B$26,A5,'E3K-2.3'!A$2:A$26)</f>
        <v>1.5</v>
      </c>
      <c r="C5" s="9">
        <f>SUMIFS('E3K-2.3'!A$2:A$26,'E3K-2.3'!B$2:B$26,A5,'E3K-2.3'!C$2:C$26,"Yes")</f>
        <v>1.5</v>
      </c>
      <c r="D5" s="9">
        <f>SUMIFS('E3K-2.3'!A$2:A$26,'E3K-2.3'!B$2:B$26,A5,'E3K-2.3'!D$2:D$26,"Yes")</f>
        <v>1.5</v>
      </c>
      <c r="E5" s="64">
        <f>SUMIFS('E3K-2.3'!A$2:A$26,'E3K-2.3'!B$2:B$26,A5,'E3K-2.3'!D$2:D$26,"Yes (indirectly)")</f>
        <v>0</v>
      </c>
      <c r="F5" s="9">
        <f>'Ground truth'!B93</f>
        <v>3</v>
      </c>
      <c r="G5" s="65">
        <f t="shared" si="1"/>
        <v>0.5</v>
      </c>
      <c r="H5" s="66">
        <f>'Ground truth'!C93</f>
        <v>2</v>
      </c>
      <c r="I5" s="65">
        <f>C5/H5</f>
        <v>0.75</v>
      </c>
      <c r="J5" s="66">
        <f>'Ground truth'!D93</f>
        <v>2</v>
      </c>
      <c r="K5" s="67">
        <f t="shared" si="2"/>
        <v>0.75</v>
      </c>
      <c r="L5" s="9">
        <f>'Ground truth'!E93</f>
        <v>0</v>
      </c>
      <c r="M5" s="64"/>
    </row>
    <row r="6">
      <c r="A6" s="63" t="s">
        <v>27</v>
      </c>
      <c r="B6" s="9">
        <f>sumif('E3K-2.3'!B$2:B$26,A6,'E3K-2.3'!A$2:A$26)</f>
        <v>0</v>
      </c>
      <c r="C6" s="9">
        <f>SUMIFS('E3K-2.3'!A$2:A$26,'E3K-2.3'!B$2:B$26,A6,'E3K-2.3'!C$2:C$26,"Yes")</f>
        <v>0</v>
      </c>
      <c r="D6" s="9">
        <f>SUMIFS('E3K-2.3'!A$2:A$26,'E3K-2.3'!B$2:B$26,A6,'E3K-2.3'!D$2:D$26,"Yes")</f>
        <v>0</v>
      </c>
      <c r="E6" s="64">
        <f>SUMIFS('E3K-2.3'!A$2:A$26,'E3K-2.3'!B$2:B$26,A6,'E3K-2.3'!D$2:D$26,"Yes (indirectly)")</f>
        <v>0</v>
      </c>
      <c r="F6" s="9">
        <f>'Ground truth'!B94</f>
        <v>8</v>
      </c>
      <c r="G6" s="65">
        <f t="shared" si="1"/>
        <v>0</v>
      </c>
      <c r="H6" s="66">
        <f>'Ground truth'!C94</f>
        <v>0</v>
      </c>
      <c r="I6" s="65"/>
      <c r="J6" s="66">
        <f>'Ground truth'!D94</f>
        <v>6</v>
      </c>
      <c r="K6" s="67">
        <f t="shared" si="2"/>
        <v>0</v>
      </c>
      <c r="L6" s="9">
        <f>'Ground truth'!E94</f>
        <v>0</v>
      </c>
      <c r="M6" s="64"/>
    </row>
    <row r="7">
      <c r="A7" s="63" t="s">
        <v>61</v>
      </c>
      <c r="B7" s="9">
        <f>sumif('E3K-2.3'!B$2:B$26,A7,'E3K-2.3'!A$2:A$26)</f>
        <v>0</v>
      </c>
      <c r="C7" s="9">
        <f>SUMIFS('E3K-2.3'!A$2:A$26,'E3K-2.3'!B$2:B$26,A7,'E3K-2.3'!C$2:C$26,"Yes")</f>
        <v>0</v>
      </c>
      <c r="D7" s="9">
        <f>SUMIFS('E3K-2.3'!A$2:A$26,'E3K-2.3'!B$2:B$26,A7,'E3K-2.3'!D$2:D$26,"Yes")</f>
        <v>0</v>
      </c>
      <c r="E7" s="64">
        <f>SUMIFS('E3K-2.3'!A$2:A$26,'E3K-2.3'!B$2:B$26,A7,'E3K-2.3'!D$2:D$26,"Yes (indirectly)")</f>
        <v>0</v>
      </c>
      <c r="F7" s="9">
        <f>'Ground truth'!B95</f>
        <v>2</v>
      </c>
      <c r="G7" s="65">
        <f t="shared" si="1"/>
        <v>0</v>
      </c>
      <c r="H7" s="66">
        <f>'Ground truth'!C95</f>
        <v>0</v>
      </c>
      <c r="I7" s="65"/>
      <c r="J7" s="66">
        <f>'Ground truth'!D95</f>
        <v>0</v>
      </c>
      <c r="K7" s="67"/>
      <c r="L7" s="9">
        <f>'Ground truth'!E95</f>
        <v>0</v>
      </c>
      <c r="M7" s="64"/>
    </row>
    <row r="8">
      <c r="A8" s="63" t="s">
        <v>13</v>
      </c>
      <c r="B8" s="9">
        <f>sumif('E3K-2.3'!B$2:B$26,A8,'E3K-2.3'!A$2:A$26)</f>
        <v>0</v>
      </c>
      <c r="C8" s="9">
        <f>SUMIFS('E3K-2.3'!A$2:A$26,'E3K-2.3'!B$2:B$26,A8,'E3K-2.3'!C$2:C$26,"Yes")</f>
        <v>0</v>
      </c>
      <c r="D8" s="9">
        <f>SUMIFS('E3K-2.3'!A$2:A$26,'E3K-2.3'!B$2:B$26,A8,'E3K-2.3'!D$2:D$26,"Yes")</f>
        <v>0</v>
      </c>
      <c r="E8" s="64">
        <f>SUMIFS('E3K-2.3'!A$2:A$26,'E3K-2.3'!B$2:B$26,A8,'E3K-2.3'!D$2:D$26,"Yes (indirectly)")</f>
        <v>0</v>
      </c>
      <c r="F8" s="9">
        <f>'Ground truth'!B96</f>
        <v>32</v>
      </c>
      <c r="G8" s="65">
        <f t="shared" si="1"/>
        <v>0</v>
      </c>
      <c r="H8" s="66">
        <f>'Ground truth'!C96</f>
        <v>0</v>
      </c>
      <c r="I8" s="65"/>
      <c r="J8" s="66">
        <f>'Ground truth'!D96</f>
        <v>0</v>
      </c>
      <c r="K8" s="67"/>
      <c r="L8" s="9">
        <f>'Ground truth'!E96</f>
        <v>0</v>
      </c>
      <c r="M8" s="64"/>
    </row>
    <row r="9">
      <c r="A9" s="63" t="s">
        <v>31</v>
      </c>
      <c r="B9" s="9">
        <f>sumif('E3K-2.3'!B$2:B$26,A9,'E3K-2.3'!A$2:A$26)</f>
        <v>0</v>
      </c>
      <c r="C9" s="9">
        <f>SUMIFS('E3K-2.3'!A$2:A$26,'E3K-2.3'!B$2:B$26,A9,'E3K-2.3'!C$2:C$26,"Yes")</f>
        <v>0</v>
      </c>
      <c r="D9" s="9">
        <f>SUMIFS('E3K-2.3'!A$2:A$26,'E3K-2.3'!B$2:B$26,A9,'E3K-2.3'!D$2:D$26,"Yes")</f>
        <v>0</v>
      </c>
      <c r="E9" s="64">
        <f>SUMIFS('E3K-2.3'!A$2:A$26,'E3K-2.3'!B$2:B$26,A9,'E3K-2.3'!D$2:D$26,"Yes (indirectly)")</f>
        <v>0</v>
      </c>
      <c r="F9" s="9">
        <f>'Ground truth'!B97</f>
        <v>6</v>
      </c>
      <c r="G9" s="65">
        <f t="shared" si="1"/>
        <v>0</v>
      </c>
      <c r="H9" s="66">
        <f>'Ground truth'!C97</f>
        <v>0</v>
      </c>
      <c r="I9" s="65"/>
      <c r="J9" s="66">
        <f>'Ground truth'!D97</f>
        <v>0</v>
      </c>
      <c r="K9" s="67"/>
      <c r="L9" s="9">
        <f>'Ground truth'!E97</f>
        <v>0</v>
      </c>
      <c r="M9" s="64"/>
    </row>
    <row r="10">
      <c r="A10" s="63" t="s">
        <v>63</v>
      </c>
      <c r="B10" s="9">
        <f>sumif('E3K-2.3'!B$2:B$26,A10,'E3K-2.3'!A$2:A$26)</f>
        <v>0</v>
      </c>
      <c r="C10" s="9">
        <f>SUMIFS('E3K-2.3'!A$2:A$26,'E3K-2.3'!B$2:B$26,A10,'E3K-2.3'!C$2:C$26,"Yes")</f>
        <v>0</v>
      </c>
      <c r="D10" s="9">
        <f>SUMIFS('E3K-2.3'!A$2:A$26,'E3K-2.3'!B$2:B$26,A10,'E3K-2.3'!D$2:D$26,"Yes")</f>
        <v>0</v>
      </c>
      <c r="E10" s="64">
        <f>SUMIFS('E3K-2.3'!A$2:A$26,'E3K-2.3'!B$2:B$26,A10,'E3K-2.3'!D$2:D$26,"Yes (indirectly)")</f>
        <v>0</v>
      </c>
      <c r="F10" s="9">
        <f>'Ground truth'!B98</f>
        <v>12</v>
      </c>
      <c r="G10" s="65">
        <f t="shared" si="1"/>
        <v>0</v>
      </c>
      <c r="H10" s="66">
        <f>'Ground truth'!C98</f>
        <v>0</v>
      </c>
      <c r="I10" s="65"/>
      <c r="J10" s="66">
        <f>'Ground truth'!D98</f>
        <v>0</v>
      </c>
      <c r="K10" s="67"/>
      <c r="L10" s="9">
        <f>'Ground truth'!E98</f>
        <v>0</v>
      </c>
      <c r="M10" s="64"/>
    </row>
    <row r="11">
      <c r="A11" s="68" t="s">
        <v>139</v>
      </c>
      <c r="B11" s="69">
        <f t="shared" ref="B11:E11" si="3">sum(B3:B10)</f>
        <v>4.5</v>
      </c>
      <c r="C11" s="69">
        <f t="shared" si="3"/>
        <v>4.5</v>
      </c>
      <c r="D11" s="69">
        <f t="shared" si="3"/>
        <v>4.5</v>
      </c>
      <c r="E11" s="70">
        <f t="shared" si="3"/>
        <v>0</v>
      </c>
      <c r="F11" s="69">
        <f>'Ground truth'!B100</f>
        <v>84</v>
      </c>
      <c r="G11" s="71">
        <f t="shared" si="1"/>
        <v>0.05357142857</v>
      </c>
      <c r="H11" s="72">
        <f>'Ground truth'!C99</f>
        <v>5</v>
      </c>
      <c r="I11" s="71">
        <f>C11/H11</f>
        <v>0.9</v>
      </c>
      <c r="J11" s="72">
        <f>'Ground truth'!D99</f>
        <v>14</v>
      </c>
      <c r="K11" s="73">
        <f>D11/J11</f>
        <v>0.3214285714</v>
      </c>
      <c r="L11" s="69">
        <f>'Ground truth'!E99</f>
        <v>3</v>
      </c>
      <c r="M11" s="71">
        <f>E11/L11</f>
        <v>0</v>
      </c>
    </row>
    <row r="12">
      <c r="A12" s="8" t="s">
        <v>141</v>
      </c>
      <c r="B12" s="9">
        <f>'E3K-2.3'!B33</f>
        <v>4.5</v>
      </c>
    </row>
    <row r="14">
      <c r="A14" s="3" t="s">
        <v>145</v>
      </c>
    </row>
    <row r="15">
      <c r="A15" s="2" t="s">
        <v>146</v>
      </c>
    </row>
    <row r="16">
      <c r="A16" s="2" t="s">
        <v>147</v>
      </c>
    </row>
    <row r="17">
      <c r="A17" s="2" t="s">
        <v>148</v>
      </c>
    </row>
    <row r="18">
      <c r="A18" s="2" t="s">
        <v>149</v>
      </c>
    </row>
    <row r="19">
      <c r="A19" s="2" t="s">
        <v>150</v>
      </c>
    </row>
    <row r="20">
      <c r="A20" s="2" t="s">
        <v>181</v>
      </c>
    </row>
    <row r="21">
      <c r="A21" s="2" t="s">
        <v>182</v>
      </c>
    </row>
    <row r="22">
      <c r="A22" s="2" t="s">
        <v>183</v>
      </c>
    </row>
    <row r="23">
      <c r="A23" s="2" t="s">
        <v>154</v>
      </c>
    </row>
    <row r="24">
      <c r="A24" s="2" t="s">
        <v>155</v>
      </c>
    </row>
    <row r="25">
      <c r="A25" s="2" t="s">
        <v>184</v>
      </c>
    </row>
  </sheetData>
  <mergeCells count="4">
    <mergeCell ref="A1:E1"/>
    <mergeCell ref="F1:G1"/>
    <mergeCell ref="H1:I1"/>
    <mergeCell ref="J1:M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0"/>
    <col customWidth="1" min="3" max="3" width="12.5"/>
    <col customWidth="1" min="4" max="4" width="11.75"/>
    <col customWidth="1" min="5" max="5" width="67.63"/>
    <col customWidth="1" min="6" max="6" width="41.38"/>
  </cols>
  <sheetData>
    <row r="1">
      <c r="A1" s="3" t="s">
        <v>101</v>
      </c>
      <c r="B1" s="3" t="s">
        <v>2</v>
      </c>
      <c r="C1" s="3" t="s">
        <v>102</v>
      </c>
      <c r="D1" s="3" t="s">
        <v>103</v>
      </c>
      <c r="E1" s="3" t="s">
        <v>104</v>
      </c>
      <c r="F1" s="3" t="s">
        <v>105</v>
      </c>
    </row>
    <row r="2">
      <c r="A2" s="8">
        <v>1.0</v>
      </c>
      <c r="B2" s="2" t="s">
        <v>6</v>
      </c>
      <c r="C2" s="2" t="s">
        <v>7</v>
      </c>
      <c r="D2" s="2" t="s">
        <v>7</v>
      </c>
      <c r="E2" s="2" t="s">
        <v>185</v>
      </c>
    </row>
    <row r="3">
      <c r="A3" s="8">
        <v>1.0</v>
      </c>
      <c r="B3" s="2" t="s">
        <v>25</v>
      </c>
      <c r="C3" s="2" t="s">
        <v>7</v>
      </c>
      <c r="D3" s="2" t="s">
        <v>7</v>
      </c>
      <c r="E3" s="2" t="s">
        <v>186</v>
      </c>
    </row>
    <row r="4">
      <c r="A4" s="8" t="s">
        <v>109</v>
      </c>
      <c r="E4" s="2" t="s">
        <v>187</v>
      </c>
      <c r="F4" s="2" t="s">
        <v>111</v>
      </c>
    </row>
    <row r="5">
      <c r="A5" s="8" t="s">
        <v>109</v>
      </c>
      <c r="E5" s="2" t="s">
        <v>188</v>
      </c>
      <c r="F5" s="2" t="s">
        <v>111</v>
      </c>
    </row>
    <row r="6">
      <c r="A6" s="8">
        <v>0.5</v>
      </c>
      <c r="B6" s="2" t="s">
        <v>9</v>
      </c>
      <c r="C6" s="2" t="s">
        <v>10</v>
      </c>
      <c r="D6" s="2" t="s">
        <v>7</v>
      </c>
      <c r="E6" s="2" t="s">
        <v>189</v>
      </c>
      <c r="F6" s="2" t="s">
        <v>190</v>
      </c>
    </row>
    <row r="7">
      <c r="A7" s="8" t="s">
        <v>109</v>
      </c>
      <c r="E7" s="2" t="s">
        <v>191</v>
      </c>
      <c r="F7" s="2" t="s">
        <v>111</v>
      </c>
    </row>
    <row r="8">
      <c r="A8" s="8" t="s">
        <v>109</v>
      </c>
      <c r="E8" s="2" t="s">
        <v>192</v>
      </c>
      <c r="F8" s="2" t="s">
        <v>111</v>
      </c>
    </row>
    <row r="9">
      <c r="A9" s="8">
        <v>0.0</v>
      </c>
      <c r="E9" s="2" t="s">
        <v>193</v>
      </c>
      <c r="F9" s="2" t="s">
        <v>194</v>
      </c>
    </row>
    <row r="10">
      <c r="A10" s="8" t="s">
        <v>109</v>
      </c>
      <c r="E10" s="2" t="s">
        <v>195</v>
      </c>
      <c r="F10" s="2" t="s">
        <v>111</v>
      </c>
    </row>
    <row r="11">
      <c r="A11" s="8" t="s">
        <v>109</v>
      </c>
      <c r="E11" s="2" t="s">
        <v>191</v>
      </c>
      <c r="F11" s="2" t="s">
        <v>111</v>
      </c>
    </row>
    <row r="12">
      <c r="A12" s="8" t="s">
        <v>109</v>
      </c>
      <c r="E12" s="2" t="s">
        <v>192</v>
      </c>
      <c r="F12" s="2" t="s">
        <v>111</v>
      </c>
    </row>
    <row r="13">
      <c r="A13" s="8">
        <v>0.0</v>
      </c>
      <c r="E13" s="2" t="s">
        <v>193</v>
      </c>
      <c r="F13" s="2" t="s">
        <v>194</v>
      </c>
    </row>
    <row r="14">
      <c r="A14" s="8" t="s">
        <v>109</v>
      </c>
      <c r="E14" s="2" t="s">
        <v>196</v>
      </c>
      <c r="F14" s="2" t="s">
        <v>111</v>
      </c>
    </row>
    <row r="15">
      <c r="A15" s="8" t="s">
        <v>109</v>
      </c>
      <c r="E15" s="2" t="s">
        <v>197</v>
      </c>
      <c r="F15" s="2" t="s">
        <v>111</v>
      </c>
    </row>
    <row r="16">
      <c r="A16" s="8">
        <v>1.0</v>
      </c>
      <c r="B16" s="2" t="s">
        <v>6</v>
      </c>
      <c r="C16" s="2" t="s">
        <v>7</v>
      </c>
      <c r="D16" s="2" t="s">
        <v>7</v>
      </c>
      <c r="E16" s="2" t="s">
        <v>198</v>
      </c>
    </row>
    <row r="17">
      <c r="A17" s="8">
        <v>1.0</v>
      </c>
      <c r="B17" s="2" t="s">
        <v>25</v>
      </c>
      <c r="C17" s="2" t="s">
        <v>7</v>
      </c>
      <c r="D17" s="2" t="s">
        <v>7</v>
      </c>
      <c r="E17" s="2" t="s">
        <v>199</v>
      </c>
    </row>
    <row r="18">
      <c r="A18" s="8" t="s">
        <v>109</v>
      </c>
      <c r="E18" s="2" t="s">
        <v>200</v>
      </c>
      <c r="F18" s="2" t="s">
        <v>111</v>
      </c>
    </row>
    <row r="19">
      <c r="A19" s="8" t="s">
        <v>109</v>
      </c>
      <c r="E19" s="2" t="s">
        <v>201</v>
      </c>
      <c r="F19" s="2" t="s">
        <v>111</v>
      </c>
    </row>
    <row r="20">
      <c r="A20" s="8" t="s">
        <v>109</v>
      </c>
      <c r="E20" s="2" t="s">
        <v>202</v>
      </c>
      <c r="F20" s="2" t="s">
        <v>111</v>
      </c>
    </row>
    <row r="21">
      <c r="A21" s="8" t="s">
        <v>109</v>
      </c>
      <c r="E21" s="2" t="s">
        <v>203</v>
      </c>
      <c r="F21" s="2" t="s">
        <v>111</v>
      </c>
    </row>
    <row r="22">
      <c r="A22" s="8" t="s">
        <v>109</v>
      </c>
      <c r="E22" s="2" t="s">
        <v>204</v>
      </c>
      <c r="F22" s="2" t="s">
        <v>111</v>
      </c>
    </row>
    <row r="23">
      <c r="A23" s="8">
        <v>0.0</v>
      </c>
      <c r="E23" s="2" t="s">
        <v>205</v>
      </c>
      <c r="F23" s="2" t="s">
        <v>194</v>
      </c>
    </row>
    <row r="24">
      <c r="A24" s="8" t="s">
        <v>109</v>
      </c>
      <c r="E24" s="2" t="s">
        <v>206</v>
      </c>
      <c r="F24" s="2" t="s">
        <v>111</v>
      </c>
    </row>
    <row r="25">
      <c r="A25" s="8" t="s">
        <v>109</v>
      </c>
      <c r="E25" s="2" t="s">
        <v>203</v>
      </c>
      <c r="F25" s="2" t="s">
        <v>111</v>
      </c>
    </row>
    <row r="26">
      <c r="A26" s="8" t="s">
        <v>109</v>
      </c>
      <c r="E26" s="2" t="s">
        <v>204</v>
      </c>
      <c r="F26" s="2" t="s">
        <v>111</v>
      </c>
    </row>
    <row r="27">
      <c r="A27" s="8">
        <v>0.0</v>
      </c>
      <c r="E27" s="2" t="s">
        <v>205</v>
      </c>
      <c r="F27" s="2" t="s">
        <v>194</v>
      </c>
    </row>
    <row r="28">
      <c r="A28" s="8" t="s">
        <v>109</v>
      </c>
      <c r="E28" s="2" t="s">
        <v>207</v>
      </c>
      <c r="F28" s="2" t="s">
        <v>111</v>
      </c>
    </row>
    <row r="29">
      <c r="A29" s="8" t="s">
        <v>109</v>
      </c>
      <c r="E29" s="2" t="s">
        <v>208</v>
      </c>
      <c r="F29" s="2" t="s">
        <v>111</v>
      </c>
    </row>
    <row r="30">
      <c r="A30" s="8" t="s">
        <v>109</v>
      </c>
      <c r="E30" s="2" t="s">
        <v>209</v>
      </c>
      <c r="F30" s="2" t="s">
        <v>111</v>
      </c>
    </row>
    <row r="31">
      <c r="A31" s="8">
        <v>1.0</v>
      </c>
      <c r="B31" s="2" t="s">
        <v>6</v>
      </c>
      <c r="C31" s="2" t="s">
        <v>7</v>
      </c>
      <c r="D31" s="2" t="s">
        <v>7</v>
      </c>
      <c r="E31" s="2" t="s">
        <v>210</v>
      </c>
    </row>
    <row r="32">
      <c r="A32" s="8">
        <v>1.0</v>
      </c>
      <c r="B32" s="2" t="s">
        <v>25</v>
      </c>
      <c r="C32" s="2" t="s">
        <v>10</v>
      </c>
      <c r="D32" s="2" t="s">
        <v>10</v>
      </c>
      <c r="E32" s="2" t="s">
        <v>211</v>
      </c>
      <c r="F32" s="2" t="s">
        <v>44</v>
      </c>
    </row>
    <row r="33">
      <c r="A33" s="8" t="s">
        <v>109</v>
      </c>
      <c r="E33" s="2" t="s">
        <v>212</v>
      </c>
      <c r="F33" s="2" t="s">
        <v>111</v>
      </c>
    </row>
    <row r="34">
      <c r="A34" s="8" t="s">
        <v>109</v>
      </c>
      <c r="E34" s="57" t="s">
        <v>213</v>
      </c>
      <c r="F34" s="2" t="s">
        <v>111</v>
      </c>
    </row>
    <row r="35">
      <c r="A35" s="8" t="s">
        <v>109</v>
      </c>
      <c r="E35" s="2" t="s">
        <v>214</v>
      </c>
      <c r="F35" s="2" t="s">
        <v>111</v>
      </c>
    </row>
    <row r="36">
      <c r="A36" s="8" t="s">
        <v>109</v>
      </c>
      <c r="E36" s="2" t="s">
        <v>215</v>
      </c>
      <c r="F36" s="2" t="s">
        <v>111</v>
      </c>
    </row>
    <row r="37">
      <c r="A37" s="8" t="s">
        <v>109</v>
      </c>
      <c r="E37" s="2" t="s">
        <v>216</v>
      </c>
      <c r="F37" s="2" t="s">
        <v>111</v>
      </c>
    </row>
    <row r="38">
      <c r="A38" s="8">
        <v>0.0</v>
      </c>
      <c r="E38" s="2" t="s">
        <v>217</v>
      </c>
      <c r="F38" s="2" t="s">
        <v>194</v>
      </c>
    </row>
    <row r="39">
      <c r="A39" s="8" t="s">
        <v>109</v>
      </c>
      <c r="E39" s="57" t="s">
        <v>218</v>
      </c>
      <c r="F39" s="2" t="s">
        <v>111</v>
      </c>
    </row>
    <row r="40">
      <c r="A40" s="8" t="s">
        <v>109</v>
      </c>
      <c r="E40" s="2" t="s">
        <v>215</v>
      </c>
      <c r="F40" s="2" t="s">
        <v>111</v>
      </c>
    </row>
    <row r="41">
      <c r="A41" s="8" t="s">
        <v>109</v>
      </c>
      <c r="E41" s="2" t="s">
        <v>216</v>
      </c>
      <c r="F41" s="2" t="s">
        <v>111</v>
      </c>
    </row>
    <row r="42">
      <c r="A42" s="8">
        <v>0.0</v>
      </c>
      <c r="E42" s="2" t="s">
        <v>219</v>
      </c>
      <c r="F42" s="2" t="s">
        <v>194</v>
      </c>
    </row>
    <row r="43">
      <c r="A43" s="8" t="s">
        <v>109</v>
      </c>
      <c r="E43" s="2" t="s">
        <v>220</v>
      </c>
      <c r="F43" s="2" t="s">
        <v>111</v>
      </c>
    </row>
    <row r="44">
      <c r="A44" s="8" t="s">
        <v>109</v>
      </c>
      <c r="E44" s="2" t="s">
        <v>221</v>
      </c>
      <c r="F44" s="2" t="s">
        <v>111</v>
      </c>
    </row>
    <row r="45">
      <c r="A45" s="8" t="s">
        <v>109</v>
      </c>
      <c r="E45" s="2" t="s">
        <v>222</v>
      </c>
      <c r="F45" s="2" t="s">
        <v>111</v>
      </c>
    </row>
    <row r="46">
      <c r="A46" s="8" t="s">
        <v>109</v>
      </c>
      <c r="E46" s="2" t="s">
        <v>223</v>
      </c>
      <c r="F46" s="2" t="s">
        <v>111</v>
      </c>
    </row>
    <row r="47">
      <c r="A47" s="8" t="s">
        <v>109</v>
      </c>
      <c r="E47" s="2" t="s">
        <v>224</v>
      </c>
      <c r="F47" s="2" t="s">
        <v>111</v>
      </c>
    </row>
    <row r="48">
      <c r="A48" s="8">
        <v>0.0</v>
      </c>
      <c r="E48" s="2" t="s">
        <v>225</v>
      </c>
      <c r="F48" s="2" t="s">
        <v>194</v>
      </c>
    </row>
    <row r="49">
      <c r="A49" s="8" t="s">
        <v>109</v>
      </c>
      <c r="E49" s="2" t="s">
        <v>226</v>
      </c>
      <c r="F49" s="2" t="s">
        <v>111</v>
      </c>
    </row>
    <row r="50">
      <c r="A50" s="8" t="s">
        <v>109</v>
      </c>
      <c r="E50" s="2" t="s">
        <v>223</v>
      </c>
      <c r="F50" s="2" t="s">
        <v>111</v>
      </c>
    </row>
    <row r="51">
      <c r="A51" s="8" t="s">
        <v>109</v>
      </c>
      <c r="E51" s="2" t="s">
        <v>224</v>
      </c>
      <c r="F51" s="2" t="s">
        <v>111</v>
      </c>
    </row>
    <row r="52">
      <c r="A52" s="8">
        <v>0.0</v>
      </c>
      <c r="E52" s="2" t="s">
        <v>225</v>
      </c>
      <c r="F52" s="2" t="s">
        <v>194</v>
      </c>
    </row>
    <row r="53">
      <c r="A53" s="8" t="s">
        <v>109</v>
      </c>
      <c r="E53" s="2" t="s">
        <v>227</v>
      </c>
      <c r="F53" s="2" t="s">
        <v>111</v>
      </c>
    </row>
    <row r="54">
      <c r="A54" s="8" t="s">
        <v>109</v>
      </c>
      <c r="E54" s="2" t="s">
        <v>223</v>
      </c>
      <c r="F54" s="2" t="s">
        <v>111</v>
      </c>
    </row>
    <row r="55">
      <c r="A55" s="8" t="s">
        <v>109</v>
      </c>
      <c r="E55" s="2" t="s">
        <v>224</v>
      </c>
      <c r="F55" s="2" t="s">
        <v>111</v>
      </c>
    </row>
    <row r="56">
      <c r="A56" s="8">
        <v>0.0</v>
      </c>
      <c r="E56" s="2" t="s">
        <v>228</v>
      </c>
      <c r="F56" s="2" t="s">
        <v>194</v>
      </c>
    </row>
    <row r="57">
      <c r="A57" s="59"/>
    </row>
    <row r="58">
      <c r="A58" s="8">
        <v>1.0</v>
      </c>
      <c r="B58" s="9">
        <f t="shared" ref="B58:B61" si="1">countif(A$2:A$56,A58)</f>
        <v>6</v>
      </c>
    </row>
    <row r="59">
      <c r="A59" s="8">
        <v>0.5</v>
      </c>
      <c r="B59" s="9">
        <f t="shared" si="1"/>
        <v>1</v>
      </c>
    </row>
    <row r="60">
      <c r="A60" s="8">
        <v>0.0</v>
      </c>
      <c r="B60" s="9">
        <f t="shared" si="1"/>
        <v>9</v>
      </c>
    </row>
    <row r="61">
      <c r="A61" s="8" t="s">
        <v>109</v>
      </c>
      <c r="B61" s="9">
        <f t="shared" si="1"/>
        <v>39</v>
      </c>
    </row>
    <row r="62">
      <c r="A62" s="10" t="s">
        <v>139</v>
      </c>
      <c r="B62" s="11">
        <f>sum(B58:B61)</f>
        <v>55</v>
      </c>
      <c r="H62" s="60"/>
      <c r="I62" s="60"/>
      <c r="J62" s="60"/>
      <c r="K62" s="60"/>
      <c r="L62" s="60"/>
      <c r="M62" s="60"/>
    </row>
    <row r="63">
      <c r="A63" s="10" t="s">
        <v>140</v>
      </c>
      <c r="B63" s="61">
        <f>A58*B58+A59*B59</f>
        <v>6.5</v>
      </c>
      <c r="F63" s="60"/>
      <c r="G63" s="60"/>
      <c r="H63" s="60"/>
      <c r="I63" s="60"/>
      <c r="J63" s="60"/>
      <c r="K63" s="60"/>
      <c r="L63" s="60"/>
      <c r="M63" s="60"/>
    </row>
    <row r="64">
      <c r="A64" s="8" t="s">
        <v>141</v>
      </c>
      <c r="B64" s="59">
        <f>counta(A2:A56)</f>
        <v>55</v>
      </c>
    </row>
    <row r="65">
      <c r="B65" s="8" t="s">
        <v>7</v>
      </c>
      <c r="C65" s="9">
        <f t="shared" ref="C65:C66" si="2">countif(C$2:C$56,B65)</f>
        <v>5</v>
      </c>
    </row>
    <row r="66">
      <c r="B66" s="8" t="s">
        <v>10</v>
      </c>
      <c r="C66" s="9">
        <f t="shared" si="2"/>
        <v>2</v>
      </c>
    </row>
    <row r="67">
      <c r="B67" s="10" t="s">
        <v>139</v>
      </c>
      <c r="C67" s="11">
        <f>sum(C65:C66)</f>
        <v>7</v>
      </c>
    </row>
    <row r="68">
      <c r="B68" s="8" t="s">
        <v>141</v>
      </c>
      <c r="C68" s="9">
        <f>B58+B59</f>
        <v>7</v>
      </c>
    </row>
    <row r="69">
      <c r="C69" s="2" t="s">
        <v>7</v>
      </c>
      <c r="D69" s="9">
        <f t="shared" ref="D69:D71" si="3">countif(D$2:D$56,C69)</f>
        <v>6</v>
      </c>
    </row>
    <row r="70">
      <c r="C70" s="2" t="s">
        <v>19</v>
      </c>
      <c r="D70" s="9">
        <f t="shared" si="3"/>
        <v>0</v>
      </c>
    </row>
    <row r="71">
      <c r="C71" s="2" t="s">
        <v>10</v>
      </c>
      <c r="D71" s="9">
        <f t="shared" si="3"/>
        <v>1</v>
      </c>
    </row>
    <row r="72">
      <c r="C72" s="3" t="s">
        <v>139</v>
      </c>
      <c r="D72" s="11">
        <f>sum(D69:D71)</f>
        <v>7</v>
      </c>
    </row>
    <row r="73">
      <c r="C73" s="2" t="s">
        <v>141</v>
      </c>
      <c r="D73" s="9">
        <f>C68</f>
        <v>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104</v>
      </c>
      <c r="B1" s="14"/>
      <c r="C1" s="14"/>
      <c r="D1" s="14"/>
      <c r="E1" s="15"/>
      <c r="F1" s="16" t="s">
        <v>142</v>
      </c>
      <c r="G1" s="15"/>
      <c r="H1" s="16" t="s">
        <v>102</v>
      </c>
      <c r="I1" s="15"/>
      <c r="J1" s="16" t="s">
        <v>103</v>
      </c>
      <c r="K1" s="14"/>
      <c r="L1" s="14"/>
      <c r="M1" s="15"/>
    </row>
    <row r="2">
      <c r="A2" s="62" t="s">
        <v>2</v>
      </c>
      <c r="B2" s="35" t="s">
        <v>79</v>
      </c>
      <c r="C2" s="35" t="s">
        <v>80</v>
      </c>
      <c r="D2" s="35" t="s">
        <v>81</v>
      </c>
      <c r="E2" s="36" t="s">
        <v>143</v>
      </c>
      <c r="F2" s="35" t="s">
        <v>79</v>
      </c>
      <c r="G2" s="36" t="s">
        <v>144</v>
      </c>
      <c r="H2" s="62" t="s">
        <v>7</v>
      </c>
      <c r="I2" s="36" t="s">
        <v>144</v>
      </c>
      <c r="J2" s="62" t="s">
        <v>7</v>
      </c>
      <c r="K2" s="35" t="s">
        <v>144</v>
      </c>
      <c r="L2" s="35" t="s">
        <v>19</v>
      </c>
      <c r="M2" s="36" t="s">
        <v>144</v>
      </c>
    </row>
    <row r="3">
      <c r="A3" s="63" t="s">
        <v>6</v>
      </c>
      <c r="B3" s="9">
        <f>sumif('E3K-3.3'!B$2:B$56,A3,'E3K-3.3'!A$2:A$56)</f>
        <v>3</v>
      </c>
      <c r="C3" s="9">
        <f>SUMIFS('E3K-3.3'!A$2:A$56,'E3K-3.3'!B$2:B$56,A3,'E3K-3.3'!C$2:C$56,"Yes")</f>
        <v>3</v>
      </c>
      <c r="D3" s="9">
        <f>SUMIFS('E3K-3.3'!A$2:A$56,'E3K-3.3'!B$2:B$56,A3,'E3K-3.3'!D$2:D$56,"Yes")</f>
        <v>3</v>
      </c>
      <c r="E3" s="64">
        <f>SUMIFS('E3K-3.3'!A$2:A$56,'E3K-3.3'!B$2:B$56,A3,'E3K-3.3'!D$2:D$56,"Yes (indirectly)")</f>
        <v>0</v>
      </c>
      <c r="F3" s="9">
        <f>'Ground truth'!B91</f>
        <v>3</v>
      </c>
      <c r="G3" s="65">
        <f t="shared" ref="G3:G11" si="1">B3/F3</f>
        <v>1</v>
      </c>
      <c r="H3" s="66">
        <f>'Ground truth'!C91</f>
        <v>3</v>
      </c>
      <c r="I3" s="65">
        <f>C3/H3</f>
        <v>1</v>
      </c>
      <c r="J3" s="66">
        <f>'Ground truth'!D91</f>
        <v>3</v>
      </c>
      <c r="K3" s="67">
        <f t="shared" ref="K3:K6" si="2">D3/J3</f>
        <v>1</v>
      </c>
      <c r="L3" s="9">
        <f>'Ground truth'!E91</f>
        <v>0</v>
      </c>
      <c r="M3" s="64"/>
    </row>
    <row r="4">
      <c r="A4" s="63" t="s">
        <v>9</v>
      </c>
      <c r="B4" s="9">
        <f>sumif('E3K-3.3'!B$2:B$56,A4,'E3K-3.3'!A$2:A$56)</f>
        <v>0.5</v>
      </c>
      <c r="C4" s="9">
        <f>SUMIFS('E3K-3.3'!A$2:A$56,'E3K-3.3'!B$2:B$56,A4,'E3K-3.3'!C$2:C$56,"Yes")</f>
        <v>0</v>
      </c>
      <c r="D4" s="9">
        <f>SUMIFS('E3K-3.3'!A$2:A$56,'E3K-3.3'!B$2:B$56,A4,'E3K-3.3'!D$2:D$56,"Yes")</f>
        <v>0.5</v>
      </c>
      <c r="E4" s="64">
        <f>SUMIFS('E3K-3.3'!A$2:A$56,'E3K-3.3'!B$2:B$56,A4,'E3K-3.3'!D$2:D$56,"Yes (indirectly)")</f>
        <v>0</v>
      </c>
      <c r="F4" s="9">
        <f>'Ground truth'!B92</f>
        <v>18</v>
      </c>
      <c r="G4" s="65">
        <f t="shared" si="1"/>
        <v>0.02777777778</v>
      </c>
      <c r="H4" s="66">
        <f>'Ground truth'!C92</f>
        <v>0</v>
      </c>
      <c r="I4" s="65"/>
      <c r="J4" s="66">
        <f>'Ground truth'!D92</f>
        <v>3</v>
      </c>
      <c r="K4" s="67">
        <f t="shared" si="2"/>
        <v>0.1666666667</v>
      </c>
      <c r="L4" s="9">
        <f>'Ground truth'!E92</f>
        <v>3</v>
      </c>
      <c r="M4" s="65">
        <f>E4/L4</f>
        <v>0</v>
      </c>
    </row>
    <row r="5">
      <c r="A5" s="63" t="s">
        <v>25</v>
      </c>
      <c r="B5" s="9">
        <f>sumif('E3K-3.3'!B$2:B$56,A5,'E3K-3.3'!A$2:A$56)</f>
        <v>3</v>
      </c>
      <c r="C5" s="9">
        <f>SUMIFS('E3K-3.3'!A$2:A$56,'E3K-3.3'!B$2:B$56,A5,'E3K-3.3'!C$2:C$56,"Yes")</f>
        <v>2</v>
      </c>
      <c r="D5" s="9">
        <f>SUMIFS('E3K-3.3'!A$2:A$56,'E3K-3.3'!B$2:B$56,A5,'E3K-3.3'!D$2:D$56,"Yes")</f>
        <v>2</v>
      </c>
      <c r="E5" s="64">
        <f>SUMIFS('E3K-3.3'!A$2:A$56,'E3K-3.3'!B$2:B$56,A5,'E3K-3.3'!D$2:D$56,"Yes (indirectly)")</f>
        <v>0</v>
      </c>
      <c r="F5" s="9">
        <f>'Ground truth'!B93</f>
        <v>3</v>
      </c>
      <c r="G5" s="65">
        <f t="shared" si="1"/>
        <v>1</v>
      </c>
      <c r="H5" s="66">
        <f>'Ground truth'!C93</f>
        <v>2</v>
      </c>
      <c r="I5" s="65">
        <f>C5/H5</f>
        <v>1</v>
      </c>
      <c r="J5" s="66">
        <f>'Ground truth'!D93</f>
        <v>2</v>
      </c>
      <c r="K5" s="67">
        <f t="shared" si="2"/>
        <v>1</v>
      </c>
      <c r="L5" s="9">
        <f>'Ground truth'!E93</f>
        <v>0</v>
      </c>
      <c r="M5" s="64"/>
    </row>
    <row r="6">
      <c r="A6" s="63" t="s">
        <v>27</v>
      </c>
      <c r="B6" s="9">
        <f>sumif('E3K-3.3'!B$2:B$56,A6,'E3K-3.3'!A$2:A$56)</f>
        <v>0</v>
      </c>
      <c r="C6" s="9">
        <f>SUMIFS('E3K-3.3'!A$2:A$56,'E3K-3.3'!B$2:B$56,A6,'E3K-3.3'!C$2:C$56,"Yes")</f>
        <v>0</v>
      </c>
      <c r="D6" s="9">
        <f>SUMIFS('E3K-3.3'!A$2:A$56,'E3K-3.3'!B$2:B$56,A6,'E3K-3.3'!D$2:D$56,"Yes")</f>
        <v>0</v>
      </c>
      <c r="E6" s="64">
        <f>SUMIFS('E3K-3.3'!A$2:A$56,'E3K-3.3'!B$2:B$56,A6,'E3K-3.3'!D$2:D$56,"Yes (indirectly)")</f>
        <v>0</v>
      </c>
      <c r="F6" s="9">
        <f>'Ground truth'!B94</f>
        <v>8</v>
      </c>
      <c r="G6" s="65">
        <f t="shared" si="1"/>
        <v>0</v>
      </c>
      <c r="H6" s="66">
        <f>'Ground truth'!C94</f>
        <v>0</v>
      </c>
      <c r="I6" s="65"/>
      <c r="J6" s="66">
        <f>'Ground truth'!D94</f>
        <v>6</v>
      </c>
      <c r="K6" s="67">
        <f t="shared" si="2"/>
        <v>0</v>
      </c>
      <c r="L6" s="9">
        <f>'Ground truth'!E94</f>
        <v>0</v>
      </c>
      <c r="M6" s="64"/>
    </row>
    <row r="7">
      <c r="A7" s="63" t="s">
        <v>61</v>
      </c>
      <c r="B7" s="9">
        <f>sumif('E3K-3.3'!B$2:B$56,A7,'E3K-3.3'!A$2:A$56)</f>
        <v>0</v>
      </c>
      <c r="C7" s="9">
        <f>SUMIFS('E3K-3.3'!A$2:A$56,'E3K-3.3'!B$2:B$56,A7,'E3K-3.3'!C$2:C$56,"Yes")</f>
        <v>0</v>
      </c>
      <c r="D7" s="9">
        <f>SUMIFS('E3K-3.3'!A$2:A$56,'E3K-3.3'!B$2:B$56,A7,'E3K-3.3'!D$2:D$56,"Yes")</f>
        <v>0</v>
      </c>
      <c r="E7" s="64">
        <f>SUMIFS('E3K-3.3'!A$2:A$56,'E3K-3.3'!B$2:B$56,A7,'E3K-3.3'!D$2:D$56,"Yes (indirectly)")</f>
        <v>0</v>
      </c>
      <c r="F7" s="9">
        <f>'Ground truth'!B95</f>
        <v>2</v>
      </c>
      <c r="G7" s="65">
        <f t="shared" si="1"/>
        <v>0</v>
      </c>
      <c r="H7" s="66">
        <f>'Ground truth'!C95</f>
        <v>0</v>
      </c>
      <c r="I7" s="65"/>
      <c r="J7" s="66">
        <f>'Ground truth'!D95</f>
        <v>0</v>
      </c>
      <c r="K7" s="67"/>
      <c r="L7" s="9">
        <f>'Ground truth'!E95</f>
        <v>0</v>
      </c>
      <c r="M7" s="64"/>
    </row>
    <row r="8">
      <c r="A8" s="63" t="s">
        <v>13</v>
      </c>
      <c r="B8" s="9">
        <f>sumif('E3K-3.3'!B$2:B$56,A8,'E3K-3.3'!A$2:A$56)</f>
        <v>0</v>
      </c>
      <c r="C8" s="9">
        <f>SUMIFS('E3K-3.3'!A$2:A$56,'E3K-3.3'!B$2:B$56,A8,'E3K-3.3'!C$2:C$56,"Yes")</f>
        <v>0</v>
      </c>
      <c r="D8" s="9">
        <f>SUMIFS('E3K-3.3'!A$2:A$56,'E3K-3.3'!B$2:B$56,A8,'E3K-3.3'!D$2:D$56,"Yes")</f>
        <v>0</v>
      </c>
      <c r="E8" s="64">
        <f>SUMIFS('E3K-3.3'!A$2:A$56,'E3K-3.3'!B$2:B$56,A8,'E3K-3.3'!D$2:D$56,"Yes (indirectly)")</f>
        <v>0</v>
      </c>
      <c r="F8" s="9">
        <f>'Ground truth'!B96</f>
        <v>32</v>
      </c>
      <c r="G8" s="65">
        <f t="shared" si="1"/>
        <v>0</v>
      </c>
      <c r="H8" s="66">
        <f>'Ground truth'!C96</f>
        <v>0</v>
      </c>
      <c r="I8" s="65"/>
      <c r="J8" s="66">
        <f>'Ground truth'!D96</f>
        <v>0</v>
      </c>
      <c r="K8" s="67"/>
      <c r="L8" s="9">
        <f>'Ground truth'!E96</f>
        <v>0</v>
      </c>
      <c r="M8" s="64"/>
    </row>
    <row r="9">
      <c r="A9" s="63" t="s">
        <v>31</v>
      </c>
      <c r="B9" s="9">
        <f>sumif('E3K-3.3'!B$2:B$56,A9,'E3K-3.3'!A$2:A$56)</f>
        <v>0</v>
      </c>
      <c r="C9" s="9">
        <f>SUMIFS('E3K-3.3'!A$2:A$56,'E3K-3.3'!B$2:B$56,A9,'E3K-3.3'!C$2:C$56,"Yes")</f>
        <v>0</v>
      </c>
      <c r="D9" s="9">
        <f>SUMIFS('E3K-3.3'!A$2:A$56,'E3K-3.3'!B$2:B$56,A9,'E3K-3.3'!D$2:D$56,"Yes")</f>
        <v>0</v>
      </c>
      <c r="E9" s="64">
        <f>SUMIFS('E3K-3.3'!A$2:A$56,'E3K-3.3'!B$2:B$56,A9,'E3K-3.3'!D$2:D$56,"Yes (indirectly)")</f>
        <v>0</v>
      </c>
      <c r="F9" s="9">
        <f>'Ground truth'!B97</f>
        <v>6</v>
      </c>
      <c r="G9" s="65">
        <f t="shared" si="1"/>
        <v>0</v>
      </c>
      <c r="H9" s="66">
        <f>'Ground truth'!C97</f>
        <v>0</v>
      </c>
      <c r="I9" s="65"/>
      <c r="J9" s="66">
        <f>'Ground truth'!D97</f>
        <v>0</v>
      </c>
      <c r="K9" s="67"/>
      <c r="L9" s="9">
        <f>'Ground truth'!E97</f>
        <v>0</v>
      </c>
      <c r="M9" s="64"/>
    </row>
    <row r="10">
      <c r="A10" s="63" t="s">
        <v>63</v>
      </c>
      <c r="B10" s="9">
        <f>sumif('E3K-3.3'!B$2:B$56,A10,'E3K-3.3'!A$2:A$56)</f>
        <v>0</v>
      </c>
      <c r="C10" s="9">
        <f>SUMIFS('E3K-3.3'!A$2:A$56,'E3K-3.3'!B$2:B$56,A10,'E3K-3.3'!C$2:C$56,"Yes")</f>
        <v>0</v>
      </c>
      <c r="D10" s="9">
        <f>SUMIFS('E3K-3.3'!A$2:A$56,'E3K-3.3'!B$2:B$56,A10,'E3K-3.3'!D$2:D$56,"Yes")</f>
        <v>0</v>
      </c>
      <c r="E10" s="64">
        <f>SUMIFS('E3K-3.3'!A$2:A$56,'E3K-3.3'!B$2:B$56,A10,'E3K-3.3'!D$2:D$56,"Yes (indirectly)")</f>
        <v>0</v>
      </c>
      <c r="F10" s="9">
        <f>'Ground truth'!B98</f>
        <v>12</v>
      </c>
      <c r="G10" s="65">
        <f t="shared" si="1"/>
        <v>0</v>
      </c>
      <c r="H10" s="66">
        <f>'Ground truth'!C98</f>
        <v>0</v>
      </c>
      <c r="I10" s="65"/>
      <c r="J10" s="66">
        <f>'Ground truth'!D98</f>
        <v>0</v>
      </c>
      <c r="K10" s="67"/>
      <c r="L10" s="9">
        <f>'Ground truth'!E98</f>
        <v>0</v>
      </c>
      <c r="M10" s="64"/>
    </row>
    <row r="11">
      <c r="A11" s="68" t="s">
        <v>139</v>
      </c>
      <c r="B11" s="69">
        <f t="shared" ref="B11:E11" si="3">sum(B3:B10)</f>
        <v>6.5</v>
      </c>
      <c r="C11" s="69">
        <f t="shared" si="3"/>
        <v>5</v>
      </c>
      <c r="D11" s="69">
        <f t="shared" si="3"/>
        <v>5.5</v>
      </c>
      <c r="E11" s="70">
        <f t="shared" si="3"/>
        <v>0</v>
      </c>
      <c r="F11" s="69">
        <f>'Ground truth'!B100</f>
        <v>84</v>
      </c>
      <c r="G11" s="71">
        <f t="shared" si="1"/>
        <v>0.07738095238</v>
      </c>
      <c r="H11" s="72">
        <f>'Ground truth'!C99</f>
        <v>5</v>
      </c>
      <c r="I11" s="71">
        <f>C11/H11</f>
        <v>1</v>
      </c>
      <c r="J11" s="72">
        <f>'Ground truth'!D99</f>
        <v>14</v>
      </c>
      <c r="K11" s="73">
        <f>D11/J11</f>
        <v>0.3928571429</v>
      </c>
      <c r="L11" s="69">
        <f>'Ground truth'!E99</f>
        <v>3</v>
      </c>
      <c r="M11" s="71">
        <f>E11/L11</f>
        <v>0</v>
      </c>
    </row>
    <row r="12">
      <c r="A12" s="8" t="s">
        <v>141</v>
      </c>
      <c r="B12" s="9">
        <f>'E3K-3.3'!B63</f>
        <v>6.5</v>
      </c>
    </row>
    <row r="14">
      <c r="A14" s="3" t="s">
        <v>145</v>
      </c>
    </row>
    <row r="15">
      <c r="A15" s="2" t="s">
        <v>146</v>
      </c>
    </row>
    <row r="16">
      <c r="A16" s="2" t="s">
        <v>229</v>
      </c>
    </row>
    <row r="17">
      <c r="A17" s="2" t="s">
        <v>148</v>
      </c>
    </row>
    <row r="18">
      <c r="A18" s="2" t="s">
        <v>230</v>
      </c>
    </row>
    <row r="19">
      <c r="A19" s="2" t="s">
        <v>231</v>
      </c>
    </row>
    <row r="20">
      <c r="A20" s="2" t="s">
        <v>232</v>
      </c>
    </row>
    <row r="21">
      <c r="A21" s="2" t="s">
        <v>233</v>
      </c>
    </row>
    <row r="22">
      <c r="A22" s="2" t="s">
        <v>234</v>
      </c>
    </row>
    <row r="23">
      <c r="A23" s="2" t="s">
        <v>154</v>
      </c>
    </row>
    <row r="24">
      <c r="A24" s="2" t="s">
        <v>155</v>
      </c>
    </row>
    <row r="25">
      <c r="A25" s="2" t="s">
        <v>235</v>
      </c>
    </row>
  </sheetData>
  <mergeCells count="4">
    <mergeCell ref="A1:E1"/>
    <mergeCell ref="F1:G1"/>
    <mergeCell ref="H1:I1"/>
    <mergeCell ref="J1:M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0"/>
    <col customWidth="1" min="3" max="3" width="12.5"/>
    <col customWidth="1" min="4" max="4" width="11.75"/>
    <col customWidth="1" min="5" max="5" width="68.38"/>
    <col customWidth="1" min="6" max="6" width="45.0"/>
  </cols>
  <sheetData>
    <row r="1">
      <c r="A1" s="3" t="s">
        <v>101</v>
      </c>
      <c r="B1" s="3" t="s">
        <v>2</v>
      </c>
      <c r="C1" s="3" t="s">
        <v>102</v>
      </c>
      <c r="D1" s="3" t="s">
        <v>103</v>
      </c>
      <c r="E1" s="3" t="s">
        <v>104</v>
      </c>
      <c r="F1" s="3" t="s">
        <v>105</v>
      </c>
    </row>
    <row r="2">
      <c r="A2" s="8">
        <v>1.0</v>
      </c>
      <c r="B2" s="2" t="s">
        <v>6</v>
      </c>
      <c r="C2" s="2" t="s">
        <v>7</v>
      </c>
      <c r="D2" s="2" t="s">
        <v>7</v>
      </c>
      <c r="E2" s="2" t="s">
        <v>236</v>
      </c>
    </row>
    <row r="3">
      <c r="A3" s="8">
        <v>1.0</v>
      </c>
      <c r="B3" s="2" t="s">
        <v>25</v>
      </c>
      <c r="C3" s="2" t="s">
        <v>7</v>
      </c>
      <c r="D3" s="2" t="s">
        <v>7</v>
      </c>
      <c r="E3" s="2" t="s">
        <v>237</v>
      </c>
    </row>
    <row r="4">
      <c r="A4" s="8" t="s">
        <v>109</v>
      </c>
      <c r="E4" s="2" t="s">
        <v>238</v>
      </c>
      <c r="F4" s="2" t="s">
        <v>111</v>
      </c>
    </row>
    <row r="5">
      <c r="A5" s="8" t="s">
        <v>109</v>
      </c>
      <c r="E5" s="2" t="s">
        <v>239</v>
      </c>
      <c r="F5" s="2" t="s">
        <v>111</v>
      </c>
    </row>
    <row r="6">
      <c r="A6" s="8" t="s">
        <v>109</v>
      </c>
      <c r="E6" s="2" t="s">
        <v>240</v>
      </c>
      <c r="F6" s="2" t="s">
        <v>111</v>
      </c>
    </row>
    <row r="7">
      <c r="A7" s="8" t="s">
        <v>109</v>
      </c>
      <c r="E7" s="2" t="s">
        <v>241</v>
      </c>
      <c r="F7" s="2" t="s">
        <v>111</v>
      </c>
    </row>
    <row r="8">
      <c r="A8" s="8" t="s">
        <v>109</v>
      </c>
      <c r="E8" s="2" t="s">
        <v>242</v>
      </c>
      <c r="F8" s="2" t="s">
        <v>111</v>
      </c>
    </row>
    <row r="9">
      <c r="A9" s="8" t="s">
        <v>109</v>
      </c>
      <c r="E9" s="2" t="s">
        <v>113</v>
      </c>
      <c r="F9" s="2" t="s">
        <v>111</v>
      </c>
    </row>
    <row r="10">
      <c r="A10" s="8" t="s">
        <v>109</v>
      </c>
      <c r="E10" s="2" t="s">
        <v>243</v>
      </c>
      <c r="F10" s="2" t="s">
        <v>111</v>
      </c>
    </row>
    <row r="11">
      <c r="A11" s="8" t="s">
        <v>109</v>
      </c>
      <c r="E11" s="2" t="s">
        <v>244</v>
      </c>
      <c r="F11" s="2" t="s">
        <v>111</v>
      </c>
    </row>
    <row r="12">
      <c r="A12" s="8">
        <v>1.0</v>
      </c>
      <c r="B12" s="2" t="s">
        <v>6</v>
      </c>
      <c r="C12" s="2" t="s">
        <v>7</v>
      </c>
      <c r="D12" s="2" t="s">
        <v>7</v>
      </c>
      <c r="E12" s="2" t="s">
        <v>245</v>
      </c>
    </row>
    <row r="13">
      <c r="A13" s="8" t="s">
        <v>109</v>
      </c>
      <c r="E13" s="57" t="s">
        <v>246</v>
      </c>
      <c r="F13" s="2" t="s">
        <v>111</v>
      </c>
    </row>
    <row r="14">
      <c r="A14" s="8" t="s">
        <v>109</v>
      </c>
      <c r="E14" s="2" t="s">
        <v>247</v>
      </c>
      <c r="F14" s="2" t="s">
        <v>111</v>
      </c>
    </row>
    <row r="15">
      <c r="A15" s="8">
        <v>0.0</v>
      </c>
      <c r="E15" s="2" t="s">
        <v>248</v>
      </c>
      <c r="F15" s="2" t="s">
        <v>249</v>
      </c>
    </row>
    <row r="16">
      <c r="A16" s="8" t="s">
        <v>109</v>
      </c>
      <c r="E16" s="2" t="s">
        <v>250</v>
      </c>
      <c r="F16" s="2" t="s">
        <v>111</v>
      </c>
    </row>
    <row r="17">
      <c r="A17" s="8">
        <v>1.0</v>
      </c>
      <c r="B17" s="2" t="s">
        <v>6</v>
      </c>
      <c r="C17" s="2" t="s">
        <v>7</v>
      </c>
      <c r="D17" s="2" t="s">
        <v>7</v>
      </c>
      <c r="E17" s="2" t="s">
        <v>251</v>
      </c>
    </row>
    <row r="18">
      <c r="A18" s="8">
        <v>1.0</v>
      </c>
      <c r="B18" s="2" t="s">
        <v>25</v>
      </c>
      <c r="C18" s="2" t="s">
        <v>10</v>
      </c>
      <c r="D18" s="2" t="s">
        <v>10</v>
      </c>
      <c r="E18" s="2" t="s">
        <v>252</v>
      </c>
      <c r="F18" s="2" t="s">
        <v>44</v>
      </c>
    </row>
    <row r="19">
      <c r="A19" s="8" t="s">
        <v>109</v>
      </c>
      <c r="E19" s="2" t="s">
        <v>253</v>
      </c>
      <c r="F19" s="2" t="s">
        <v>111</v>
      </c>
    </row>
    <row r="20">
      <c r="A20" s="8" t="s">
        <v>109</v>
      </c>
      <c r="E20" s="2" t="s">
        <v>254</v>
      </c>
      <c r="F20" s="2" t="s">
        <v>111</v>
      </c>
    </row>
    <row r="21">
      <c r="A21" s="8" t="s">
        <v>109</v>
      </c>
      <c r="E21" s="2" t="s">
        <v>255</v>
      </c>
      <c r="F21" s="2" t="s">
        <v>111</v>
      </c>
    </row>
    <row r="22">
      <c r="A22" s="8" t="s">
        <v>109</v>
      </c>
      <c r="E22" s="2" t="s">
        <v>256</v>
      </c>
      <c r="F22" s="2" t="s">
        <v>111</v>
      </c>
    </row>
    <row r="23">
      <c r="A23" s="8" t="s">
        <v>109</v>
      </c>
      <c r="E23" s="2" t="s">
        <v>257</v>
      </c>
      <c r="F23" s="2" t="s">
        <v>258</v>
      </c>
    </row>
    <row r="24">
      <c r="A24" s="8" t="s">
        <v>109</v>
      </c>
      <c r="E24" s="2" t="s">
        <v>259</v>
      </c>
      <c r="F24" s="2" t="s">
        <v>258</v>
      </c>
    </row>
    <row r="25">
      <c r="A25" s="8" t="s">
        <v>109</v>
      </c>
      <c r="E25" s="2" t="s">
        <v>260</v>
      </c>
      <c r="F25" s="2" t="s">
        <v>258</v>
      </c>
    </row>
    <row r="26">
      <c r="A26" s="8" t="s">
        <v>109</v>
      </c>
      <c r="E26" s="2" t="s">
        <v>261</v>
      </c>
      <c r="F26" s="2" t="s">
        <v>258</v>
      </c>
    </row>
    <row r="27">
      <c r="A27" s="8" t="s">
        <v>109</v>
      </c>
      <c r="E27" s="2" t="s">
        <v>262</v>
      </c>
      <c r="F27" s="2" t="s">
        <v>258</v>
      </c>
    </row>
    <row r="28">
      <c r="A28" s="59"/>
    </row>
    <row r="29">
      <c r="A29" s="8">
        <v>1.0</v>
      </c>
      <c r="B29" s="9">
        <f t="shared" ref="B29:B32" si="1">countif(A$2:A$27,A29)</f>
        <v>5</v>
      </c>
    </row>
    <row r="30">
      <c r="A30" s="8">
        <v>0.5</v>
      </c>
      <c r="B30" s="9">
        <f t="shared" si="1"/>
        <v>0</v>
      </c>
    </row>
    <row r="31">
      <c r="A31" s="8">
        <v>0.0</v>
      </c>
      <c r="B31" s="9">
        <f t="shared" si="1"/>
        <v>1</v>
      </c>
    </row>
    <row r="32">
      <c r="A32" s="8" t="s">
        <v>109</v>
      </c>
      <c r="B32" s="9">
        <f t="shared" si="1"/>
        <v>20</v>
      </c>
    </row>
    <row r="33">
      <c r="A33" s="10" t="s">
        <v>139</v>
      </c>
      <c r="B33" s="11">
        <f>sum(B29:B32)</f>
        <v>26</v>
      </c>
      <c r="H33" s="60"/>
      <c r="I33" s="60"/>
      <c r="J33" s="60"/>
      <c r="K33" s="60"/>
      <c r="L33" s="60"/>
      <c r="M33" s="60"/>
    </row>
    <row r="34">
      <c r="A34" s="10" t="s">
        <v>140</v>
      </c>
      <c r="B34" s="61">
        <f>A29*B29+A30*B30</f>
        <v>5</v>
      </c>
      <c r="F34" s="60"/>
      <c r="G34" s="60"/>
      <c r="H34" s="60"/>
      <c r="I34" s="60"/>
      <c r="J34" s="60"/>
      <c r="K34" s="60"/>
      <c r="L34" s="60"/>
      <c r="M34" s="60"/>
    </row>
    <row r="35">
      <c r="A35" s="8" t="s">
        <v>141</v>
      </c>
      <c r="B35" s="59">
        <f>counta(A2:A27)</f>
        <v>26</v>
      </c>
    </row>
    <row r="36">
      <c r="B36" s="8" t="s">
        <v>7</v>
      </c>
      <c r="C36" s="9">
        <f t="shared" ref="C36:C37" si="2">countif(C$2:C$27,B36)</f>
        <v>4</v>
      </c>
    </row>
    <row r="37">
      <c r="B37" s="8" t="s">
        <v>10</v>
      </c>
      <c r="C37" s="9">
        <f t="shared" si="2"/>
        <v>1</v>
      </c>
    </row>
    <row r="38">
      <c r="B38" s="10" t="s">
        <v>139</v>
      </c>
      <c r="C38" s="11">
        <f>sum(C36:C37)</f>
        <v>5</v>
      </c>
    </row>
    <row r="39">
      <c r="B39" s="8" t="s">
        <v>141</v>
      </c>
      <c r="C39" s="9">
        <f>B29+B30</f>
        <v>5</v>
      </c>
    </row>
    <row r="40">
      <c r="C40" s="2" t="s">
        <v>7</v>
      </c>
      <c r="D40" s="9">
        <f t="shared" ref="D40:D42" si="3">countif(D$2:D$27,C40)</f>
        <v>4</v>
      </c>
    </row>
    <row r="41">
      <c r="C41" s="2" t="s">
        <v>19</v>
      </c>
      <c r="D41" s="9">
        <f t="shared" si="3"/>
        <v>0</v>
      </c>
    </row>
    <row r="42">
      <c r="C42" s="2" t="s">
        <v>10</v>
      </c>
      <c r="D42" s="9">
        <f t="shared" si="3"/>
        <v>1</v>
      </c>
    </row>
    <row r="43">
      <c r="C43" s="3" t="s">
        <v>139</v>
      </c>
      <c r="D43" s="11">
        <f>sum(D40:D42)</f>
        <v>5</v>
      </c>
    </row>
    <row r="44">
      <c r="C44" s="2" t="s">
        <v>141</v>
      </c>
      <c r="D44" s="9">
        <f>C39</f>
        <v>5</v>
      </c>
    </row>
  </sheetData>
  <drawing r:id="rId1"/>
</worksheet>
</file>