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davidfish/Desktop/pkuthss/"/>
    </mc:Choice>
  </mc:AlternateContent>
  <xr:revisionPtr revIDLastSave="0" documentId="12_ncr:500000_{A3703176-4DED-C44B-B4E9-0CFE1235F682}" xr6:coauthVersionLast="31" xr6:coauthVersionMax="31" xr10:uidLastSave="{00000000-0000-0000-0000-000000000000}"/>
  <bookViews>
    <workbookView xWindow="0" yWindow="0" windowWidth="28800" windowHeight="18000" activeTab="1" xr2:uid="{00000000-000D-0000-FFFF-FFFF00000000}"/>
  </bookViews>
  <sheets>
    <sheet name="Testnet 新" sheetId="1" r:id="rId1"/>
    <sheet name="GA 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22" i="1"/>
  <c r="E21" i="1"/>
  <c r="E20" i="1"/>
  <c r="E19" i="1"/>
  <c r="E18" i="1"/>
  <c r="E17" i="1"/>
  <c r="E16" i="1"/>
  <c r="E15" i="1"/>
  <c r="E15" i="2"/>
  <c r="E16" i="2" s="1"/>
  <c r="E17" i="2" s="1"/>
  <c r="E18" i="2" s="1"/>
  <c r="E19" i="2" s="1"/>
  <c r="E20" i="2" s="1"/>
  <c r="E21" i="2" s="1"/>
  <c r="E22" i="2" s="1"/>
  <c r="E14" i="2"/>
  <c r="E6" i="2" l="1"/>
  <c r="E7" i="2" s="1"/>
  <c r="E8" i="2" s="1"/>
  <c r="E9" i="2" s="1"/>
  <c r="E10" i="2" s="1"/>
  <c r="E11" i="2" s="1"/>
  <c r="E12" i="2" s="1"/>
  <c r="E13" i="2" s="1"/>
  <c r="E5" i="2"/>
  <c r="E4" i="2"/>
  <c r="C24" i="2"/>
  <c r="E24" i="2" l="1"/>
  <c r="C25" i="1"/>
  <c r="E25" i="2" l="1"/>
  <c r="C25" i="2"/>
  <c r="E27" i="2" l="1"/>
  <c r="D26" i="2"/>
  <c r="E26" i="2"/>
  <c r="D27" i="2"/>
  <c r="C23" i="1"/>
  <c r="E25" i="1"/>
  <c r="B27" i="1" l="1"/>
  <c r="C27" i="1"/>
  <c r="B26" i="1"/>
  <c r="C26" i="1"/>
  <c r="E23" i="1"/>
  <c r="B27" i="2"/>
  <c r="C27" i="2"/>
  <c r="C26" i="2"/>
  <c r="B26" i="2"/>
  <c r="D26" i="1" l="1"/>
  <c r="D27" i="1"/>
  <c r="E26" i="1"/>
  <c r="E27" i="1"/>
</calcChain>
</file>

<file path=xl/sharedStrings.xml><?xml version="1.0" encoding="utf-8"?>
<sst xmlns="http://schemas.openxmlformats.org/spreadsheetml/2006/main" count="95" uniqueCount="78">
  <si>
    <t>交易次數</t>
    <phoneticPr fontId="2" type="noConversion"/>
  </si>
  <si>
    <t>付款時間</t>
  </si>
  <si>
    <t>進入緩存池所花時間(秒)</t>
    <phoneticPr fontId="2" type="noConversion"/>
  </si>
  <si>
    <t>進入緩存池時間點</t>
    <phoneticPr fontId="2" type="noConversion"/>
  </si>
  <si>
    <t>寫入區塊所花時間(秒)</t>
    <phoneticPr fontId="2" type="noConversion"/>
  </si>
  <si>
    <t>寫入區塊時間點</t>
    <phoneticPr fontId="2" type="noConversion"/>
  </si>
  <si>
    <t>交易序號</t>
    <phoneticPr fontId="2" type="noConversion"/>
  </si>
  <si>
    <t>平均</t>
    <phoneticPr fontId="2" type="noConversion"/>
  </si>
  <si>
    <t>交易次數</t>
    <phoneticPr fontId="2" type="noConversion"/>
  </si>
  <si>
    <t>進入緩存池所花時間(秒)</t>
    <phoneticPr fontId="2" type="noConversion"/>
  </si>
  <si>
    <t>進入緩存池時間點</t>
    <phoneticPr fontId="2" type="noConversion"/>
  </si>
  <si>
    <t>寫入區塊所花時間(秒)</t>
    <phoneticPr fontId="2" type="noConversion"/>
  </si>
  <si>
    <t>寫入區塊時間點</t>
    <phoneticPr fontId="2" type="noConversion"/>
  </si>
  <si>
    <t>交易序號</t>
    <phoneticPr fontId="2" type="noConversion"/>
  </si>
  <si>
    <t>樣本平均數</t>
    <phoneticPr fontId="2" type="noConversion"/>
  </si>
  <si>
    <t>樣本標準差</t>
    <phoneticPr fontId="2" type="noConversion"/>
  </si>
  <si>
    <t>95信心區間</t>
    <phoneticPr fontId="2" type="noConversion"/>
  </si>
  <si>
    <t>99信心區間</t>
    <phoneticPr fontId="2" type="noConversion"/>
  </si>
  <si>
    <t>052c9baf431b500e44ce85f2a8d919c996a27f4b537808d6dea85b8933aed9af</t>
    <phoneticPr fontId="2" type="noConversion"/>
  </si>
  <si>
    <t>231b18d89da1a89a542f7f8c4673d45e0b16173b773e50c2b7f7f8692a7a1c62</t>
    <phoneticPr fontId="2" type="noConversion"/>
  </si>
  <si>
    <t>fb0a6bc9e1b6cba46c7107b587eac54c5fdcc09525f3e872144aa1246287b6f9</t>
    <phoneticPr fontId="2" type="noConversion"/>
  </si>
  <si>
    <t>d63cfa1590a408af09f2247aba3f1b487b30905bd04de77237d40896685359bc</t>
    <phoneticPr fontId="2" type="noConversion"/>
  </si>
  <si>
    <t>9bebc3d37957808fce8b831ff9d1d413d796478dbc923611d0fd67cfc6c62200</t>
    <phoneticPr fontId="2" type="noConversion"/>
  </si>
  <si>
    <t>7834bdce051cc273a3483e0a0c272fba3cfd49d9070ea29d7f1a20670c2a048b</t>
    <phoneticPr fontId="2" type="noConversion"/>
  </si>
  <si>
    <t>fd408438678ea32b72d1ffe4ffedf8e47261c75f4a984c257acd6e6c187566b1</t>
    <phoneticPr fontId="2" type="noConversion"/>
  </si>
  <si>
    <t>8236347fa41041d4be9f12053084a2ae0f3094ff2fcf77b9a41f448e15b0a07f</t>
    <phoneticPr fontId="2" type="noConversion"/>
  </si>
  <si>
    <t>576c635eebcca2042f6e8d6d96e50d84133a15ee95f3ab7541ca348affdac9cd</t>
    <phoneticPr fontId="2" type="noConversion"/>
  </si>
  <si>
    <t>170530af921d76ecfb1fd8cb78ac1a340ca6f4b4bdee6f79dddaf81e0fa287c4</t>
    <phoneticPr fontId="2" type="noConversion"/>
  </si>
  <si>
    <t>c72ed090b392bb92012512c09e9fb411e756b9609fb6fb988f8a4f4e53ae16f9</t>
    <phoneticPr fontId="2" type="noConversion"/>
  </si>
  <si>
    <t>b01b8bc977846569fa72dc1c168714b7a0b2f2b4654c75fca590e6320020698b</t>
    <phoneticPr fontId="2" type="noConversion"/>
  </si>
  <si>
    <t>cafe540e35d61d2289f7e647e8acd3a168214d64ade3605b317278be86c564be</t>
    <phoneticPr fontId="2" type="noConversion"/>
  </si>
  <si>
    <t>f99b9de2978862c38ab68682f057e2543815132f8c4041ac490cadf84bc1558c</t>
    <phoneticPr fontId="2" type="noConversion"/>
  </si>
  <si>
    <t>d6e1b21b1b1e7f82fecde984112413c703c9d0b4ada86a7eee67cd526d4220d9</t>
    <phoneticPr fontId="2" type="noConversion"/>
  </si>
  <si>
    <t>fc8bbe10f2340efca66c17ef5b6b677da0e4aee29cc975125036cc0c9f4abb65</t>
    <phoneticPr fontId="2" type="noConversion"/>
  </si>
  <si>
    <t>b6a14e8d782dffe186a9b88b8ba88600b567440ebe483547ab524d96f388ddcc</t>
    <phoneticPr fontId="2" type="noConversion"/>
  </si>
  <si>
    <t>5daf8b1c189ca1d3a2b267489ee872254730484ba12ae2b71af457403f74e2d0</t>
    <phoneticPr fontId="2" type="noConversion"/>
  </si>
  <si>
    <t>e56fb22eb6022cdd46aca2b2f2a426a13dee87723a890362b64d597b2a37fad6</t>
    <phoneticPr fontId="2" type="noConversion"/>
  </si>
  <si>
    <t>805b989a7c97f366bd824397cb73cbf1e0587090567b535cacc52b9f5f5c78c1</t>
    <phoneticPr fontId="2" type="noConversion"/>
  </si>
  <si>
    <t>0cafe1cc0406d96938612156895efe6da1da08c2e533413931e96e052f26041d</t>
    <phoneticPr fontId="2" type="noConversion"/>
  </si>
  <si>
    <t>d0835b07f32b087004be2c3738411a732ccbea5c2d51ef09b7d4885e3bff1f35</t>
    <phoneticPr fontId="2" type="noConversion"/>
  </si>
  <si>
    <t>7109deca0febc11ff2dc9ff62cd2ea111e5bd189a5b315fdf708177126052758</t>
    <phoneticPr fontId="2" type="noConversion"/>
  </si>
  <si>
    <t>90a1b51a1cd60a03a246dbf0bbca675478e20b9e8d19d905492a6c73818f8838</t>
    <phoneticPr fontId="2" type="noConversion"/>
  </si>
  <si>
    <t>76730c0fe605e0969e8d50ef1874139436873873ae1bf0b0c07df612d75963d0</t>
    <phoneticPr fontId="2" type="noConversion"/>
  </si>
  <si>
    <t>8ba820817a4cb1423b1a426d3b5a385c3adcc1c91d601eef6debd2dbe5384e5c</t>
    <phoneticPr fontId="2" type="noConversion"/>
  </si>
  <si>
    <t>手續費</t>
    <phoneticPr fontId="2" type="noConversion"/>
  </si>
  <si>
    <t>b57fa054e0dd280f80979c794960ba3238f1c62e88d275679d99ee35f95e48e1</t>
    <phoneticPr fontId="2" type="noConversion"/>
  </si>
  <si>
    <t>8a188c0e4f918dc7eaa351a18dc23f2e2868e16414917b47e58cd443047dd605</t>
    <phoneticPr fontId="2" type="noConversion"/>
  </si>
  <si>
    <t>93e433f5ea72a5e5f0a04c9fbe10b697d755ef18531206d5632ebc5c3876ef6e</t>
    <phoneticPr fontId="2" type="noConversion"/>
  </si>
  <si>
    <t>7eb905594d0b61072788adfe12d20e24a507f45a83765c283706f117d9e08237</t>
    <phoneticPr fontId="2" type="noConversion"/>
  </si>
  <si>
    <t>b2f538cf0cb14f320316705128311f3b2dd7af6195e4b89237f17d130b4097e7</t>
    <phoneticPr fontId="2" type="noConversion"/>
  </si>
  <si>
    <t>9b2211e66a7fa7b867bc069ece3771396e3ba7f8e92c5eeff8fe3216c5779509</t>
    <phoneticPr fontId="2" type="noConversion"/>
  </si>
  <si>
    <t>8ddaa67efe1747a1a996a33cd8ae4883302c06a643e2eed317fe2f53df0acc1f</t>
    <phoneticPr fontId="2" type="noConversion"/>
  </si>
  <si>
    <t>e7b20da0b4ff51bfe6b2006296c6829d345236ca163716cb88d2a18eb857e6f9</t>
    <phoneticPr fontId="2" type="noConversion"/>
  </si>
  <si>
    <t>22851d1062e56345df1c2029ce6f9e21e47cda0c0376f5c72e9fb63855d7c938</t>
    <phoneticPr fontId="2" type="noConversion"/>
  </si>
  <si>
    <t>ffa39f17d96d9e7cecc2fd2a9015fd46aded6882320dc2c1bd3f7a745d52f689</t>
    <phoneticPr fontId="2" type="noConversion"/>
  </si>
  <si>
    <t>755bb25e338ad810c834a3735a8b5d4cebfc313f31a189fec9f245f6fe3e0029</t>
    <phoneticPr fontId="2" type="noConversion"/>
  </si>
  <si>
    <t>1c9a91baf06104caed58812037d1178bf116f97a11cfc662d6ae0c2d6af570be</t>
    <phoneticPr fontId="2" type="noConversion"/>
  </si>
  <si>
    <t>手續費</t>
    <phoneticPr fontId="2" type="noConversion"/>
  </si>
  <si>
    <t>0.558 sat/B</t>
    <phoneticPr fontId="2" type="noConversion"/>
  </si>
  <si>
    <t>40.359sat/B</t>
    <phoneticPr fontId="2" type="noConversion"/>
  </si>
  <si>
    <t>平均</t>
  </si>
  <si>
    <t>95%信賴區間</t>
    <phoneticPr fontId="2" type="noConversion"/>
  </si>
  <si>
    <t>完成交易時間</t>
    <phoneticPr fontId="2" type="noConversion"/>
  </si>
  <si>
    <t>149.18~425.06</t>
    <phoneticPr fontId="2" type="noConversion"/>
  </si>
  <si>
    <t>185.33~388.91</t>
    <phoneticPr fontId="2" type="noConversion"/>
  </si>
  <si>
    <t>0.84~1.4</t>
    <phoneticPr fontId="2" type="noConversion"/>
  </si>
  <si>
    <t>0.74~1.5</t>
    <phoneticPr fontId="2" type="noConversion"/>
  </si>
  <si>
    <t>進入區塊所花時間(秒)</t>
    <phoneticPr fontId="2" type="noConversion"/>
  </si>
  <si>
    <t>99%信賴區間</t>
    <phoneticPr fontId="2" type="noConversion"/>
  </si>
  <si>
    <t>進入緩存池時間(秒)</t>
    <phoneticPr fontId="2" type="noConversion"/>
  </si>
  <si>
    <t>進入區塊鏈時間(秒)</t>
    <phoneticPr fontId="2" type="noConversion"/>
  </si>
  <si>
    <t>1.34~1.76</t>
    <phoneticPr fontId="2" type="noConversion"/>
  </si>
  <si>
    <t>1.26~1.84</t>
    <phoneticPr fontId="2" type="noConversion"/>
  </si>
  <si>
    <t>340.24~522.56</t>
    <phoneticPr fontId="2" type="noConversion"/>
  </si>
  <si>
    <t>307.86~554.94</t>
    <phoneticPr fontId="2" type="noConversion"/>
  </si>
  <si>
    <t>實時系统交易平均時間</t>
    <phoneticPr fontId="2" type="noConversion"/>
  </si>
  <si>
    <t>原始系统交易平均時間</t>
    <phoneticPr fontId="2" type="noConversion"/>
  </si>
  <si>
    <t>完成交易時間(秒)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</si>
</sst>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ss.000"/>
    <numFmt numFmtId="177" formatCode="h:mm:ss;@"/>
    <numFmt numFmtId="178" formatCode="0_);[Red]\(0\)"/>
    <numFmt numFmtId="179" formatCode="0.00_);[Red]\(0.00\)"/>
  </numFmts>
  <fonts count="8"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77" fontId="4" fillId="3" borderId="1" xfId="0" applyNumberFormat="1" applyFont="1" applyFill="1" applyBorder="1" applyAlignment="1">
      <alignment horizontal="center" vertical="center" wrapText="1"/>
    </xf>
    <xf numFmtId="178" fontId="5" fillId="3" borderId="1" xfId="0" applyNumberFormat="1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3" xfId="0" applyFill="1" applyBorder="1" applyAlignment="1">
      <alignment horizontal="center" vertical="center"/>
    </xf>
    <xf numFmtId="179" fontId="0" fillId="4" borderId="3" xfId="0" applyNumberFormat="1" applyFill="1" applyBorder="1" applyAlignment="1">
      <alignment horizontal="center" vertical="center"/>
    </xf>
    <xf numFmtId="0" fontId="0" fillId="4" borderId="0" xfId="0" applyFill="1">
      <alignment vertical="center"/>
    </xf>
    <xf numFmtId="179" fontId="0" fillId="4" borderId="0" xfId="0" applyNumberFormat="1" applyFill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8" fontId="5" fillId="3" borderId="3" xfId="0" applyNumberFormat="1" applyFont="1" applyFill="1" applyBorder="1" applyAlignment="1">
      <alignment horizontal="center" vertical="center"/>
    </xf>
    <xf numFmtId="177" fontId="5" fillId="3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1" fontId="0" fillId="4" borderId="0" xfId="0" applyNumberFormat="1" applyFill="1">
      <alignment vertical="center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3"/>
  <sheetViews>
    <sheetView topLeftCell="A9" zoomScale="130" zoomScaleNormal="130" workbookViewId="0">
      <selection activeCell="D30" sqref="D30"/>
    </sheetView>
  </sheetViews>
  <sheetFormatPr baseColWidth="10" defaultColWidth="8.83203125" defaultRowHeight="15"/>
  <cols>
    <col min="1" max="1" width="13" customWidth="1"/>
    <col min="2" max="2" width="27.33203125" customWidth="1"/>
    <col min="3" max="3" width="29.5" customWidth="1"/>
    <col min="4" max="4" width="19.1640625" customWidth="1"/>
    <col min="5" max="5" width="12.83203125" customWidth="1"/>
    <col min="6" max="6" width="19.33203125" customWidth="1"/>
    <col min="7" max="7" width="66" customWidth="1"/>
    <col min="9" max="9" width="36.6640625" customWidth="1"/>
  </cols>
  <sheetData>
    <row r="1" spans="1:61">
      <c r="A1" s="29" t="s">
        <v>0</v>
      </c>
      <c r="B1" s="29" t="s">
        <v>1</v>
      </c>
      <c r="C1" s="30" t="s">
        <v>2</v>
      </c>
      <c r="D1" s="29" t="s">
        <v>3</v>
      </c>
      <c r="E1" s="30" t="s">
        <v>4</v>
      </c>
      <c r="F1" s="29" t="s">
        <v>5</v>
      </c>
      <c r="G1" s="28" t="s">
        <v>6</v>
      </c>
    </row>
    <row r="2" spans="1:61">
      <c r="A2" s="29"/>
      <c r="B2" s="29"/>
      <c r="C2" s="31"/>
      <c r="D2" s="29"/>
      <c r="E2" s="31"/>
      <c r="F2" s="29"/>
      <c r="G2" s="28"/>
      <c r="H2" s="26" t="s">
        <v>44</v>
      </c>
      <c r="I2" s="27" t="s">
        <v>59</v>
      </c>
    </row>
    <row r="3" spans="1:61" s="4" customFormat="1" ht="16">
      <c r="A3" s="5">
        <v>1</v>
      </c>
      <c r="B3" s="6">
        <v>0</v>
      </c>
      <c r="C3" s="7">
        <v>3</v>
      </c>
      <c r="D3" s="6">
        <v>3.4722222222222222E-5</v>
      </c>
      <c r="E3" s="7">
        <v>136</v>
      </c>
      <c r="F3" s="6">
        <v>1.5740740740740741E-3</v>
      </c>
      <c r="G3" s="22" t="s">
        <v>37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</row>
    <row r="4" spans="1:61" s="4" customFormat="1" ht="16">
      <c r="A4" s="1">
        <v>2</v>
      </c>
      <c r="B4" s="2">
        <v>6.9444444444444447E-4</v>
      </c>
      <c r="C4" s="3">
        <v>1</v>
      </c>
      <c r="D4" s="2">
        <v>7.0601851851851847E-4</v>
      </c>
      <c r="E4" s="3">
        <v>76</v>
      </c>
      <c r="F4" s="2">
        <v>1.5740740740740741E-3</v>
      </c>
      <c r="G4" s="9" t="s">
        <v>38</v>
      </c>
    </row>
    <row r="5" spans="1:61" ht="16">
      <c r="A5" s="5">
        <v>3</v>
      </c>
      <c r="B5" s="6">
        <v>1.4351851851851854E-3</v>
      </c>
      <c r="C5" s="7">
        <v>3</v>
      </c>
      <c r="D5" s="6">
        <v>1.4699074074074074E-3</v>
      </c>
      <c r="E5" s="7">
        <v>12</v>
      </c>
      <c r="F5" s="6">
        <v>1.5740740740740741E-3</v>
      </c>
      <c r="G5" s="8" t="s">
        <v>40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</row>
    <row r="6" spans="1:61" s="4" customFormat="1" ht="16">
      <c r="A6" s="1">
        <v>4</v>
      </c>
      <c r="B6" s="2">
        <v>2.0833333333333298E-3</v>
      </c>
      <c r="C6" s="3">
        <v>1</v>
      </c>
      <c r="D6" s="2">
        <v>2.0949074074074073E-3</v>
      </c>
      <c r="E6" s="3">
        <f>7*60+18</f>
        <v>438</v>
      </c>
      <c r="F6" s="2">
        <v>7.1527777777777787E-3</v>
      </c>
      <c r="G6" s="9" t="s">
        <v>39</v>
      </c>
    </row>
    <row r="7" spans="1:61" s="4" customFormat="1" ht="16">
      <c r="A7" s="5">
        <v>5</v>
      </c>
      <c r="B7" s="6">
        <v>2.7777777777777801E-3</v>
      </c>
      <c r="C7" s="7">
        <v>1</v>
      </c>
      <c r="D7" s="6">
        <v>2.7893518518518519E-3</v>
      </c>
      <c r="E7" s="7">
        <f t="shared" ref="E7:E13" si="0">E6-60</f>
        <v>378</v>
      </c>
      <c r="F7" s="6">
        <v>7.1527777777777787E-3</v>
      </c>
      <c r="G7" s="8" t="s">
        <v>41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</row>
    <row r="8" spans="1:61" s="4" customFormat="1" ht="16">
      <c r="A8" s="1">
        <v>6</v>
      </c>
      <c r="B8" s="2">
        <v>3.4722222222222199E-3</v>
      </c>
      <c r="C8" s="3">
        <v>1</v>
      </c>
      <c r="D8" s="2">
        <v>3.483796296296296E-3</v>
      </c>
      <c r="E8" s="3">
        <f t="shared" si="0"/>
        <v>318</v>
      </c>
      <c r="F8" s="2">
        <v>7.1527777777777787E-3</v>
      </c>
      <c r="G8" s="9" t="s">
        <v>42</v>
      </c>
    </row>
    <row r="9" spans="1:61" s="4" customFormat="1" ht="16">
      <c r="A9" s="5">
        <v>7</v>
      </c>
      <c r="B9" s="6">
        <v>4.1666666666666701E-3</v>
      </c>
      <c r="C9" s="7">
        <v>2</v>
      </c>
      <c r="D9" s="6">
        <v>4.1898148148148146E-3</v>
      </c>
      <c r="E9" s="7">
        <f t="shared" si="0"/>
        <v>258</v>
      </c>
      <c r="F9" s="6">
        <v>7.1527777777777787E-3</v>
      </c>
      <c r="G9" s="8" t="s">
        <v>43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</row>
    <row r="10" spans="1:61" s="4" customFormat="1" ht="16">
      <c r="A10" s="1">
        <v>8</v>
      </c>
      <c r="B10" s="2">
        <v>4.8611111111111103E-3</v>
      </c>
      <c r="C10" s="3">
        <v>1</v>
      </c>
      <c r="D10" s="2">
        <v>4.8726851851851856E-3</v>
      </c>
      <c r="E10" s="3">
        <f t="shared" si="0"/>
        <v>198</v>
      </c>
      <c r="F10" s="2">
        <v>7.1527777777777787E-3</v>
      </c>
      <c r="G10" s="9" t="s">
        <v>45</v>
      </c>
    </row>
    <row r="11" spans="1:61" ht="16">
      <c r="A11" s="5">
        <v>9</v>
      </c>
      <c r="B11" s="6">
        <v>5.5555555555555601E-3</v>
      </c>
      <c r="C11" s="7">
        <v>1</v>
      </c>
      <c r="D11" s="6">
        <v>5.5671296296296302E-3</v>
      </c>
      <c r="E11" s="7">
        <f t="shared" si="0"/>
        <v>138</v>
      </c>
      <c r="F11" s="6">
        <v>7.1527777777777787E-3</v>
      </c>
      <c r="G11" s="8" t="s">
        <v>46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</row>
    <row r="12" spans="1:61" s="4" customFormat="1" ht="16">
      <c r="A12" s="1">
        <v>10</v>
      </c>
      <c r="B12" s="2">
        <v>6.2500000000000003E-3</v>
      </c>
      <c r="C12" s="3">
        <v>1</v>
      </c>
      <c r="D12" s="2">
        <v>6.2615740740740748E-3</v>
      </c>
      <c r="E12" s="3">
        <f t="shared" si="0"/>
        <v>78</v>
      </c>
      <c r="F12" s="2">
        <v>7.1527777777777787E-3</v>
      </c>
      <c r="G12" s="9" t="s">
        <v>47</v>
      </c>
    </row>
    <row r="13" spans="1:61" ht="16">
      <c r="A13" s="5">
        <v>11</v>
      </c>
      <c r="B13" s="6">
        <v>6.9444444444444397E-3</v>
      </c>
      <c r="C13" s="7">
        <v>1</v>
      </c>
      <c r="D13" s="6">
        <v>6.9560185185185185E-3</v>
      </c>
      <c r="E13" s="7">
        <f t="shared" si="0"/>
        <v>18</v>
      </c>
      <c r="F13" s="6">
        <v>7.1527777777777787E-3</v>
      </c>
      <c r="G13" s="8" t="s">
        <v>48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</row>
    <row r="14" spans="1:61" s="4" customFormat="1" ht="16">
      <c r="A14" s="1">
        <v>12</v>
      </c>
      <c r="B14" s="2">
        <v>7.6388888888888904E-3</v>
      </c>
      <c r="C14" s="3">
        <v>2</v>
      </c>
      <c r="D14" s="2">
        <v>7.6620370370370366E-3</v>
      </c>
      <c r="E14" s="3">
        <v>810</v>
      </c>
      <c r="F14" s="2">
        <v>1.7013888888888887E-2</v>
      </c>
      <c r="G14" s="9" t="s">
        <v>49</v>
      </c>
    </row>
    <row r="15" spans="1:61" s="4" customFormat="1" ht="16">
      <c r="A15" s="5">
        <v>13</v>
      </c>
      <c r="B15" s="6">
        <v>8.3333333333333297E-3</v>
      </c>
      <c r="C15" s="7">
        <v>1</v>
      </c>
      <c r="D15" s="6">
        <v>8.3449074074074085E-3</v>
      </c>
      <c r="E15" s="7">
        <f t="shared" ref="E15:E22" si="1">E14-60</f>
        <v>750</v>
      </c>
      <c r="F15" s="6">
        <v>1.7013888888888887E-2</v>
      </c>
      <c r="G15" s="8" t="s">
        <v>50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</row>
    <row r="16" spans="1:61" s="4" customFormat="1" ht="16">
      <c r="A16" s="1">
        <v>14</v>
      </c>
      <c r="B16" s="2">
        <v>9.0277777777777804E-3</v>
      </c>
      <c r="C16" s="3">
        <v>1</v>
      </c>
      <c r="D16" s="2">
        <v>9.0393518518518522E-3</v>
      </c>
      <c r="E16" s="3">
        <f t="shared" si="1"/>
        <v>690</v>
      </c>
      <c r="F16" s="2">
        <v>1.7013888888888887E-2</v>
      </c>
      <c r="G16" s="9" t="s">
        <v>51</v>
      </c>
    </row>
    <row r="17" spans="1:61" s="4" customFormat="1" ht="16">
      <c r="A17" s="5">
        <v>15</v>
      </c>
      <c r="B17" s="6">
        <v>9.7222222222222206E-3</v>
      </c>
      <c r="C17" s="7">
        <v>1</v>
      </c>
      <c r="D17" s="6">
        <v>9.7337962962962977E-3</v>
      </c>
      <c r="E17" s="7">
        <f t="shared" si="1"/>
        <v>630</v>
      </c>
      <c r="F17" s="6">
        <v>1.7013888888888887E-2</v>
      </c>
      <c r="G17" s="8" t="s">
        <v>52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</row>
    <row r="18" spans="1:61" s="4" customFormat="1" ht="16">
      <c r="A18" s="1">
        <v>16</v>
      </c>
      <c r="B18" s="2">
        <v>1.0416666666666701E-2</v>
      </c>
      <c r="C18" s="3">
        <v>1</v>
      </c>
      <c r="D18" s="2">
        <v>1.042824074074074E-2</v>
      </c>
      <c r="E18" s="3">
        <f t="shared" si="1"/>
        <v>570</v>
      </c>
      <c r="F18" s="2">
        <v>1.7013888888888887E-2</v>
      </c>
      <c r="G18" s="9" t="s">
        <v>53</v>
      </c>
    </row>
    <row r="19" spans="1:61" s="4" customFormat="1" ht="16">
      <c r="A19" s="5">
        <v>17</v>
      </c>
      <c r="B19" s="6">
        <v>1.1111111111111099E-2</v>
      </c>
      <c r="C19" s="7">
        <v>2</v>
      </c>
      <c r="D19" s="6">
        <v>1.113425925925926E-2</v>
      </c>
      <c r="E19" s="7">
        <f t="shared" si="1"/>
        <v>510</v>
      </c>
      <c r="F19" s="6">
        <v>1.7013888888888887E-2</v>
      </c>
      <c r="G19" s="8" t="s">
        <v>54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</row>
    <row r="20" spans="1:61" s="4" customFormat="1" ht="16">
      <c r="A20" s="1">
        <v>18</v>
      </c>
      <c r="B20" s="2">
        <v>1.18055555555556E-2</v>
      </c>
      <c r="C20" s="3">
        <v>2</v>
      </c>
      <c r="D20" s="2">
        <v>1.1828703703703704E-2</v>
      </c>
      <c r="E20" s="3">
        <f t="shared" si="1"/>
        <v>450</v>
      </c>
      <c r="F20" s="2">
        <v>1.7013888888888887E-2</v>
      </c>
      <c r="G20" s="9" t="s">
        <v>55</v>
      </c>
    </row>
    <row r="21" spans="1:61" s="4" customFormat="1" ht="16">
      <c r="A21" s="5">
        <v>19</v>
      </c>
      <c r="B21" s="6">
        <v>1.2500000000000001E-2</v>
      </c>
      <c r="C21" s="7">
        <v>1</v>
      </c>
      <c r="D21" s="6">
        <v>1.2511574074074073E-2</v>
      </c>
      <c r="E21" s="7">
        <f t="shared" si="1"/>
        <v>390</v>
      </c>
      <c r="F21" s="6">
        <v>1.7013888888888887E-2</v>
      </c>
      <c r="G21" s="8" t="s">
        <v>56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</row>
    <row r="22" spans="1:61" s="4" customFormat="1" ht="16">
      <c r="A22" s="1">
        <v>20</v>
      </c>
      <c r="B22" s="2">
        <v>1.3194444444444399E-2</v>
      </c>
      <c r="C22" s="3">
        <v>1</v>
      </c>
      <c r="D22" s="2">
        <v>1.3206018518518518E-2</v>
      </c>
      <c r="E22" s="3">
        <f t="shared" si="1"/>
        <v>330</v>
      </c>
      <c r="F22" s="2">
        <v>1.7013888888888887E-2</v>
      </c>
      <c r="G22" s="9"/>
    </row>
    <row r="23" spans="1:61">
      <c r="A23" s="24" t="s">
        <v>7</v>
      </c>
      <c r="B23" s="24"/>
      <c r="C23" s="24">
        <f>SUM(C3:C22)/25</f>
        <v>1.1200000000000001</v>
      </c>
      <c r="D23" s="24"/>
      <c r="E23" s="25">
        <f>SUM(E3:E22)/25</f>
        <v>287.12</v>
      </c>
      <c r="F23" s="24"/>
      <c r="G23" s="24"/>
    </row>
    <row r="24" spans="1:61">
      <c r="A24" s="20"/>
      <c r="B24" s="20"/>
      <c r="C24" s="20"/>
      <c r="D24" s="20"/>
      <c r="E24" s="21"/>
      <c r="F24" s="20"/>
      <c r="G24" s="20"/>
    </row>
    <row r="25" spans="1:61">
      <c r="A25" s="14" t="s">
        <v>15</v>
      </c>
      <c r="B25" s="14"/>
      <c r="C25" s="14">
        <f>_xlfn.STDEV.S(C3:C22)</f>
        <v>0.68055704737872047</v>
      </c>
      <c r="D25" s="14"/>
      <c r="E25" s="14">
        <f>_xlfn.STDEV.S(E3:E22)</f>
        <v>246.59830963692647</v>
      </c>
    </row>
    <row r="26" spans="1:61">
      <c r="A26" s="14" t="s">
        <v>16</v>
      </c>
      <c r="B26" s="15">
        <f>C23-_xlfn.CONFIDENCE.T(0.05, C25, 25)</f>
        <v>0.83907985776184868</v>
      </c>
      <c r="C26" s="15">
        <f>C23+_xlfn.CONFIDENCE.T(0.05, C25, 25)</f>
        <v>1.4009201422381516</v>
      </c>
      <c r="D26" s="15">
        <f>E23-_xlfn.CONFIDENCE.T(0.05, E25, 25)</f>
        <v>185.32922068808898</v>
      </c>
      <c r="E26" s="15">
        <f>E23+_xlfn.CONFIDENCE.T(0.05, E25, 25)</f>
        <v>388.91077931191103</v>
      </c>
    </row>
    <row r="27" spans="1:61">
      <c r="A27" s="14" t="s">
        <v>17</v>
      </c>
      <c r="B27" s="15">
        <f>C23-_xlfn.CONFIDENCE.T(0.01, C25, 25)</f>
        <v>0.73930462178675926</v>
      </c>
      <c r="C27" s="15">
        <f>C23+_xlfn.CONFIDENCE.T(0.01, C25, 25)</f>
        <v>1.5006953782132411</v>
      </c>
      <c r="D27" s="15">
        <f>E23-_xlfn.CONFIDENCE.T(0.01, E25, 25)</f>
        <v>149.17588919317541</v>
      </c>
      <c r="E27" s="15">
        <f>E23+_xlfn.CONFIDENCE.T(0.01, E25, 25)</f>
        <v>425.0641108068246</v>
      </c>
    </row>
    <row r="29" spans="1:61">
      <c r="B29" t="s">
        <v>2</v>
      </c>
      <c r="C29" t="s">
        <v>67</v>
      </c>
      <c r="D29" t="s">
        <v>62</v>
      </c>
    </row>
    <row r="30" spans="1:61">
      <c r="A30" t="s">
        <v>60</v>
      </c>
      <c r="B30">
        <v>1.1200000000000001</v>
      </c>
      <c r="C30">
        <v>287.12</v>
      </c>
      <c r="D30">
        <v>287.12</v>
      </c>
    </row>
    <row r="31" spans="1:61">
      <c r="A31" s="14" t="s">
        <v>15</v>
      </c>
      <c r="B31">
        <v>0.68</v>
      </c>
      <c r="C31">
        <v>246.59</v>
      </c>
      <c r="D31">
        <v>246.59</v>
      </c>
    </row>
    <row r="32" spans="1:61">
      <c r="A32" s="14" t="s">
        <v>61</v>
      </c>
      <c r="B32" t="s">
        <v>65</v>
      </c>
      <c r="C32" t="s">
        <v>64</v>
      </c>
      <c r="D32" t="s">
        <v>64</v>
      </c>
    </row>
    <row r="33" spans="1:4">
      <c r="A33" s="14" t="s">
        <v>68</v>
      </c>
      <c r="B33" t="s">
        <v>66</v>
      </c>
      <c r="C33" t="s">
        <v>63</v>
      </c>
      <c r="D33" t="s">
        <v>63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tabSelected="1" workbookViewId="0">
      <selection activeCell="A37" sqref="A37"/>
    </sheetView>
  </sheetViews>
  <sheetFormatPr baseColWidth="10" defaultColWidth="8.83203125" defaultRowHeight="15"/>
  <cols>
    <col min="1" max="1" width="21.5" customWidth="1"/>
    <col min="2" max="2" width="33.5" customWidth="1"/>
    <col min="3" max="3" width="34.1640625" customWidth="1"/>
    <col min="4" max="4" width="28.6640625" customWidth="1"/>
    <col min="5" max="5" width="13.5" customWidth="1"/>
    <col min="6" max="6" width="16.1640625" customWidth="1"/>
    <col min="7" max="7" width="64.5" customWidth="1"/>
  </cols>
  <sheetData>
    <row r="1" spans="1:9" ht="16.5" customHeight="1">
      <c r="A1" s="29" t="s">
        <v>8</v>
      </c>
      <c r="B1" s="29" t="s">
        <v>1</v>
      </c>
      <c r="C1" s="30" t="s">
        <v>9</v>
      </c>
      <c r="D1" s="29" t="s">
        <v>10</v>
      </c>
      <c r="E1" s="30" t="s">
        <v>11</v>
      </c>
      <c r="F1" s="29" t="s">
        <v>12</v>
      </c>
      <c r="G1" s="28" t="s">
        <v>13</v>
      </c>
    </row>
    <row r="2" spans="1:9">
      <c r="A2" s="29"/>
      <c r="B2" s="29"/>
      <c r="C2" s="31"/>
      <c r="D2" s="29"/>
      <c r="E2" s="31"/>
      <c r="F2" s="29"/>
      <c r="G2" s="28"/>
      <c r="H2" s="26" t="s">
        <v>57</v>
      </c>
      <c r="I2" s="27" t="s">
        <v>58</v>
      </c>
    </row>
    <row r="3" spans="1:9" s="11" customFormat="1" ht="16">
      <c r="A3" s="5">
        <v>1</v>
      </c>
      <c r="B3" s="6">
        <v>1.1574074074074073E-5</v>
      </c>
      <c r="C3" s="7">
        <v>2</v>
      </c>
      <c r="D3" s="6">
        <v>3.4722222222222222E-5</v>
      </c>
      <c r="E3" s="7">
        <v>619</v>
      </c>
      <c r="F3" s="6">
        <v>7.1527777777777787E-3</v>
      </c>
      <c r="G3" s="22" t="s">
        <v>18</v>
      </c>
    </row>
    <row r="4" spans="1:9" s="4" customFormat="1" ht="16">
      <c r="A4" s="1">
        <v>2</v>
      </c>
      <c r="B4" s="2">
        <v>6.9444444444444447E-4</v>
      </c>
      <c r="C4" s="3">
        <v>1</v>
      </c>
      <c r="D4" s="2">
        <v>7.0601851851851847E-4</v>
      </c>
      <c r="E4" s="3">
        <f>619-60</f>
        <v>559</v>
      </c>
      <c r="F4" s="2">
        <v>7.1527777777777787E-3</v>
      </c>
      <c r="G4" s="9" t="s">
        <v>23</v>
      </c>
    </row>
    <row r="5" spans="1:9" s="11" customFormat="1" ht="16">
      <c r="A5" s="5">
        <v>3</v>
      </c>
      <c r="B5" s="6">
        <v>1.4120370370370369E-3</v>
      </c>
      <c r="C5" s="7">
        <v>2</v>
      </c>
      <c r="D5" s="6">
        <v>1.4351851851851854E-3</v>
      </c>
      <c r="E5" s="7">
        <f>8*60+16</f>
        <v>496</v>
      </c>
      <c r="F5" s="6">
        <v>7.1527777777777787E-3</v>
      </c>
      <c r="G5" s="8" t="s">
        <v>19</v>
      </c>
    </row>
    <row r="6" spans="1:9" s="4" customFormat="1" ht="16">
      <c r="A6" s="1">
        <v>4</v>
      </c>
      <c r="B6" s="2">
        <v>2.0833333333333298E-3</v>
      </c>
      <c r="C6" s="3">
        <v>1</v>
      </c>
      <c r="D6" s="2">
        <v>2.0949074074074073E-3</v>
      </c>
      <c r="E6" s="3">
        <f>7*60+18</f>
        <v>438</v>
      </c>
      <c r="F6" s="2">
        <v>7.1527777777777787E-3</v>
      </c>
      <c r="G6" s="9" t="s">
        <v>20</v>
      </c>
    </row>
    <row r="7" spans="1:9" s="11" customFormat="1" ht="16">
      <c r="A7" s="5">
        <v>5</v>
      </c>
      <c r="B7" s="6">
        <v>2.7777777777777801E-3</v>
      </c>
      <c r="C7" s="7">
        <v>1</v>
      </c>
      <c r="D7" s="6">
        <v>2.7893518518518519E-3</v>
      </c>
      <c r="E7" s="7">
        <f t="shared" ref="E7:E13" si="0">E6-60</f>
        <v>378</v>
      </c>
      <c r="F7" s="6">
        <v>7.1527777777777787E-3</v>
      </c>
      <c r="G7" s="8" t="s">
        <v>21</v>
      </c>
    </row>
    <row r="8" spans="1:9" s="4" customFormat="1" ht="16">
      <c r="A8" s="1">
        <v>6</v>
      </c>
      <c r="B8" s="2">
        <v>3.4722222222222199E-3</v>
      </c>
      <c r="C8" s="3">
        <v>2</v>
      </c>
      <c r="D8" s="2">
        <v>3.4953703703703705E-3</v>
      </c>
      <c r="E8" s="3">
        <f t="shared" si="0"/>
        <v>318</v>
      </c>
      <c r="F8" s="2">
        <v>7.1527777777777787E-3</v>
      </c>
      <c r="G8" s="9" t="s">
        <v>22</v>
      </c>
    </row>
    <row r="9" spans="1:9" s="11" customFormat="1" ht="16">
      <c r="A9" s="5">
        <v>7</v>
      </c>
      <c r="B9" s="6">
        <v>4.1666666666666666E-3</v>
      </c>
      <c r="C9" s="7">
        <v>1</v>
      </c>
      <c r="D9" s="6">
        <v>4.1782407407407402E-3</v>
      </c>
      <c r="E9" s="7">
        <f t="shared" si="0"/>
        <v>258</v>
      </c>
      <c r="F9" s="6">
        <v>7.1527777777777787E-3</v>
      </c>
      <c r="G9" s="8" t="s">
        <v>36</v>
      </c>
    </row>
    <row r="10" spans="1:9" s="4" customFormat="1" ht="16">
      <c r="A10" s="1">
        <v>8</v>
      </c>
      <c r="B10" s="2">
        <v>4.8611111111111103E-3</v>
      </c>
      <c r="C10" s="3">
        <v>1</v>
      </c>
      <c r="D10" s="2">
        <v>4.8726851851851856E-3</v>
      </c>
      <c r="E10" s="3">
        <f t="shared" si="0"/>
        <v>198</v>
      </c>
      <c r="F10" s="2">
        <v>7.1527777777777787E-3</v>
      </c>
      <c r="G10" s="9" t="s">
        <v>27</v>
      </c>
    </row>
    <row r="11" spans="1:9" s="11" customFormat="1" ht="16">
      <c r="A11" s="5">
        <v>9</v>
      </c>
      <c r="B11" s="6">
        <v>5.5555555555555601E-3</v>
      </c>
      <c r="C11" s="7">
        <v>2</v>
      </c>
      <c r="D11" s="6">
        <v>5.5787037037037038E-3</v>
      </c>
      <c r="E11" s="7">
        <f t="shared" si="0"/>
        <v>138</v>
      </c>
      <c r="F11" s="6">
        <v>7.1527777777777787E-3</v>
      </c>
      <c r="G11" s="8" t="s">
        <v>26</v>
      </c>
    </row>
    <row r="12" spans="1:9" s="4" customFormat="1" ht="16">
      <c r="A12" s="1">
        <v>10</v>
      </c>
      <c r="B12" s="2">
        <v>6.2500000000000003E-3</v>
      </c>
      <c r="C12" s="3">
        <v>2</v>
      </c>
      <c r="D12" s="2">
        <v>6.2731481481481484E-3</v>
      </c>
      <c r="E12" s="3">
        <f t="shared" si="0"/>
        <v>78</v>
      </c>
      <c r="F12" s="2">
        <v>7.1527777777777787E-3</v>
      </c>
      <c r="G12" s="9" t="s">
        <v>25</v>
      </c>
    </row>
    <row r="13" spans="1:9" s="11" customFormat="1" ht="16">
      <c r="A13" s="5">
        <v>11</v>
      </c>
      <c r="B13" s="6">
        <v>6.9444444444444397E-3</v>
      </c>
      <c r="C13" s="7">
        <v>1</v>
      </c>
      <c r="D13" s="6">
        <v>6.9560185185185185E-3</v>
      </c>
      <c r="E13" s="7">
        <f t="shared" si="0"/>
        <v>18</v>
      </c>
      <c r="F13" s="6">
        <v>7.1527777777777787E-3</v>
      </c>
      <c r="G13" s="8" t="s">
        <v>24</v>
      </c>
    </row>
    <row r="14" spans="1:9" s="4" customFormat="1" ht="16">
      <c r="A14" s="1">
        <v>12</v>
      </c>
      <c r="B14" s="2">
        <v>7.6388888888888904E-3</v>
      </c>
      <c r="C14" s="3">
        <v>2</v>
      </c>
      <c r="D14" s="2">
        <v>7.6620370370370366E-3</v>
      </c>
      <c r="E14" s="3">
        <f>13*60+30</f>
        <v>810</v>
      </c>
      <c r="F14" s="2">
        <v>1.7013888888888887E-2</v>
      </c>
      <c r="G14" s="9" t="s">
        <v>29</v>
      </c>
    </row>
    <row r="15" spans="1:9" s="11" customFormat="1" ht="16">
      <c r="A15" s="5">
        <v>13</v>
      </c>
      <c r="B15" s="6">
        <v>8.3333333333333297E-3</v>
      </c>
      <c r="C15" s="7">
        <v>2</v>
      </c>
      <c r="D15" s="6">
        <v>8.3564814814814804E-3</v>
      </c>
      <c r="E15" s="7">
        <f t="shared" ref="E15:E22" si="1">E14-60</f>
        <v>750</v>
      </c>
      <c r="F15" s="6">
        <v>1.7013888888888887E-2</v>
      </c>
      <c r="G15" s="8" t="s">
        <v>30</v>
      </c>
    </row>
    <row r="16" spans="1:9" s="4" customFormat="1" ht="16">
      <c r="A16" s="1">
        <v>14</v>
      </c>
      <c r="B16" s="2">
        <v>9.0277777777777804E-3</v>
      </c>
      <c r="C16" s="3">
        <v>1</v>
      </c>
      <c r="D16" s="2">
        <v>9.0393518518518522E-3</v>
      </c>
      <c r="E16" s="3">
        <f t="shared" si="1"/>
        <v>690</v>
      </c>
      <c r="F16" s="2">
        <v>1.7013888888888887E-2</v>
      </c>
      <c r="G16" s="9" t="s">
        <v>31</v>
      </c>
    </row>
    <row r="17" spans="1:7" s="11" customFormat="1" ht="16">
      <c r="A17" s="5">
        <v>15</v>
      </c>
      <c r="B17" s="6">
        <v>9.7222222222222206E-3</v>
      </c>
      <c r="C17" s="7">
        <v>2</v>
      </c>
      <c r="D17" s="6">
        <v>9.7453703703703713E-3</v>
      </c>
      <c r="E17" s="7">
        <f t="shared" si="1"/>
        <v>630</v>
      </c>
      <c r="F17" s="6">
        <v>1.7013888888888887E-2</v>
      </c>
      <c r="G17" s="8" t="s">
        <v>32</v>
      </c>
    </row>
    <row r="18" spans="1:7" s="4" customFormat="1" ht="16">
      <c r="A18" s="1">
        <v>16</v>
      </c>
      <c r="B18" s="2">
        <v>1.0416666666666701E-2</v>
      </c>
      <c r="C18" s="3">
        <v>1</v>
      </c>
      <c r="D18" s="2">
        <v>1.042824074074074E-2</v>
      </c>
      <c r="E18" s="3">
        <f t="shared" si="1"/>
        <v>570</v>
      </c>
      <c r="F18" s="2">
        <v>1.7013888888888887E-2</v>
      </c>
      <c r="G18" s="9" t="s">
        <v>33</v>
      </c>
    </row>
    <row r="19" spans="1:7" s="11" customFormat="1" ht="16">
      <c r="A19" s="5">
        <v>17</v>
      </c>
      <c r="B19" s="6">
        <v>1.1111111111111099E-2</v>
      </c>
      <c r="C19" s="7">
        <v>2</v>
      </c>
      <c r="D19" s="6">
        <v>1.113425925925926E-2</v>
      </c>
      <c r="E19" s="7">
        <f t="shared" si="1"/>
        <v>510</v>
      </c>
      <c r="F19" s="6">
        <v>1.7013888888888887E-2</v>
      </c>
      <c r="G19" s="8" t="s">
        <v>34</v>
      </c>
    </row>
    <row r="20" spans="1:7" s="4" customFormat="1" ht="16">
      <c r="A20" s="1">
        <v>18</v>
      </c>
      <c r="B20" s="2">
        <v>1.18055555555556E-2</v>
      </c>
      <c r="C20" s="3">
        <v>2</v>
      </c>
      <c r="D20" s="2">
        <v>1.1828703703703704E-2</v>
      </c>
      <c r="E20" s="3">
        <f t="shared" si="1"/>
        <v>450</v>
      </c>
      <c r="F20" s="2">
        <v>1.7013888888888887E-2</v>
      </c>
      <c r="G20" s="9" t="s">
        <v>33</v>
      </c>
    </row>
    <row r="21" spans="1:7" s="11" customFormat="1" ht="16">
      <c r="A21" s="5">
        <v>19</v>
      </c>
      <c r="B21" s="6">
        <v>1.2500000000000001E-2</v>
      </c>
      <c r="C21" s="7">
        <v>1</v>
      </c>
      <c r="D21" s="6">
        <v>1.2511574074074073E-2</v>
      </c>
      <c r="E21" s="7">
        <f t="shared" si="1"/>
        <v>390</v>
      </c>
      <c r="F21" s="6">
        <v>1.7013888888888887E-2</v>
      </c>
      <c r="G21" s="8" t="s">
        <v>35</v>
      </c>
    </row>
    <row r="22" spans="1:7" s="4" customFormat="1" ht="16">
      <c r="A22" s="1">
        <v>20</v>
      </c>
      <c r="B22" s="2">
        <v>1.3194444444444399E-2</v>
      </c>
      <c r="C22" s="3">
        <v>2</v>
      </c>
      <c r="D22" s="2">
        <v>1.3217592592592593E-2</v>
      </c>
      <c r="E22" s="3">
        <f t="shared" si="1"/>
        <v>330</v>
      </c>
      <c r="F22" s="2">
        <v>1.7013888888888887E-2</v>
      </c>
      <c r="G22" s="9" t="s">
        <v>28</v>
      </c>
    </row>
    <row r="23" spans="1:7" ht="16">
      <c r="A23" s="16"/>
      <c r="B23" s="17"/>
      <c r="C23" s="18"/>
      <c r="D23" s="17"/>
      <c r="E23" s="18"/>
      <c r="F23" s="17"/>
      <c r="G23" s="19"/>
    </row>
    <row r="24" spans="1:7">
      <c r="A24" s="12" t="s">
        <v>14</v>
      </c>
      <c r="B24" s="12"/>
      <c r="C24" s="13">
        <f>SUM(C3:C22)/20</f>
        <v>1.55</v>
      </c>
      <c r="D24" s="12"/>
      <c r="E24" s="13">
        <f>SUM(E3:E22)/20</f>
        <v>431.4</v>
      </c>
      <c r="F24" s="10"/>
      <c r="G24" s="10"/>
    </row>
    <row r="25" spans="1:7">
      <c r="A25" s="14" t="s">
        <v>15</v>
      </c>
      <c r="B25" s="14"/>
      <c r="C25" s="14">
        <f>_xlfn.STDEV.S(C3:C22)</f>
        <v>0.5104177855340406</v>
      </c>
      <c r="D25" s="23">
        <v>2.0949074074074073E-3</v>
      </c>
      <c r="E25" s="14">
        <f>_xlfn.STDEV.S(E3:E22)</f>
        <v>220.84893622469394</v>
      </c>
    </row>
    <row r="26" spans="1:7">
      <c r="A26" s="14" t="s">
        <v>16</v>
      </c>
      <c r="B26" s="15">
        <f>C24-_xlfn.CONFIDENCE.T(0.05, C25, 25)</f>
        <v>1.3393098933213863</v>
      </c>
      <c r="C26" s="15">
        <f>C24+_xlfn.CONFIDENCE.T(0.05, C25, 25)</f>
        <v>1.7606901066786138</v>
      </c>
      <c r="D26" s="15">
        <f>E24-_xlfn.CONFIDENCE.T(0.05, E25, 25)</f>
        <v>340.23803963775492</v>
      </c>
      <c r="E26" s="15">
        <f>E24+_xlfn.CONFIDENCE.T(0.05, E25, 25)</f>
        <v>522.56196036224503</v>
      </c>
    </row>
    <row r="27" spans="1:7">
      <c r="A27" s="14" t="s">
        <v>17</v>
      </c>
      <c r="B27" s="15">
        <f>C24-_xlfn.CONFIDENCE.T(0.01, C25, 25)</f>
        <v>1.2644784663400692</v>
      </c>
      <c r="C27" s="15">
        <f>C24+_xlfn.CONFIDENCE.T(0.01, C25, 25)</f>
        <v>1.8355215336599309</v>
      </c>
      <c r="D27" s="15">
        <f>E24-_xlfn.CONFIDENCE.T(0.01, E25, 25)</f>
        <v>307.85977713714783</v>
      </c>
      <c r="E27" s="15">
        <f>E24+_xlfn.CONFIDENCE.T(0.01, E25, 25)</f>
        <v>554.94022286285212</v>
      </c>
    </row>
    <row r="29" spans="1:7">
      <c r="B29" t="s">
        <v>69</v>
      </c>
      <c r="C29" t="s">
        <v>70</v>
      </c>
      <c r="D29" t="s">
        <v>62</v>
      </c>
    </row>
    <row r="30" spans="1:7">
      <c r="A30" t="s">
        <v>7</v>
      </c>
      <c r="B30">
        <v>1.55</v>
      </c>
      <c r="C30">
        <v>431.4</v>
      </c>
      <c r="D30">
        <v>1.55</v>
      </c>
    </row>
    <row r="31" spans="1:7">
      <c r="A31" s="14" t="s">
        <v>15</v>
      </c>
      <c r="B31">
        <v>0.51</v>
      </c>
      <c r="C31">
        <v>220.84</v>
      </c>
      <c r="D31">
        <v>0.51</v>
      </c>
    </row>
    <row r="32" spans="1:7">
      <c r="A32" s="14" t="s">
        <v>61</v>
      </c>
      <c r="B32" t="s">
        <v>71</v>
      </c>
      <c r="C32" t="s">
        <v>73</v>
      </c>
      <c r="D32" t="s">
        <v>71</v>
      </c>
    </row>
    <row r="33" spans="1:4">
      <c r="A33" s="14" t="s">
        <v>68</v>
      </c>
      <c r="B33" t="s">
        <v>72</v>
      </c>
      <c r="C33" t="s">
        <v>74</v>
      </c>
      <c r="D33" t="s">
        <v>72</v>
      </c>
    </row>
    <row r="36" spans="1:4">
      <c r="D36" t="s">
        <v>62</v>
      </c>
    </row>
    <row r="37" spans="1:4">
      <c r="D37">
        <v>1.55</v>
      </c>
    </row>
    <row r="38" spans="1:4">
      <c r="B38" t="s">
        <v>77</v>
      </c>
    </row>
    <row r="39" spans="1:4">
      <c r="A39" t="s">
        <v>76</v>
      </c>
      <c r="B39">
        <v>287.12</v>
      </c>
    </row>
    <row r="40" spans="1:4">
      <c r="A40" t="s">
        <v>75</v>
      </c>
      <c r="B40">
        <v>1.55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Testnet 新</vt:lpstr>
      <vt:lpstr>GA 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jambo</dc:creator>
  <cp:lastModifiedBy>Microsoft Office 使用者</cp:lastModifiedBy>
  <dcterms:created xsi:type="dcterms:W3CDTF">2018-02-06T13:42:51Z</dcterms:created>
  <dcterms:modified xsi:type="dcterms:W3CDTF">2018-03-22T09:06:26Z</dcterms:modified>
</cp:coreProperties>
</file>