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application/vnd.openxmlformats-officedocument.spreadsheetml.printerSettings"/>
  <Override PartName="/docProps/core.xml" ContentType="application/vnd.openxmlformats-package.core-properties+xml"/>
  <Override PartName="/xl/workbook2.xml" ContentType="application/vnd.openxmlformats-officedocument.spreadsheetml.sheet.main+xml"/>
  <Override PartName="/xl/worksheets/sheet31.xml" ContentType="application/vnd.openxmlformats-officedocument.spreadsheetml.worksheet+xml"/>
  <Override PartName="/xl/calcChain.xml" ContentType="application/vnd.openxmlformats-officedocument.spreadsheetml.calcChain+xml"/>
  <Override PartName="/xl/worksheets/sheet2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package/2006/relationships/metadata/core-properties" Target="/docProps/core.xml" Id="rId2" /><Relationship Type="http://schemas.openxmlformats.org/officeDocument/2006/relationships/officeDocument" Target="/xl/workbook2.xml" Id="rId1" /></Relationships>
</file>

<file path=xl/calcChain.xml><?xml version="1.0" encoding="utf-8"?>
<calcChain xmlns="http://schemas.openxmlformats.org/spreadsheetml/2006/main">
  <c r="F101" i="28" l="1"/>
  <c r="F100" i="28"/>
  <c r="F99" i="28"/>
  <c r="F92" i="28"/>
  <c r="F91" i="28"/>
  <c r="F90" i="28"/>
  <c r="F83" i="28"/>
  <c r="F82" i="28"/>
  <c r="L81" i="28"/>
  <c r="L82" i="28" s="1"/>
  <c r="F79" i="28"/>
  <c r="F78" i="28"/>
  <c r="G78" i="28" s="1"/>
  <c r="G79" i="28" s="1"/>
  <c r="F73" i="28"/>
  <c r="F71" i="28"/>
  <c r="F70" i="28"/>
  <c r="K69" i="28"/>
  <c r="K70" i="28" s="1"/>
  <c r="K71" i="28" s="1"/>
  <c r="K72" i="28" s="1"/>
  <c r="K73" i="28" s="1"/>
  <c r="F69" i="28"/>
  <c r="U64" i="28"/>
  <c r="F81" i="28" s="1"/>
  <c r="O64" i="28"/>
  <c r="F34" i="28" s="1"/>
  <c r="I64" i="28"/>
  <c r="L58" i="28" s="1"/>
  <c r="C64" i="28"/>
  <c r="F68" i="28" s="1"/>
  <c r="G68" i="28" s="1"/>
  <c r="G69" i="28" s="1"/>
  <c r="G70" i="28" s="1"/>
  <c r="G71" i="28" s="1"/>
  <c r="F63" i="28"/>
  <c r="D63" i="28"/>
  <c r="E63" i="28" s="1"/>
  <c r="L62" i="28"/>
  <c r="K62" i="28"/>
  <c r="J62" i="28"/>
  <c r="F62" i="28"/>
  <c r="D62" i="28"/>
  <c r="E62" i="28" s="1"/>
  <c r="L61" i="28"/>
  <c r="J61" i="28"/>
  <c r="K61" i="28" s="1"/>
  <c r="F61" i="28"/>
  <c r="D61" i="28"/>
  <c r="E61" i="28" s="1"/>
  <c r="L60" i="28"/>
  <c r="J60" i="28"/>
  <c r="K60" i="28" s="1"/>
  <c r="D60" i="28"/>
  <c r="E60" i="28" s="1"/>
  <c r="K59" i="28"/>
  <c r="J59" i="28"/>
  <c r="D59" i="28"/>
  <c r="E59" i="28" s="1"/>
  <c r="J58" i="28"/>
  <c r="K58" i="28" s="1"/>
  <c r="D58" i="28"/>
  <c r="E58" i="28" s="1"/>
  <c r="L57" i="28"/>
  <c r="J57" i="28"/>
  <c r="K57" i="28" s="1"/>
  <c r="F57" i="28"/>
  <c r="D57" i="28"/>
  <c r="E57" i="28" s="1"/>
  <c r="L56" i="28"/>
  <c r="J56" i="28"/>
  <c r="K56" i="28" s="1"/>
  <c r="F56" i="28"/>
  <c r="D56" i="28"/>
  <c r="E56" i="28" s="1"/>
  <c r="L55" i="28"/>
  <c r="J55" i="28"/>
  <c r="K55" i="28" s="1"/>
  <c r="D55" i="28"/>
  <c r="E55" i="28" s="1"/>
  <c r="J54" i="28"/>
  <c r="K54" i="28" s="1"/>
  <c r="D54" i="28"/>
  <c r="E54" i="28" s="1"/>
  <c r="J53" i="28"/>
  <c r="K53" i="28" s="1"/>
  <c r="D53" i="28"/>
  <c r="E53" i="28" s="1"/>
  <c r="X43" i="28"/>
  <c r="W43" i="28"/>
  <c r="V43" i="28"/>
  <c r="U43" i="28"/>
  <c r="T43" i="28"/>
  <c r="S43" i="28"/>
  <c r="R43" i="28"/>
  <c r="Q43" i="28"/>
  <c r="P43" i="28"/>
  <c r="C103" i="28" s="1"/>
  <c r="K43" i="28"/>
  <c r="J43" i="28"/>
  <c r="I43" i="28"/>
  <c r="H43" i="28"/>
  <c r="G43" i="28"/>
  <c r="F43" i="28"/>
  <c r="J42" i="28"/>
  <c r="I42" i="28"/>
  <c r="H42" i="28"/>
  <c r="G42" i="28"/>
  <c r="F42" i="28"/>
  <c r="E42" i="28"/>
  <c r="D42" i="28"/>
  <c r="C42" i="28"/>
  <c r="X41" i="28"/>
  <c r="X42" i="28" s="1"/>
  <c r="W41" i="28"/>
  <c r="W42" i="28" s="1"/>
  <c r="V41" i="28"/>
  <c r="V42" i="28" s="1"/>
  <c r="U41" i="28"/>
  <c r="U42" i="28" s="1"/>
  <c r="T41" i="28"/>
  <c r="T42" i="28" s="1"/>
  <c r="S41" i="28"/>
  <c r="S42" i="28" s="1"/>
  <c r="R41" i="28"/>
  <c r="R42" i="28" s="1"/>
  <c r="Q41" i="28"/>
  <c r="Q42" i="28" s="1"/>
  <c r="P42" i="28" s="1"/>
  <c r="K41" i="28"/>
  <c r="K42" i="28" s="1"/>
  <c r="B42" i="28" s="1"/>
  <c r="J41" i="28"/>
  <c r="I41" i="28"/>
  <c r="H41" i="28"/>
  <c r="G41" i="28"/>
  <c r="F41" i="28"/>
  <c r="E41" i="28"/>
  <c r="D41" i="28"/>
  <c r="C41" i="28"/>
  <c r="P40" i="28"/>
  <c r="F103" i="28" s="1"/>
  <c r="B40" i="28"/>
  <c r="E43" i="28" s="1"/>
  <c r="V36" i="28"/>
  <c r="U36" i="28"/>
  <c r="T36" i="28"/>
  <c r="S36" i="28"/>
  <c r="Q36" i="28"/>
  <c r="P36" i="28"/>
  <c r="O36" i="28"/>
  <c r="N36" i="28"/>
  <c r="M36" i="28"/>
  <c r="L36" i="28"/>
  <c r="I36" i="28"/>
  <c r="H36" i="28"/>
  <c r="G36" i="28"/>
  <c r="F36" i="28"/>
  <c r="E36" i="28"/>
  <c r="D36" i="28"/>
  <c r="C36" i="28"/>
  <c r="B36" i="28"/>
  <c r="X35" i="28"/>
  <c r="X36" i="28" s="1"/>
  <c r="Q64" i="28" s="1"/>
  <c r="W35" i="28"/>
  <c r="W36" i="28" s="1"/>
  <c r="V35" i="28"/>
  <c r="U35" i="28"/>
  <c r="S35" i="28"/>
  <c r="Q35" i="28"/>
  <c r="P35" i="28"/>
  <c r="O35" i="28"/>
  <c r="N35" i="28"/>
  <c r="M35" i="28"/>
  <c r="L35" i="28"/>
  <c r="I35" i="28"/>
  <c r="H35" i="28"/>
  <c r="G35" i="28"/>
  <c r="F35" i="28"/>
  <c r="E35" i="28"/>
  <c r="D35" i="28"/>
  <c r="C35" i="28"/>
  <c r="X34" i="28"/>
  <c r="W34" i="28"/>
  <c r="V34" i="28"/>
  <c r="U34" i="28"/>
  <c r="X64" i="28" s="1"/>
  <c r="T34" i="28"/>
  <c r="S34" i="28"/>
  <c r="Q34" i="28"/>
  <c r="P34" i="28"/>
  <c r="O34" i="28"/>
  <c r="N34" i="28"/>
  <c r="M34" i="28"/>
  <c r="L34" i="28"/>
  <c r="I34" i="28"/>
  <c r="H34" i="28"/>
  <c r="G34" i="28"/>
  <c r="S33" i="28"/>
  <c r="Q33" i="28"/>
  <c r="O33" i="28"/>
  <c r="N33" i="28"/>
  <c r="M33" i="28"/>
  <c r="L33" i="28"/>
  <c r="I33" i="28"/>
  <c r="H33" i="28"/>
  <c r="F33" i="28"/>
  <c r="E33" i="28"/>
  <c r="D33" i="28"/>
  <c r="C33" i="28"/>
  <c r="B33" i="28"/>
  <c r="X32" i="28"/>
  <c r="W32" i="28"/>
  <c r="V32" i="28"/>
  <c r="U32" i="28"/>
  <c r="S32" i="28"/>
  <c r="Q32" i="28"/>
  <c r="O32" i="28"/>
  <c r="N32" i="28"/>
  <c r="M32" i="28"/>
  <c r="L32" i="28"/>
  <c r="K32" i="28"/>
  <c r="AB32" i="28" s="1"/>
  <c r="I32" i="28"/>
  <c r="H32" i="28"/>
  <c r="F32" i="28"/>
  <c r="E32" i="28"/>
  <c r="D32" i="28"/>
  <c r="B32" i="28" s="1"/>
  <c r="Z32" i="28" s="1"/>
  <c r="C32" i="28"/>
  <c r="H103" i="28" l="1"/>
  <c r="E64" i="28"/>
  <c r="H80" i="28"/>
  <c r="H70" i="28"/>
  <c r="AB34" i="28"/>
  <c r="H73" i="28"/>
  <c r="C73" i="28" s="1"/>
  <c r="H83" i="28"/>
  <c r="C83" i="28" s="1"/>
  <c r="H72" i="28"/>
  <c r="H82" i="28"/>
  <c r="C49" i="28"/>
  <c r="C50" i="28" s="1"/>
  <c r="G72" i="28"/>
  <c r="G73" i="28" s="1"/>
  <c r="K64" i="28"/>
  <c r="C101" i="28"/>
  <c r="H101" i="28" s="1"/>
  <c r="C91" i="28"/>
  <c r="H91" i="28" s="1"/>
  <c r="W64" i="28"/>
  <c r="F58" i="28"/>
  <c r="C93" i="28"/>
  <c r="F53" i="28"/>
  <c r="F88" i="28"/>
  <c r="G88" i="28" s="1"/>
  <c r="F93" i="28"/>
  <c r="F102" i="28"/>
  <c r="L53" i="28"/>
  <c r="F59" i="28"/>
  <c r="F80" i="28"/>
  <c r="G80" i="28" s="1"/>
  <c r="G81" i="28" s="1"/>
  <c r="G82" i="28" s="1"/>
  <c r="G83" i="28" s="1"/>
  <c r="F54" i="28"/>
  <c r="L59" i="28"/>
  <c r="F89" i="28"/>
  <c r="F98" i="28"/>
  <c r="G98" i="28" s="1"/>
  <c r="G99" i="28" s="1"/>
  <c r="G100" i="28" s="1"/>
  <c r="G101" i="28" s="1"/>
  <c r="G102" i="28" s="1"/>
  <c r="G103" i="28" s="1"/>
  <c r="C34" i="28"/>
  <c r="R64" i="28" s="1"/>
  <c r="L54" i="28"/>
  <c r="F72" i="28"/>
  <c r="C43" i="28"/>
  <c r="F60" i="28"/>
  <c r="E34" i="28"/>
  <c r="D43" i="28"/>
  <c r="D34" i="28"/>
  <c r="F55" i="28"/>
  <c r="C90" i="28" l="1"/>
  <c r="H90" i="28" s="1"/>
  <c r="D90" i="28" s="1"/>
  <c r="C100" i="28"/>
  <c r="H100" i="28" s="1"/>
  <c r="D100" i="28" s="1"/>
  <c r="F64" i="28"/>
  <c r="H79" i="28"/>
  <c r="C79" i="28" s="1"/>
  <c r="H69" i="28"/>
  <c r="C69" i="28" s="1"/>
  <c r="D72" i="28"/>
  <c r="C72" i="28"/>
  <c r="H81" i="28"/>
  <c r="C81" i="28" s="1"/>
  <c r="H71" i="28"/>
  <c r="C71" i="28" s="1"/>
  <c r="L64" i="28"/>
  <c r="G89" i="28"/>
  <c r="G90" i="28" s="1"/>
  <c r="G91" i="28" s="1"/>
  <c r="G92" i="28" s="1"/>
  <c r="G93" i="28" s="1"/>
  <c r="H93" i="28"/>
  <c r="D82" i="28"/>
  <c r="C82" i="28"/>
  <c r="C70" i="28"/>
  <c r="D70" i="28"/>
  <c r="D80" i="28"/>
  <c r="C80" i="28"/>
  <c r="B43" i="28"/>
  <c r="H68" i="28"/>
  <c r="H78" i="28"/>
  <c r="I78" i="28" l="1"/>
  <c r="C78" i="28"/>
  <c r="D78" i="28"/>
  <c r="C99" i="28"/>
  <c r="H99" i="28" s="1"/>
  <c r="C89" i="28"/>
  <c r="H89" i="28" s="1"/>
  <c r="C98" i="28"/>
  <c r="H98" i="28" s="1"/>
  <c r="C88" i="28"/>
  <c r="H88" i="28" s="1"/>
  <c r="C92" i="28"/>
  <c r="H92" i="28" s="1"/>
  <c r="D92" i="28" s="1"/>
  <c r="C102" i="28"/>
  <c r="H102" i="28" s="1"/>
  <c r="D68" i="28"/>
  <c r="C68" i="28"/>
  <c r="I68" i="28"/>
  <c r="E68" i="28" l="1"/>
  <c r="I69" i="28"/>
  <c r="L104" i="28"/>
  <c r="D102" i="28"/>
  <c r="I88" i="28"/>
  <c r="D88" i="28"/>
  <c r="I98" i="28"/>
  <c r="D98" i="28"/>
  <c r="E78" i="28"/>
  <c r="I79" i="28"/>
  <c r="I99" i="28" l="1"/>
  <c r="E98" i="28"/>
  <c r="I89" i="28"/>
  <c r="E88" i="28"/>
  <c r="I70" i="28"/>
  <c r="E69" i="28"/>
  <c r="E79" i="28"/>
  <c r="I80" i="28"/>
  <c r="E80" i="28" l="1"/>
  <c r="I81" i="28"/>
  <c r="E70" i="28"/>
  <c r="I71" i="28"/>
  <c r="E89" i="28"/>
  <c r="I90" i="28"/>
  <c r="I100" i="28"/>
  <c r="E99" i="28"/>
  <c r="I101" i="28" l="1"/>
  <c r="E100" i="28"/>
  <c r="E81" i="28"/>
  <c r="I82" i="28"/>
  <c r="E90" i="28"/>
  <c r="I91" i="28"/>
  <c r="I72" i="28"/>
  <c r="E71" i="28"/>
  <c r="E72" i="28" l="1"/>
  <c r="I73" i="28"/>
  <c r="E73" i="28" s="1"/>
  <c r="I92" i="28"/>
  <c r="E91" i="28"/>
  <c r="I83" i="28"/>
  <c r="E83" i="28" s="1"/>
  <c r="E82" i="28"/>
  <c r="E101" i="28"/>
  <c r="I102" i="28"/>
  <c r="I103" i="28" l="1"/>
  <c r="E103" i="28" s="1"/>
  <c r="E102" i="28"/>
  <c r="I93" i="28"/>
  <c r="E93" i="28" s="1"/>
  <c r="E92" i="28"/>
</calcChain>
</file>

<file path=xl/sharedStrings.xml><?xml version="1.0" encoding="utf-8"?>
<sst xmlns="http://schemas.openxmlformats.org/spreadsheetml/2006/main" count="989" uniqueCount="387">
  <si>
    <t>姓名</t>
    <phoneticPr fontId="5" type="noConversion"/>
  </si>
  <si>
    <t>寝室号</t>
    <phoneticPr fontId="5" type="noConversion"/>
  </si>
  <si>
    <t>电话</t>
    <phoneticPr fontId="5" type="noConversion"/>
  </si>
  <si>
    <t>班级</t>
    <phoneticPr fontId="5" type="noConversion"/>
  </si>
  <si>
    <t>大创项目名称，结题等级（如国家级优秀）</t>
    <phoneticPr fontId="5" type="noConversion"/>
  </si>
  <si>
    <t>理论物理专项计划课题项目</t>
    <phoneticPr fontId="5" type="noConversion"/>
  </si>
  <si>
    <t>论文发表情况（序号，题目，作者）</t>
    <phoneticPr fontId="5" type="noConversion"/>
  </si>
  <si>
    <t>大一~大三学年评奖学金评优的参评时，加德育分的那些奖项和证书、竞赛名称，必须要有相应的证明材料才写，且与材料打包一起发给我。</t>
    <phoneticPr fontId="5" type="noConversion"/>
  </si>
  <si>
    <t>大一~大三学年所获得的校级奖学金（三年的都写上：奖学金等级高的写前面）</t>
    <phoneticPr fontId="5" type="noConversion"/>
  </si>
  <si>
    <t>大一~大三学年所获得的命名奖学金or励志、国家奖学金（大三的命名奖还没下来，但国奖和励志可能已经下来了，大一、大二、大三的，分别写三次）</t>
    <phoneticPr fontId="5" type="noConversion"/>
  </si>
  <si>
    <t>大一、大二学年所获得的荣誉称号（大三的还没下来就不用写）</t>
    <phoneticPr fontId="5" type="noConversion"/>
  </si>
  <si>
    <r>
      <t>CET</t>
    </r>
    <r>
      <rPr>
        <sz val="11"/>
        <color theme="1"/>
        <rFont val="宋体"/>
        <family val="3"/>
        <charset val="134"/>
      </rPr>
      <t>四级</t>
    </r>
    <phoneticPr fontId="5" type="noConversion"/>
  </si>
  <si>
    <r>
      <t>CET</t>
    </r>
    <r>
      <rPr>
        <sz val="11"/>
        <color theme="1"/>
        <rFont val="宋体"/>
        <family val="3"/>
        <charset val="134"/>
      </rPr>
      <t>六级</t>
    </r>
    <r>
      <rPr>
        <sz val="11"/>
        <color theme="1"/>
        <rFont val="宋体"/>
        <family val="2"/>
        <charset val="162"/>
        <scheme val="minor"/>
      </rPr>
      <t>(</t>
    </r>
    <r>
      <rPr>
        <sz val="11"/>
        <color theme="1"/>
        <rFont val="宋体"/>
        <family val="3"/>
        <charset val="134"/>
      </rPr>
      <t>其他证书请写在绿色那列，即第</t>
    </r>
    <r>
      <rPr>
        <sz val="11"/>
        <color theme="1"/>
        <rFont val="宋体"/>
        <family val="2"/>
        <charset val="162"/>
        <scheme val="minor"/>
      </rPr>
      <t>I</t>
    </r>
    <r>
      <rPr>
        <sz val="11"/>
        <color theme="1"/>
        <rFont val="宋体"/>
        <family val="3"/>
        <charset val="134"/>
      </rPr>
      <t>列</t>
    </r>
    <r>
      <rPr>
        <sz val="11"/>
        <color theme="1"/>
        <rFont val="宋体"/>
        <family val="2"/>
        <charset val="162"/>
        <scheme val="minor"/>
      </rPr>
      <t>)</t>
    </r>
    <phoneticPr fontId="5" type="noConversion"/>
  </si>
  <si>
    <r>
      <rPr>
        <sz val="11"/>
        <color theme="1"/>
        <rFont val="宋体"/>
        <family val="3"/>
        <charset val="134"/>
      </rPr>
      <t>到大四上学期为止的</t>
    </r>
    <r>
      <rPr>
        <sz val="11"/>
        <color theme="1"/>
        <rFont val="宋体"/>
        <family val="2"/>
        <charset val="162"/>
        <scheme val="minor"/>
      </rPr>
      <t>GPA</t>
    </r>
    <phoneticPr fontId="5" type="noConversion"/>
  </si>
  <si>
    <t>余乐</t>
    <phoneticPr fontId="5" type="noConversion"/>
  </si>
  <si>
    <r>
      <rPr>
        <sz val="11"/>
        <color theme="1"/>
        <rFont val="宋体"/>
        <family val="3"/>
        <charset val="134"/>
      </rPr>
      <t>四舍</t>
    </r>
    <r>
      <rPr>
        <sz val="11"/>
        <color theme="1"/>
        <rFont val="宋体"/>
        <family val="2"/>
        <charset val="162"/>
        <scheme val="minor"/>
      </rPr>
      <t>333</t>
    </r>
    <phoneticPr fontId="5" type="noConversion"/>
  </si>
  <si>
    <t>铁磁/自旋玻璃双层膜体系交换偏置温度效应的机制研究</t>
    <phoneticPr fontId="5" type="noConversion"/>
  </si>
  <si>
    <t>包含引力波的多信使天文学研究</t>
    <phoneticPr fontId="5" type="noConversion"/>
  </si>
  <si>
    <r>
      <t>1.Spin-Glass Irreversibility Temperature and Magnetic Stabilization in Ferromagnet/Spin-Glass Bilayers</t>
    </r>
    <r>
      <rPr>
        <sz val="11"/>
        <color theme="1"/>
        <rFont val="宋体"/>
        <family val="3"/>
        <charset val="134"/>
      </rPr>
      <t xml:space="preserve">第二作者
</t>
    </r>
    <r>
      <rPr>
        <sz val="11"/>
        <color theme="1"/>
        <rFont val="宋体"/>
        <family val="2"/>
        <charset val="162"/>
        <scheme val="minor"/>
      </rPr>
      <t>2.Spin glass properties mapped by coercivity in ferromagnet/spin glass bilayers</t>
    </r>
    <r>
      <rPr>
        <sz val="11"/>
        <color theme="1"/>
        <rFont val="宋体"/>
        <family val="3"/>
        <charset val="134"/>
      </rPr>
      <t xml:space="preserve">第三作者
</t>
    </r>
    <r>
      <rPr>
        <sz val="11"/>
        <color theme="1"/>
        <rFont val="宋体"/>
        <family val="2"/>
        <charset val="162"/>
        <scheme val="minor"/>
      </rPr>
      <t>3.Magnetocaloric effect in cubically anisotropic magnets</t>
    </r>
    <r>
      <rPr>
        <sz val="11"/>
        <color theme="1"/>
        <rFont val="宋体"/>
        <family val="3"/>
        <charset val="134"/>
      </rPr>
      <t xml:space="preserve">第六作者
</t>
    </r>
    <r>
      <rPr>
        <sz val="11"/>
        <color theme="1"/>
        <rFont val="宋体"/>
        <family val="2"/>
        <charset val="162"/>
        <scheme val="minor"/>
      </rPr>
      <t>4.Cooling-field dependence of dipole-induced loop bias</t>
    </r>
    <r>
      <rPr>
        <sz val="11"/>
        <color theme="1"/>
        <rFont val="宋体"/>
        <family val="3"/>
        <charset val="134"/>
      </rPr>
      <t>第七作者</t>
    </r>
    <r>
      <rPr>
        <sz val="11"/>
        <color theme="1"/>
        <rFont val="宋体"/>
        <family val="2"/>
        <charset val="162"/>
        <scheme val="minor"/>
      </rPr>
      <t xml:space="preserve">
</t>
    </r>
    <phoneticPr fontId="5" type="noConversion"/>
  </si>
  <si>
    <t>1.2019“挑战杯”校级一等奖
2.2017年东北大学物理学术竞赛二等奖
3.2018年东北大学数学建模三等奖</t>
    <phoneticPr fontId="5" type="noConversion"/>
  </si>
  <si>
    <t>校级一等奖学金 
校级二等奖学金</t>
    <phoneticPr fontId="5" type="noConversion"/>
  </si>
  <si>
    <t>国家励志奖学金
于松岭奖学金</t>
    <phoneticPr fontId="5" type="noConversion"/>
  </si>
  <si>
    <t>校级优秀团员</t>
    <phoneticPr fontId="5" type="noConversion"/>
  </si>
  <si>
    <t>张扬</t>
    <phoneticPr fontId="5" type="noConversion"/>
  </si>
  <si>
    <r>
      <rPr>
        <sz val="11"/>
        <color theme="1"/>
        <rFont val="宋体"/>
        <family val="3"/>
        <charset val="134"/>
      </rPr>
      <t>四舍</t>
    </r>
    <r>
      <rPr>
        <sz val="11"/>
        <color theme="1"/>
        <rFont val="宋体"/>
        <family val="2"/>
        <charset val="162"/>
        <scheme val="minor"/>
      </rPr>
      <t>334</t>
    </r>
    <phoneticPr fontId="5" type="noConversion"/>
  </si>
  <si>
    <t>螺旋状有机分子中电子输运性质的理论研究</t>
    <phoneticPr fontId="5" type="noConversion"/>
  </si>
  <si>
    <t>暗能量的观测实验研究</t>
    <phoneticPr fontId="5" type="noConversion"/>
  </si>
  <si>
    <r>
      <t>1.Roles of quantum interference in modulating the spin-polarized transport induced by single-helical molecules</t>
    </r>
    <r>
      <rPr>
        <sz val="11"/>
        <color theme="1"/>
        <rFont val="宋体"/>
        <family val="3"/>
        <charset val="134"/>
      </rPr>
      <t xml:space="preserve">第一作者
</t>
    </r>
    <r>
      <rPr>
        <sz val="11"/>
        <color theme="1"/>
        <rFont val="宋体"/>
        <family val="2"/>
        <charset val="162"/>
        <scheme val="minor"/>
      </rPr>
      <t>2.Transmission in a dimerized chain influenced by PT-symmetric potentials</t>
    </r>
    <r>
      <rPr>
        <sz val="11"/>
        <color theme="1"/>
        <rFont val="宋体"/>
        <family val="3"/>
        <charset val="134"/>
      </rPr>
      <t>第四作者</t>
    </r>
    <phoneticPr fontId="5" type="noConversion"/>
  </si>
  <si>
    <t>1.2017年辽宁省大学生物理学术竞赛三等奖
2.2018年辽宁省物理学术竞赛三等奖
3.2018年辽宁省大学生实验竞赛三等奖</t>
    <phoneticPr fontId="5" type="noConversion"/>
  </si>
  <si>
    <t>校级二等奖学金*2</t>
    <phoneticPr fontId="5" type="noConversion"/>
  </si>
  <si>
    <t>国家励志奖学金*2</t>
    <phoneticPr fontId="5" type="noConversion"/>
  </si>
  <si>
    <t xml:space="preserve">校级优秀学生 </t>
    <phoneticPr fontId="5" type="noConversion"/>
  </si>
  <si>
    <t>何静</t>
    <phoneticPr fontId="5" type="noConversion"/>
  </si>
  <si>
    <t>暗能量理论模型的研究</t>
    <phoneticPr fontId="5" type="noConversion"/>
  </si>
  <si>
    <r>
      <t>1.Roles of quantum interference in modulating the spin-polarized transport induced by single-helical molecules</t>
    </r>
    <r>
      <rPr>
        <sz val="11"/>
        <color theme="1"/>
        <rFont val="宋体"/>
        <family val="3"/>
        <charset val="134"/>
      </rPr>
      <t xml:space="preserve">第二作者
</t>
    </r>
    <r>
      <rPr>
        <sz val="11"/>
        <color theme="1"/>
        <rFont val="宋体"/>
        <family val="2"/>
        <charset val="162"/>
        <scheme val="minor"/>
      </rPr>
      <t>2.Transmission in a dimerized chain influenced by PT-symmetric potentials</t>
    </r>
    <r>
      <rPr>
        <sz val="11"/>
        <color theme="1"/>
        <rFont val="宋体"/>
        <family val="3"/>
        <charset val="134"/>
      </rPr>
      <t>第三作者</t>
    </r>
    <phoneticPr fontId="5" type="noConversion"/>
  </si>
  <si>
    <t>1.2017年辽宁省物理竞赛三等奖
2.辽宁省“互联网+”比赛银奖 
3.2017年东北大学物理学术竞赛三等奖</t>
    <phoneticPr fontId="5" type="noConversion"/>
  </si>
  <si>
    <t>校级二等奖学金*2
校级三等奖学金</t>
    <phoneticPr fontId="5" type="noConversion"/>
  </si>
  <si>
    <t>国家励志奖学金*3</t>
    <phoneticPr fontId="5" type="noConversion"/>
  </si>
  <si>
    <t>校级优秀学生
理学院科技创新优秀个人
东北大学自强自立优秀个人</t>
    <phoneticPr fontId="5" type="noConversion"/>
  </si>
  <si>
    <t>龙菲</t>
    <phoneticPr fontId="5" type="noConversion"/>
  </si>
  <si>
    <t>宇宙结构增长历史和膨胀历史的研究</t>
    <phoneticPr fontId="5" type="noConversion"/>
  </si>
  <si>
    <t xml:space="preserve"> </t>
    <phoneticPr fontId="5" type="noConversion"/>
  </si>
  <si>
    <t>无</t>
    <phoneticPr fontId="5" type="noConversion"/>
  </si>
  <si>
    <t>校级三等奖学金*2</t>
    <phoneticPr fontId="5" type="noConversion"/>
  </si>
  <si>
    <t>赵辰昊</t>
    <phoneticPr fontId="5" type="noConversion"/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</si>
  <si>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宋体"/>
        <family val="2"/>
        <charset val="162"/>
        <scheme val="minor"/>
      </rPr>
      <t>C331</t>
    </r>
    <phoneticPr fontId="5" type="noConversion"/>
  </si>
  <si>
    <t>测量磁斯格明子的质量</t>
    <phoneticPr fontId="5" type="noConversion"/>
  </si>
  <si>
    <t>1.2019年美国大学生数学建模竞赛H奖
2.辽宁省大学生物理实验竞赛一等奖
3.2018年国际大学生数学建模竞赛s奖
4.2018年东北大学大学生“建龙钢铁”物理学术竞赛一等奖
5.东北大学discovery-联动你我他优秀奖
6.东北大学传统文化大赛优秀奖
7.共青团东北大学委员会“核心价值观”24字微诗词二等奖
8.东北大学2018年建龙钢铁“创藝杯”校园文化节之“东大智慧·问古话今”中华传统文化大会优秀奖</t>
    <phoneticPr fontId="5" type="noConversion"/>
  </si>
  <si>
    <t>校级二等奖学金</t>
    <phoneticPr fontId="5" type="noConversion"/>
  </si>
  <si>
    <t>校级优秀学生</t>
    <phoneticPr fontId="5" type="noConversion"/>
  </si>
  <si>
    <t>程可</t>
    <phoneticPr fontId="5" type="noConversion"/>
  </si>
  <si>
    <t>宇宙膨胀历史的研究</t>
    <phoneticPr fontId="5" type="noConversion"/>
  </si>
  <si>
    <t>1.2017年辽宁省大学生物理学术竞赛一等奖</t>
    <phoneticPr fontId="5" type="noConversion"/>
  </si>
  <si>
    <t>校级优秀学生干部</t>
    <phoneticPr fontId="5" type="noConversion"/>
  </si>
  <si>
    <t>樊东泽</t>
    <phoneticPr fontId="5" type="noConversion"/>
  </si>
  <si>
    <t>1.2018年国际大学生数学建模竞赛二等奖；
2.2019年国际大学生数学建模竞赛三等奖；
3.2017年全国大学生数学竞赛辽宁省三等奖；
4.2018年全国大学生数学竞赛辽宁省三等奖；
5.2018年辽宁省大学生物理学术竞赛一等奖；
6.校级2018年东北大学“建龙钢铁”数学建模选拔赛一等奖；
7.校级2018年东北大学“建龙钢铁”物理学术竞赛一等奖；
8.校级2017年东北大学“建龙钢铁”数学建模选拔赛二等奖；</t>
    <phoneticPr fontId="5" type="noConversion"/>
  </si>
  <si>
    <t>校级一等奖学金
校级二等奖学金*2</t>
    <phoneticPr fontId="5" type="noConversion"/>
  </si>
  <si>
    <t>国家奖学金</t>
    <phoneticPr fontId="5" type="noConversion"/>
  </si>
  <si>
    <t>校级优秀学生标兵
校级优秀团员</t>
    <phoneticPr fontId="5" type="noConversion"/>
  </si>
  <si>
    <t>梁正国</t>
    <phoneticPr fontId="5" type="noConversion"/>
  </si>
  <si>
    <t>三维手性体系中拓扑态的理论分析</t>
    <phoneticPr fontId="5" type="noConversion"/>
  </si>
  <si>
    <t xml:space="preserve">1.2018年辽宁省物理学术竞赛一等奖 </t>
    <phoneticPr fontId="5" type="noConversion"/>
  </si>
  <si>
    <t>西北有色金属二等奖学金</t>
    <phoneticPr fontId="5" type="noConversion"/>
  </si>
  <si>
    <t>无</t>
    <rPh sb="0" eb="1">
      <t>wu</t>
    </rPh>
    <phoneticPr fontId="5" type="noConversion"/>
  </si>
  <si>
    <t>王健</t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</si>
  <si>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Tahoma"/>
        <family val="2"/>
      </rPr>
      <t>C332</t>
    </r>
  </si>
  <si>
    <t xml:space="preserve"> </t>
  </si>
  <si>
    <t>1.2017年校级东北大学“建龙钢铁”物理学术竞赛一等奖</t>
  </si>
  <si>
    <t>校级二等奖学金
校级三等奖学金</t>
    <phoneticPr fontId="5" type="noConversion"/>
  </si>
  <si>
    <t>无</t>
  </si>
  <si>
    <t>赵梦麟</t>
    <phoneticPr fontId="5" type="noConversion"/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</si>
  <si>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宋体"/>
        <family val="2"/>
        <charset val="162"/>
        <scheme val="minor"/>
      </rPr>
      <t>C333</t>
    </r>
    <phoneticPr fontId="5" type="noConversion"/>
  </si>
  <si>
    <t>王瑞博</t>
    <phoneticPr fontId="5" type="noConversion"/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</si>
  <si>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宋体"/>
        <family val="2"/>
        <charset val="162"/>
        <scheme val="minor"/>
      </rPr>
      <t>C335</t>
    </r>
    <phoneticPr fontId="5" type="noConversion"/>
  </si>
  <si>
    <t>1.2019辽宁省学术物理竞赛二等奖（答辩赛）；
2.2018辽宁省学术物理竞赛二等奖；</t>
    <phoneticPr fontId="5" type="noConversion"/>
  </si>
  <si>
    <t>喻林</t>
    <phoneticPr fontId="5" type="noConversion"/>
  </si>
  <si>
    <t>1.2017国家级第七届全国大学生数学竞赛省二等奖；
2.2018年辽宁省大学生物理学术竞赛三等奖</t>
    <phoneticPr fontId="5" type="noConversion"/>
  </si>
  <si>
    <t>国家励志奖学金</t>
    <phoneticPr fontId="5" type="noConversion"/>
  </si>
  <si>
    <t>校级优秀学生干部标兵</t>
    <phoneticPr fontId="5" type="noConversion"/>
  </si>
  <si>
    <t>闫大伟</t>
    <phoneticPr fontId="5" type="noConversion"/>
  </si>
  <si>
    <t>扩展相空间的黑洞热力学</t>
    <phoneticPr fontId="5" type="noConversion"/>
  </si>
  <si>
    <t>1.2018辽宁省学术物理竞赛二等奖；
2.2019辽宁省学术物理竞赛一等奖；
3.2019辽宁省学术物理竞赛二等奖（答辩赛）；
4.2018年“华教杯”全国大学生数学竞赛（研本组）初赛三等奖</t>
    <phoneticPr fontId="5" type="noConversion"/>
  </si>
  <si>
    <t>校级一等奖学金
校级二等奖学金</t>
    <phoneticPr fontId="5" type="noConversion"/>
  </si>
  <si>
    <t>国家奖学金
东宝集团三等奖学金</t>
    <phoneticPr fontId="5" type="noConversion"/>
  </si>
  <si>
    <t>校级优秀学生干部标兵</t>
  </si>
  <si>
    <t>翟心哲</t>
    <phoneticPr fontId="5" type="noConversion"/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</si>
  <si>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宋体"/>
        <family val="2"/>
        <charset val="162"/>
        <scheme val="minor"/>
      </rPr>
      <t>C337</t>
    </r>
    <phoneticPr fontId="5" type="noConversion"/>
  </si>
  <si>
    <t>Majorana束缚态的量子输运特性</t>
    <phoneticPr fontId="5" type="noConversion"/>
  </si>
  <si>
    <t>1.Appalachian State University阿巴拉契亚州立大学线上写作成功参赛奖</t>
    <phoneticPr fontId="5" type="noConversion"/>
  </si>
  <si>
    <t>校级三等奖学金</t>
    <phoneticPr fontId="5" type="noConversion"/>
  </si>
  <si>
    <t>谢尘竹</t>
    <phoneticPr fontId="5" type="noConversion"/>
  </si>
  <si>
    <t>不同暗能量理论模型的比较</t>
    <phoneticPr fontId="5" type="noConversion"/>
  </si>
  <si>
    <t>强引力透镜系统参数的相关研究</t>
    <phoneticPr fontId="5" type="noConversion"/>
  </si>
  <si>
    <t>1.2018辽宁省挑战杯大学生课外学术科技作品竞赛特等奖；
2.2018年“创青春”辽宁省大学生创业大赛铜奖；
3.2018辽宁省本科生计算机设计大赛三等奖；
4.第四届“互联网+”中国大学生创新创业大赛东北大学选拔赛三等奖；
5.东北大学第五届“创吧”创业基金争夺赛三等奖；</t>
    <phoneticPr fontId="5" type="noConversion"/>
  </si>
  <si>
    <t>校级一等奖学金
校级二等奖学金
校级三等奖学金</t>
    <phoneticPr fontId="5" type="noConversion"/>
  </si>
  <si>
    <t>金川一等奖学金</t>
    <phoneticPr fontId="5" type="noConversion"/>
  </si>
  <si>
    <t>张希丰</t>
    <phoneticPr fontId="5" type="noConversion"/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</si>
  <si>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宋体"/>
        <family val="2"/>
        <charset val="162"/>
        <scheme val="minor"/>
      </rPr>
      <t>C339</t>
    </r>
    <phoneticPr fontId="5" type="noConversion"/>
  </si>
  <si>
    <t>中微子质量的宇宙学测量研究</t>
    <phoneticPr fontId="5" type="noConversion"/>
  </si>
  <si>
    <t>1.2017年度东北大学优秀学生记者
2.2018年度东北大学优秀学生记者
3.2017年“校园文明”主题网络文化节微视频大赛十大拍客
4.2017年东北大学“与信仰对话：青年的楷模，学习的榜样”主题征文活动优秀奖
5.2016年度“我的大学”征文比赛三等奖</t>
    <phoneticPr fontId="5" type="noConversion"/>
  </si>
  <si>
    <t>2017年度校级优秀学生记者
2018年度校级优秀学生记者</t>
    <phoneticPr fontId="5" type="noConversion"/>
  </si>
  <si>
    <t>徐明</t>
    <phoneticPr fontId="5" type="noConversion"/>
  </si>
  <si>
    <t>1.2017辽宁省学术物理竞赛二等奖
2.2018年“华教杯”全国大学生数学竞赛（研本组）初赛三等奖</t>
    <phoneticPr fontId="5" type="noConversion"/>
  </si>
  <si>
    <t>杨庆林</t>
    <phoneticPr fontId="5" type="noConversion"/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</si>
  <si>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宋体"/>
        <family val="2"/>
        <charset val="162"/>
        <scheme val="minor"/>
      </rPr>
      <t>C341</t>
    </r>
    <phoneticPr fontId="5" type="noConversion"/>
  </si>
  <si>
    <t>1.2018年全国大学生物理学术竞赛cupt东北赛区二等奖
2.2018年辽宁省物理学术竞赛一等奖
3.2019年辽宁省物理学术竞赛二等奖
4.2019年辽宁省大学生物理实验竞赛一等奖 
5.国际大学生数学建模竞赛二等奖 
6.2018年辽宁省大学物理学术竞赛一等奖
7.2019年辽宁省大学生物理实验竞赛优秀奖</t>
    <phoneticPr fontId="5" type="noConversion"/>
  </si>
  <si>
    <t>校级一等奖学金*2
校级二等奖学金</t>
    <phoneticPr fontId="5" type="noConversion"/>
  </si>
  <si>
    <t>国家奖学金*2</t>
    <phoneticPr fontId="5" type="noConversion"/>
  </si>
  <si>
    <t>校级优秀学生
校级优秀团员标兵</t>
    <phoneticPr fontId="5" type="noConversion"/>
  </si>
  <si>
    <t>姜啸捷</t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</si>
  <si>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Tahoma"/>
        <family val="2"/>
      </rPr>
      <t>C342</t>
    </r>
  </si>
  <si>
    <t>校级三等奖学金</t>
  </si>
  <si>
    <t>校级优秀学生</t>
  </si>
  <si>
    <t>苏海天</t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</si>
  <si>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Tahoma"/>
        <family val="2"/>
      </rPr>
      <t>C343</t>
    </r>
  </si>
  <si>
    <t xml:space="preserve">基于分布式能源高渗透率的楼宇能源管理策略及软件
</t>
  </si>
  <si>
    <t>磁各向异性对自旋玻璃体系磁化行为的温度效应的影响的理论研究</t>
  </si>
  <si>
    <t>1.2018年国际大学生数学建模大赛三等奖；
2.2018年辽宁省物理实验竞赛一等奖；
3.2017年辽宁省物理实验竞赛二等奖；
4.2018年辽宁省物理学术竞赛二等奖；
5.2018年辽宁省物理学术竞赛丹东答辩赛二等奖；
6.计算机三级网络技术通过；
7.东北大学物理学术竞赛辩论赛一等奖；</t>
    <phoneticPr fontId="5" type="noConversion"/>
  </si>
  <si>
    <t>于松岭二等奖学金</t>
    <phoneticPr fontId="5" type="noConversion"/>
  </si>
  <si>
    <t>校级优秀团员标兵
校级优秀学生干部</t>
    <phoneticPr fontId="5" type="noConversion"/>
  </si>
  <si>
    <t>薛江涛</t>
    <phoneticPr fontId="5" type="noConversion"/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</si>
  <si>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宋体"/>
        <family val="2"/>
        <charset val="162"/>
        <scheme val="minor"/>
      </rPr>
      <t>C346</t>
    </r>
    <phoneticPr fontId="5" type="noConversion"/>
  </si>
  <si>
    <t>陈晟嘉</t>
    <phoneticPr fontId="5" type="noConversion"/>
  </si>
  <si>
    <t>张颖</t>
    <phoneticPr fontId="5" type="noConversion"/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</si>
  <si>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宋体"/>
        <family val="2"/>
        <charset val="162"/>
        <scheme val="minor"/>
      </rPr>
      <t>C347</t>
    </r>
    <phoneticPr fontId="5" type="noConversion"/>
  </si>
  <si>
    <t>锆铌合金表明激光强化研究</t>
    <phoneticPr fontId="5" type="noConversion"/>
  </si>
  <si>
    <t>1.2018年辽宁省物理学术竞赛一等奖
2.2018年数学建模国赛二等奖
3.2019年国际大学生数学建模美赛s奖</t>
    <phoneticPr fontId="5" type="noConversion"/>
  </si>
  <si>
    <t>校级三等奖学金*3</t>
    <phoneticPr fontId="5" type="noConversion"/>
  </si>
  <si>
    <t>学号</t>
    <phoneticPr fontId="4" type="noConversion"/>
  </si>
  <si>
    <t>姓名</t>
    <phoneticPr fontId="4" type="noConversion"/>
  </si>
  <si>
    <t>电路原理（2）（3）</t>
    <phoneticPr fontId="4" type="noConversion"/>
  </si>
  <si>
    <t>概率论与数理统计（3.5）</t>
    <phoneticPr fontId="4" type="noConversion"/>
  </si>
  <si>
    <t>光学（3.5）</t>
    <phoneticPr fontId="4" type="noConversion"/>
  </si>
  <si>
    <t>电磁学（4）</t>
    <phoneticPr fontId="4" type="noConversion"/>
  </si>
  <si>
    <t>理科物理实验（一）（1）</t>
    <phoneticPr fontId="4" type="noConversion"/>
  </si>
  <si>
    <t>大学英语（三）（2）</t>
    <phoneticPr fontId="4" type="noConversion"/>
  </si>
  <si>
    <t>体育（三）（0.75）</t>
    <phoneticPr fontId="4" type="noConversion"/>
  </si>
  <si>
    <t>数学物理方法（4）</t>
    <phoneticPr fontId="4" type="noConversion"/>
  </si>
  <si>
    <t>理论力学（3）</t>
    <phoneticPr fontId="4" type="noConversion"/>
  </si>
  <si>
    <t>电动力学（3.5）</t>
    <phoneticPr fontId="4" type="noConversion"/>
  </si>
  <si>
    <t>原子物理（3)</t>
    <phoneticPr fontId="4" type="noConversion"/>
  </si>
  <si>
    <t>理科物理实验（二）（1）</t>
    <phoneticPr fontId="4" type="noConversion"/>
  </si>
  <si>
    <t>体育（四）（0.75）</t>
    <phoneticPr fontId="4" type="noConversion"/>
  </si>
  <si>
    <t>文献检索（1）</t>
    <phoneticPr fontId="4" type="noConversion"/>
  </si>
  <si>
    <t>军事理论（1）</t>
    <phoneticPr fontId="4" type="noConversion"/>
  </si>
  <si>
    <t>形势与政策（0.5）</t>
    <phoneticPr fontId="4" type="noConversion"/>
  </si>
  <si>
    <t>工程训练</t>
    <phoneticPr fontId="4" type="noConversion"/>
  </si>
  <si>
    <t>认识实习</t>
    <phoneticPr fontId="4" type="noConversion"/>
  </si>
  <si>
    <t>思想政治理论实践</t>
    <phoneticPr fontId="4" type="noConversion"/>
  </si>
  <si>
    <t>集邮与艺术欣赏</t>
    <phoneticPr fontId="4" type="noConversion"/>
  </si>
  <si>
    <t>20161158</t>
  </si>
  <si>
    <t>张开迪</t>
  </si>
  <si>
    <t>85</t>
  </si>
  <si>
    <t>90</t>
  </si>
  <si>
    <t>70</t>
  </si>
  <si>
    <t>良</t>
  </si>
  <si>
    <t>66</t>
  </si>
  <si>
    <t>77</t>
  </si>
  <si>
    <t>75</t>
  </si>
  <si>
    <t>83</t>
  </si>
  <si>
    <t>67</t>
  </si>
  <si>
    <t>94</t>
  </si>
  <si>
    <t>优</t>
  </si>
  <si>
    <t>81</t>
  </si>
  <si>
    <t>合格</t>
  </si>
  <si>
    <t>20161168</t>
  </si>
  <si>
    <t>赵梦麟</t>
  </si>
  <si>
    <t>69</t>
  </si>
  <si>
    <t>84</t>
  </si>
  <si>
    <t>92</t>
  </si>
  <si>
    <t>80</t>
  </si>
  <si>
    <t>71</t>
  </si>
  <si>
    <t>64</t>
  </si>
  <si>
    <t>及格</t>
  </si>
  <si>
    <t>20161183</t>
  </si>
  <si>
    <t>贾孟达</t>
  </si>
  <si>
    <t>60</t>
  </si>
  <si>
    <t>65</t>
  </si>
  <si>
    <t>72</t>
  </si>
  <si>
    <t>88</t>
  </si>
  <si>
    <t>20161204</t>
  </si>
  <si>
    <t>赵辰昊</t>
  </si>
  <si>
    <t>68</t>
  </si>
  <si>
    <t>96</t>
  </si>
  <si>
    <t>87</t>
  </si>
  <si>
    <t>82</t>
  </si>
  <si>
    <t>20161232</t>
  </si>
  <si>
    <t>王鉴</t>
  </si>
  <si>
    <t>79</t>
  </si>
  <si>
    <t>62</t>
  </si>
  <si>
    <t>76</t>
  </si>
  <si>
    <t>61</t>
  </si>
  <si>
    <t>74</t>
  </si>
  <si>
    <t>89</t>
  </si>
  <si>
    <t>20161235</t>
  </si>
  <si>
    <t>程可</t>
  </si>
  <si>
    <t>98</t>
  </si>
  <si>
    <t>20161247</t>
  </si>
  <si>
    <t>王扬帆</t>
  </si>
  <si>
    <t>63</t>
  </si>
  <si>
    <t>95</t>
  </si>
  <si>
    <t>中</t>
  </si>
  <si>
    <t>20161250</t>
  </si>
  <si>
    <t>闫大伟</t>
  </si>
  <si>
    <t>93</t>
  </si>
  <si>
    <t>97</t>
  </si>
  <si>
    <t>20161281</t>
  </si>
  <si>
    <t>张洪霄</t>
  </si>
  <si>
    <t>20161304</t>
  </si>
  <si>
    <t>刘勐</t>
  </si>
  <si>
    <t>73</t>
  </si>
  <si>
    <t>78</t>
  </si>
  <si>
    <t>20161309</t>
  </si>
  <si>
    <t>91</t>
  </si>
  <si>
    <t>20161351</t>
  </si>
  <si>
    <t>钟泳盛</t>
  </si>
  <si>
    <t>20161352</t>
  </si>
  <si>
    <t>孔英檩</t>
  </si>
  <si>
    <t>20161376</t>
  </si>
  <si>
    <t>姚昊</t>
  </si>
  <si>
    <t>20161386</t>
  </si>
  <si>
    <t>宋昱昱</t>
  </si>
  <si>
    <t>86</t>
  </si>
  <si>
    <t>20161397</t>
  </si>
  <si>
    <t>喻林</t>
  </si>
  <si>
    <t>20161399</t>
  </si>
  <si>
    <t>余乐</t>
  </si>
  <si>
    <t>20161411</t>
  </si>
  <si>
    <t>黄洋洋</t>
  </si>
  <si>
    <t>20161413</t>
  </si>
  <si>
    <t>谢尘竹</t>
  </si>
  <si>
    <t>99</t>
  </si>
  <si>
    <t>优</t>
    <phoneticPr fontId="4" type="noConversion"/>
  </si>
  <si>
    <t>良</t>
    <phoneticPr fontId="4" type="noConversion"/>
  </si>
  <si>
    <t>大二学年的各科成绩</t>
    <phoneticPr fontId="4" type="noConversion"/>
  </si>
  <si>
    <t>20161416</t>
  </si>
  <si>
    <t>王瑞博</t>
  </si>
  <si>
    <t>20161422</t>
  </si>
  <si>
    <t>彭潇</t>
  </si>
  <si>
    <t>20161436</t>
  </si>
  <si>
    <t>黄佳琦</t>
  </si>
  <si>
    <t>44</t>
  </si>
  <si>
    <t>46</t>
  </si>
  <si>
    <t>20161448</t>
  </si>
  <si>
    <t>白美璇</t>
  </si>
  <si>
    <t>50</t>
  </si>
  <si>
    <t>20161450</t>
  </si>
  <si>
    <t>马明元</t>
  </si>
  <si>
    <t>20161457</t>
  </si>
  <si>
    <t>翟心哲</t>
  </si>
  <si>
    <t>20161502</t>
  </si>
  <si>
    <t>周世平</t>
  </si>
  <si>
    <t>20161732</t>
  </si>
  <si>
    <t>梁正国</t>
  </si>
  <si>
    <t>20162730</t>
  </si>
  <si>
    <t>樊东泽</t>
  </si>
  <si>
    <t>20151122</t>
  </si>
  <si>
    <t>李振</t>
  </si>
  <si>
    <t>大二学期一共有19门课</t>
    <phoneticPr fontId="4" type="noConversion"/>
  </si>
  <si>
    <t>我在大二下一共有11门课</t>
    <phoneticPr fontId="4" type="noConversion"/>
  </si>
  <si>
    <t>我在大二上一共有8门课</t>
  </si>
  <si>
    <t>大二学年的各科学分</t>
    <phoneticPr fontId="4" type="noConversion"/>
  </si>
  <si>
    <t>总的所获学分1</t>
    <phoneticPr fontId="4" type="noConversion"/>
  </si>
  <si>
    <t>0.95</t>
    <phoneticPr fontId="4" type="noConversion"/>
  </si>
  <si>
    <t>总学分1</t>
    <phoneticPr fontId="4" type="noConversion"/>
  </si>
  <si>
    <t>0.4</t>
    <phoneticPr fontId="4" type="noConversion"/>
  </si>
  <si>
    <t>总获学分2</t>
    <phoneticPr fontId="4" type="noConversion"/>
  </si>
  <si>
    <t>总学分2</t>
    <phoneticPr fontId="4" type="noConversion"/>
  </si>
  <si>
    <t>老樊的总所获学分1</t>
    <phoneticPr fontId="4" type="noConversion"/>
  </si>
  <si>
    <t>老樊的总学分1</t>
    <phoneticPr fontId="4" type="noConversion"/>
  </si>
  <si>
    <t>老樊的总获学分2</t>
    <phoneticPr fontId="4" type="noConversion"/>
  </si>
  <si>
    <t>老樊的总学分2</t>
    <phoneticPr fontId="4" type="noConversion"/>
  </si>
  <si>
    <t>平均成绩(分上下学期)</t>
    <phoneticPr fontId="4" type="noConversion"/>
  </si>
  <si>
    <t>大二学年各科绩点*学分之和2</t>
    <phoneticPr fontId="4" type="noConversion"/>
  </si>
  <si>
    <t>大三上学期的各科成绩转换为绩点</t>
    <phoneticPr fontId="4" type="noConversion"/>
  </si>
  <si>
    <t>大二学年各科绩点*学分之和1</t>
    <phoneticPr fontId="4" type="noConversion"/>
  </si>
  <si>
    <t>绩点*学分作为分子的求和项之一</t>
    <phoneticPr fontId="4" type="noConversion"/>
  </si>
  <si>
    <t>电子电工技术实验 电路部分</t>
    <phoneticPr fontId="4" type="noConversion"/>
  </si>
  <si>
    <t>电子电工技术实验 模拟电子部分</t>
    <phoneticPr fontId="4" type="noConversion"/>
  </si>
  <si>
    <t>模拟电子技术基础</t>
    <phoneticPr fontId="4" type="noConversion"/>
  </si>
  <si>
    <t>计算物理学基础</t>
    <phoneticPr fontId="4" type="noConversion"/>
  </si>
  <si>
    <t>理科物理实验3</t>
    <phoneticPr fontId="4" type="noConversion"/>
  </si>
  <si>
    <t>热力学与统计物理</t>
    <phoneticPr fontId="4" type="noConversion"/>
  </si>
  <si>
    <t>磁学与应用技术</t>
    <phoneticPr fontId="4" type="noConversion"/>
  </si>
  <si>
    <t>量子力学(双语)</t>
    <phoneticPr fontId="4" type="noConversion"/>
  </si>
  <si>
    <t>马克思主义基本原理概论</t>
    <phoneticPr fontId="4" type="noConversion"/>
  </si>
  <si>
    <t xml:space="preserve">Linux平台下科学工具的开发与应用 </t>
    <phoneticPr fontId="4" type="noConversion"/>
  </si>
  <si>
    <t>生产实习</t>
    <phoneticPr fontId="4" type="noConversion"/>
  </si>
  <si>
    <t xml:space="preserve">半导体物理 </t>
    <phoneticPr fontId="4" type="noConversion"/>
  </si>
  <si>
    <t>近代物理实验</t>
    <phoneticPr fontId="4" type="noConversion"/>
  </si>
  <si>
    <t>毛泽东思想和中国特色社会主义理论体系概论</t>
    <phoneticPr fontId="4" type="noConversion"/>
  </si>
  <si>
    <t xml:space="preserve">固体物理 </t>
    <phoneticPr fontId="4" type="noConversion"/>
  </si>
  <si>
    <t>信息光学基础</t>
    <phoneticPr fontId="4" type="noConversion"/>
  </si>
  <si>
    <t>激光物理</t>
    <phoneticPr fontId="4" type="noConversion"/>
  </si>
  <si>
    <t>大三下后的各科成绩</t>
    <phoneticPr fontId="4" type="noConversion"/>
  </si>
  <si>
    <t>大三上一共9门课</t>
    <phoneticPr fontId="4" type="noConversion"/>
  </si>
  <si>
    <t>大三上后的各科成绩</t>
    <phoneticPr fontId="4" type="noConversion"/>
  </si>
  <si>
    <t>大三下一共8门课</t>
    <phoneticPr fontId="4" type="noConversion"/>
  </si>
  <si>
    <t>大三下学期的各科学分</t>
    <phoneticPr fontId="4" type="noConversion"/>
  </si>
  <si>
    <t>总学分</t>
    <phoneticPr fontId="4" type="noConversion"/>
  </si>
  <si>
    <t>大三上学期的各科学分</t>
    <phoneticPr fontId="4" type="noConversion"/>
  </si>
  <si>
    <t>大三下学期的各科成绩转换为绩点</t>
    <phoneticPr fontId="4" type="noConversion"/>
  </si>
  <si>
    <t>大三上学期各科绩点*学分之和</t>
    <phoneticPr fontId="4" type="noConversion"/>
  </si>
  <si>
    <t>大三下学期各科绩点*学分之和</t>
    <phoneticPr fontId="4" type="noConversion"/>
  </si>
  <si>
    <t>平均成绩</t>
    <phoneticPr fontId="4" type="noConversion"/>
  </si>
  <si>
    <t>大三上学期之后的总绩点</t>
    <phoneticPr fontId="4" type="noConversion"/>
  </si>
  <si>
    <t>大三上学期之前or之后的总学分</t>
    <phoneticPr fontId="4" type="noConversion"/>
  </si>
  <si>
    <t>需要求的东西：</t>
    <phoneticPr fontId="4" type="noConversion"/>
  </si>
  <si>
    <t>大二学年后总绩点</t>
    <phoneticPr fontId="4" type="noConversion"/>
  </si>
  <si>
    <t>大一学年后总绩点</t>
    <phoneticPr fontId="4" type="noConversion"/>
  </si>
  <si>
    <t>OK，这说明117+2的想法是对的</t>
    <phoneticPr fontId="4" type="noConversion"/>
  </si>
  <si>
    <t>正向计算</t>
    <phoneticPr fontId="4" type="noConversion"/>
  </si>
  <si>
    <t>大一上学期的各科成绩</t>
    <phoneticPr fontId="4" type="noConversion"/>
  </si>
  <si>
    <t>大一上学期的各科学分</t>
    <phoneticPr fontId="4" type="noConversion"/>
  </si>
  <si>
    <t>大一上学期的各科成绩转换为绩点</t>
    <phoneticPr fontId="4" type="noConversion"/>
  </si>
  <si>
    <t>大一下学期的各科成绩</t>
    <phoneticPr fontId="4" type="noConversion"/>
  </si>
  <si>
    <t>大一下学期的各科学分</t>
    <phoneticPr fontId="4" type="noConversion"/>
  </si>
  <si>
    <t>大一下学期的各科成绩转换为绩点</t>
    <phoneticPr fontId="4" type="noConversion"/>
  </si>
  <si>
    <t>高级语言程序设计</t>
    <phoneticPr fontId="4" type="noConversion"/>
  </si>
  <si>
    <t>物理与人类未来</t>
    <phoneticPr fontId="4" type="noConversion"/>
  </si>
  <si>
    <t>专业概论</t>
    <phoneticPr fontId="4" type="noConversion"/>
  </si>
  <si>
    <t>合格</t>
    <phoneticPr fontId="4" type="noConversion"/>
  </si>
  <si>
    <t>体育2</t>
    <phoneticPr fontId="4" type="noConversion"/>
  </si>
  <si>
    <t>体育1</t>
    <phoneticPr fontId="4" type="noConversion"/>
  </si>
  <si>
    <t>大学生心理与健康教育2</t>
    <phoneticPr fontId="4" type="noConversion"/>
  </si>
  <si>
    <t>入学教育</t>
    <phoneticPr fontId="4" type="noConversion"/>
  </si>
  <si>
    <t>形势与政策1</t>
    <phoneticPr fontId="4" type="noConversion"/>
  </si>
  <si>
    <t>大学生心理与健康1</t>
    <phoneticPr fontId="4" type="noConversion"/>
  </si>
  <si>
    <t>创业基础</t>
    <phoneticPr fontId="4" type="noConversion"/>
  </si>
  <si>
    <t>军训</t>
    <phoneticPr fontId="4" type="noConversion"/>
  </si>
  <si>
    <t>微积分学2</t>
    <phoneticPr fontId="4" type="noConversion"/>
  </si>
  <si>
    <t>近现代史</t>
    <phoneticPr fontId="4" type="noConversion"/>
  </si>
  <si>
    <t>线性代数</t>
    <phoneticPr fontId="4" type="noConversion"/>
  </si>
  <si>
    <t>思想道德修养与法律基础</t>
    <phoneticPr fontId="4" type="noConversion"/>
  </si>
  <si>
    <t>中</t>
    <phoneticPr fontId="4" type="noConversion"/>
  </si>
  <si>
    <t>大学物理1</t>
    <phoneticPr fontId="4" type="noConversion"/>
  </si>
  <si>
    <t>微积分学1</t>
    <phoneticPr fontId="4" type="noConversion"/>
  </si>
  <si>
    <t>大学化学2</t>
    <phoneticPr fontId="4" type="noConversion"/>
  </si>
  <si>
    <t>大学化学1</t>
    <phoneticPr fontId="4" type="noConversion"/>
  </si>
  <si>
    <t>大学英语2</t>
    <phoneticPr fontId="4" type="noConversion"/>
  </si>
  <si>
    <t>大学英语1</t>
    <phoneticPr fontId="4" type="noConversion"/>
  </si>
  <si>
    <t>大一上共11门课</t>
    <phoneticPr fontId="4" type="noConversion"/>
  </si>
  <si>
    <t>大一下共10门课</t>
    <phoneticPr fontId="4" type="noConversion"/>
  </si>
  <si>
    <t>大二上学期</t>
    <phoneticPr fontId="4" type="noConversion"/>
  </si>
  <si>
    <t>大二下学期</t>
    <phoneticPr fontId="4" type="noConversion"/>
  </si>
  <si>
    <t>大一上学期各科绩点*学分之和</t>
    <phoneticPr fontId="4" type="noConversion"/>
  </si>
  <si>
    <t>平均分</t>
    <phoneticPr fontId="4" type="noConversion"/>
  </si>
  <si>
    <t>大二上学期各科绩点*学分之和</t>
    <phoneticPr fontId="4" type="noConversion"/>
  </si>
  <si>
    <t>大二下学期各科绩点*学分之和</t>
    <phoneticPr fontId="4" type="noConversion"/>
  </si>
  <si>
    <t>理应的：</t>
    <phoneticPr fontId="4" type="noConversion"/>
  </si>
  <si>
    <t>单独一学期</t>
    <phoneticPr fontId="4" type="noConversion"/>
  </si>
  <si>
    <t>单独一年</t>
    <phoneticPr fontId="4" type="noConversion"/>
  </si>
  <si>
    <t>总的累积效应</t>
    <phoneticPr fontId="4" type="noConversion"/>
  </si>
  <si>
    <t>学期学分</t>
    <phoneticPr fontId="4" type="noConversion"/>
  </si>
  <si>
    <t>学期获得绩点分子</t>
    <phoneticPr fontId="4" type="noConversion"/>
  </si>
  <si>
    <t>累计获得的绩点的分子</t>
    <phoneticPr fontId="4" type="noConversion"/>
  </si>
  <si>
    <t>课程数</t>
    <phoneticPr fontId="4" type="noConversion"/>
  </si>
  <si>
    <t>课程总数</t>
    <phoneticPr fontId="4" type="noConversion"/>
  </si>
  <si>
    <t>小秘书上的科目中，教务处里没有的</t>
    <phoneticPr fontId="4" type="noConversion"/>
  </si>
  <si>
    <t>对应学分值</t>
    <phoneticPr fontId="4" type="noConversion"/>
  </si>
  <si>
    <t>绩点</t>
    <phoneticPr fontId="4" type="noConversion"/>
  </si>
  <si>
    <t>大一上学期总绩点</t>
    <phoneticPr fontId="4" type="noConversion"/>
  </si>
  <si>
    <t>大一下学期总绩点</t>
    <phoneticPr fontId="4" type="noConversion"/>
  </si>
  <si>
    <t>大二上学期总绩点</t>
    <phoneticPr fontId="4" type="noConversion"/>
  </si>
  <si>
    <t>大学英语3</t>
    <phoneticPr fontId="4" type="noConversion"/>
  </si>
  <si>
    <t>大二下学期总绩点</t>
    <phoneticPr fontId="4" type="noConversion"/>
  </si>
  <si>
    <t>大三上学期总绩点</t>
    <phoneticPr fontId="4" type="noConversion"/>
  </si>
  <si>
    <t>大三下学期总绩点</t>
    <phoneticPr fontId="4" type="noConversion"/>
  </si>
  <si>
    <t>大四上学期总绩点</t>
    <phoneticPr fontId="4" type="noConversion"/>
  </si>
  <si>
    <t>大四下学期总绩点</t>
    <phoneticPr fontId="4" type="noConversion"/>
  </si>
  <si>
    <t>实际的：</t>
    <phoneticPr fontId="4" type="noConversion"/>
  </si>
  <si>
    <t>基础分母值(学分，相当于强制让你补一堂课，课程是硬性的——不上也得上，但也是隐形的——没上却上了)：</t>
    <phoneticPr fontId="4" type="noConversion"/>
  </si>
  <si>
    <t>给每位同学默认的得分(这门人人都学的隐藏课程的一致得分)：</t>
  </si>
  <si>
    <t>转化为默认的绩点是：</t>
    <phoneticPr fontId="4" type="noConversion"/>
  </si>
  <si>
    <t>基础分子值(绩点*学分)：</t>
    <phoneticPr fontId="4" type="noConversion"/>
  </si>
  <si>
    <t>学期的成绩*学分之和(不是绩点*学分之和)</t>
    <phoneticPr fontId="4" type="noConversion"/>
  </si>
  <si>
    <t>累计获得的成绩*学分</t>
    <phoneticPr fontId="4" type="noConversion"/>
  </si>
  <si>
    <t>大一上学期平均成绩</t>
    <phoneticPr fontId="4" type="noConversion"/>
  </si>
  <si>
    <t>大一下学期平均成绩</t>
    <phoneticPr fontId="4" type="noConversion"/>
  </si>
  <si>
    <t>大二上学期平均成绩</t>
    <phoneticPr fontId="4" type="noConversion"/>
  </si>
  <si>
    <t>大二下学期平均成绩</t>
    <phoneticPr fontId="4" type="noConversion"/>
  </si>
  <si>
    <t>大三上学期平均成绩</t>
    <phoneticPr fontId="4" type="noConversion"/>
  </si>
  <si>
    <t>大三下学期平均成绩</t>
    <phoneticPr fontId="4" type="noConversion"/>
  </si>
  <si>
    <t>大四上学期平均成绩</t>
    <phoneticPr fontId="4" type="noConversion"/>
  </si>
  <si>
    <t>大四下学期平均成绩</t>
    <phoneticPr fontId="4" type="noConversion"/>
  </si>
  <si>
    <t>累计获得的成绩*学分</t>
  </si>
  <si>
    <t>评大三学年的奖学金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</si>
</sst>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);[Red]\(0.0000\)"/>
    <numFmt numFmtId="177" formatCode="0.00_ "/>
  </numFmts>
  <fonts count="35" x14ac:knownFonts="1">
    <font>
      <sz val="11"/>
      <color theme="1"/>
      <name val="宋体"/>
      <family val="2"/>
      <charset val="162"/>
      <scheme val="minor"/>
    </font>
    <font>
      <sz val="11"/>
      <color theme="1"/>
      <name val="宋体"/>
      <family val="2"/>
      <scheme val="minor"/>
    </font>
    <font>
      <sz val="11"/>
      <color theme="1"/>
      <name val="Tahoma"/>
      <family val="2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Tahoma"/>
      <family val="2"/>
      <charset val="134"/>
    </font>
    <font>
      <sz val="11"/>
      <color theme="1"/>
      <name val="Tahoma"/>
      <family val="3"/>
      <charset val="134"/>
    </font>
    <font>
      <sz val="11"/>
      <color rgb="FF7030A0"/>
      <name val="宋体"/>
      <family val="3"/>
      <charset val="134"/>
    </font>
    <font>
      <sz val="11"/>
      <color theme="9" tint="-0.249977111117893"/>
      <name val="Tahoma"/>
      <family val="2"/>
      <charset val="134"/>
    </font>
    <font>
      <sz val="11"/>
      <color rgb="FF0070C0"/>
      <name val="Tahoma"/>
      <family val="2"/>
      <charset val="134"/>
    </font>
    <font>
      <sz val="11"/>
      <color rgb="FF000000"/>
      <name val="Tahoma"/>
      <family val="2"/>
    </font>
    <font>
      <sz val="11"/>
      <color theme="5" tint="-0.249977111117893"/>
      <name val="宋体"/>
      <family val="3"/>
      <charset val="134"/>
    </font>
    <font>
      <sz val="11"/>
      <color theme="1"/>
      <name val="Tahoma"/>
      <family val="2"/>
    </font>
    <font>
      <sz val="11"/>
      <color theme="9" tint="-0.249977111117893"/>
      <name val="Tahoma"/>
      <family val="2"/>
    </font>
    <font>
      <sz val="11"/>
      <color rgb="FF0070C0"/>
      <name val="Tahoma"/>
      <family val="2"/>
    </font>
    <font>
      <sz val="11"/>
      <color theme="1"/>
      <name val="宋体"/>
      <family val="3"/>
      <charset val="134"/>
      <scheme val="major"/>
    </font>
    <font>
      <sz val="11"/>
      <color theme="5" tint="-0.249977111117893"/>
      <name val="Tahoma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8" tint="-0.249977111117893"/>
      <name val="宋体"/>
      <family val="3"/>
      <charset val="134"/>
      <scheme val="minor"/>
    </font>
    <font>
      <sz val="11"/>
      <color theme="8" tint="-0.249977111117893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theme="5" tint="-0.249977111117893"/>
      <name val="宋体"/>
      <family val="3"/>
      <charset val="134"/>
      <scheme val="minor"/>
    </font>
    <font>
      <sz val="11"/>
      <color theme="5" tint="-0.249977111117893"/>
      <name val="宋体"/>
      <family val="2"/>
      <scheme val="minor"/>
    </font>
    <font>
      <sz val="11"/>
      <color rgb="FF0070C0"/>
      <name val="宋体"/>
      <family val="2"/>
      <scheme val="minor"/>
    </font>
    <font>
      <sz val="11"/>
      <color rgb="FF0070C0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color rgb="FF00B050"/>
      <name val="宋体"/>
      <family val="2"/>
      <scheme val="minor"/>
    </font>
    <font>
      <sz val="11"/>
      <color rgb="FF7030A0"/>
      <name val="宋体"/>
      <family val="2"/>
      <scheme val="minor"/>
    </font>
    <font>
      <sz val="11"/>
      <color rgb="FF7030A0"/>
      <name val="宋体"/>
      <family val="3"/>
      <charset val="134"/>
      <scheme val="minor"/>
    </font>
    <font>
      <sz val="11"/>
      <color theme="7" tint="-0.249977111117893"/>
      <name val="宋体"/>
      <family val="2"/>
      <scheme val="minor"/>
    </font>
    <font>
      <sz val="11"/>
      <color theme="7" tint="-0.249977111117893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4">
    <xf numFmtId="0" fontId="0" fillId="0" borderId="0" xfId="0"/>
    <xf numFmtId="0" fontId="3" fillId="0" borderId="0" xfId="1" applyFont="1"/>
    <xf numFmtId="0" fontId="3" fillId="0" borderId="0" xfId="1" applyFont="1" applyAlignment="1">
      <alignment horizontal="center"/>
    </xf>
    <xf numFmtId="0" fontId="3" fillId="2" borderId="0" xfId="1" applyFont="1" applyFill="1" applyAlignment="1">
      <alignment horizontal="fill"/>
    </xf>
    <xf numFmtId="0" fontId="3" fillId="3" borderId="0" xfId="1" applyFont="1" applyFill="1" applyAlignment="1">
      <alignment horizontal="fill"/>
    </xf>
    <xf numFmtId="0" fontId="3" fillId="4" borderId="0" xfId="1" applyFont="1" applyFill="1" applyAlignment="1">
      <alignment horizontal="fill"/>
    </xf>
    <xf numFmtId="0" fontId="2" fillId="5" borderId="0" xfId="1" applyFill="1" applyAlignment="1">
      <alignment horizontal="fill"/>
    </xf>
    <xf numFmtId="0" fontId="6" fillId="6" borderId="0" xfId="1" applyFont="1" applyFill="1" applyAlignment="1">
      <alignment horizontal="fill"/>
    </xf>
    <xf numFmtId="0" fontId="2" fillId="0" borderId="0" xfId="1"/>
    <xf numFmtId="0" fontId="7" fillId="0" borderId="0" xfId="1" applyFont="1"/>
    <xf numFmtId="0" fontId="8" fillId="0" borderId="0" xfId="1" applyFont="1" applyAlignment="1">
      <alignment horizontal="center"/>
    </xf>
    <xf numFmtId="0" fontId="3" fillId="0" borderId="0" xfId="1" applyFont="1" applyAlignment="1">
      <alignment horizontal="fill"/>
    </xf>
    <xf numFmtId="0" fontId="2" fillId="0" borderId="0" xfId="1" applyAlignment="1">
      <alignment horizontal="fill" wrapText="1"/>
    </xf>
    <xf numFmtId="0" fontId="3" fillId="0" borderId="0" xfId="1" applyFont="1" applyAlignment="1">
      <alignment horizontal="fill" wrapText="1"/>
    </xf>
    <xf numFmtId="0" fontId="2" fillId="0" borderId="0" xfId="1" applyAlignment="1">
      <alignment horizontal="center"/>
    </xf>
    <xf numFmtId="176" fontId="2" fillId="0" borderId="0" xfId="1" applyNumberFormat="1" applyAlignment="1">
      <alignment horizontal="center"/>
    </xf>
    <xf numFmtId="0" fontId="9" fillId="0" borderId="0" xfId="1" applyFont="1" applyAlignment="1">
      <alignment horizontal="center"/>
    </xf>
    <xf numFmtId="0" fontId="10" fillId="0" borderId="0" xfId="1" applyFont="1" applyAlignment="1">
      <alignment horizontal="center"/>
    </xf>
    <xf numFmtId="176" fontId="10" fillId="0" borderId="0" xfId="1" applyNumberFormat="1" applyFont="1" applyAlignment="1">
      <alignment horizontal="center"/>
    </xf>
    <xf numFmtId="0" fontId="2" fillId="0" borderId="0" xfId="1" applyAlignment="1">
      <alignment horizontal="fill"/>
    </xf>
    <xf numFmtId="0" fontId="11" fillId="0" borderId="0" xfId="1" applyFont="1"/>
    <xf numFmtId="0" fontId="12" fillId="0" borderId="0" xfId="1" applyFont="1"/>
    <xf numFmtId="0" fontId="13" fillId="0" borderId="0" xfId="1" applyFont="1" applyAlignment="1">
      <alignment horizontal="center"/>
    </xf>
    <xf numFmtId="0" fontId="2" fillId="0" borderId="0" xfId="1" applyAlignment="1">
      <alignment horizontal="center" vertical="center" wrapText="1"/>
    </xf>
    <xf numFmtId="176" fontId="2" fillId="0" borderId="0" xfId="1" applyNumberFormat="1" applyAlignment="1">
      <alignment horizontal="center" vertical="center"/>
    </xf>
    <xf numFmtId="0" fontId="14" fillId="0" borderId="0" xfId="1" applyFont="1" applyAlignment="1">
      <alignment horizontal="center"/>
    </xf>
    <xf numFmtId="0" fontId="16" fillId="0" borderId="0" xfId="1" applyFont="1" applyAlignment="1">
      <alignment horizontal="center"/>
    </xf>
    <xf numFmtId="0" fontId="17" fillId="0" borderId="0" xfId="2" applyFont="1" applyAlignment="1">
      <alignment horizontal="center" vertical="center" wrapText="1"/>
    </xf>
    <xf numFmtId="0" fontId="17" fillId="0" borderId="0" xfId="2" applyFont="1" applyAlignment="1">
      <alignment wrapText="1"/>
    </xf>
    <xf numFmtId="0" fontId="1" fillId="0" borderId="0" xfId="2"/>
    <xf numFmtId="49" fontId="18" fillId="0" borderId="0" xfId="2" applyNumberFormat="1" applyFont="1" applyAlignment="1">
      <alignment horizontal="center" vertical="center" wrapText="1"/>
    </xf>
    <xf numFmtId="49" fontId="18" fillId="0" borderId="0" xfId="2" applyNumberFormat="1" applyFont="1" applyAlignment="1">
      <alignment vertical="center"/>
    </xf>
    <xf numFmtId="0" fontId="1" fillId="0" borderId="0" xfId="2" applyAlignment="1">
      <alignment wrapText="1"/>
    </xf>
    <xf numFmtId="49" fontId="19" fillId="7" borderId="1" xfId="2" applyNumberFormat="1" applyFont="1" applyFill="1" applyBorder="1" applyAlignment="1">
      <alignment horizontal="center" vertical="center" wrapText="1"/>
    </xf>
    <xf numFmtId="49" fontId="19" fillId="7" borderId="2" xfId="2" applyNumberFormat="1" applyFont="1" applyFill="1" applyBorder="1" applyAlignment="1">
      <alignment horizontal="center" vertical="center" wrapText="1"/>
    </xf>
    <xf numFmtId="49" fontId="19" fillId="7" borderId="2" xfId="2" applyNumberFormat="1" applyFont="1" applyFill="1" applyBorder="1" applyAlignment="1">
      <alignment vertical="center"/>
    </xf>
    <xf numFmtId="0" fontId="20" fillId="7" borderId="2" xfId="2" applyFont="1" applyFill="1" applyBorder="1" applyAlignment="1">
      <alignment wrapText="1"/>
    </xf>
    <xf numFmtId="0" fontId="20" fillId="7" borderId="2" xfId="2" applyFont="1" applyFill="1" applyBorder="1"/>
    <xf numFmtId="0" fontId="1" fillId="7" borderId="2" xfId="2" applyFill="1" applyBorder="1"/>
    <xf numFmtId="0" fontId="20" fillId="7" borderId="5" xfId="2" applyFont="1" applyFill="1" applyBorder="1"/>
    <xf numFmtId="0" fontId="20" fillId="7" borderId="0" xfId="2" applyFont="1" applyFill="1"/>
    <xf numFmtId="49" fontId="18" fillId="0" borderId="6" xfId="2" applyNumberFormat="1" applyFont="1" applyBorder="1" applyAlignment="1">
      <alignment horizontal="center" vertical="center" wrapText="1"/>
    </xf>
    <xf numFmtId="0" fontId="1" fillId="0" borderId="7" xfId="2" applyBorder="1"/>
    <xf numFmtId="0" fontId="1" fillId="0" borderId="0" xfId="2" applyAlignment="1">
      <alignment horizontal="center" vertical="center" wrapText="1"/>
    </xf>
    <xf numFmtId="0" fontId="1" fillId="0" borderId="6" xfId="2" applyBorder="1" applyAlignment="1">
      <alignment horizontal="center" vertical="center" wrapText="1"/>
    </xf>
    <xf numFmtId="0" fontId="22" fillId="5" borderId="0" xfId="2" applyFont="1" applyFill="1" applyAlignment="1">
      <alignment horizontal="center" vertical="center" wrapText="1"/>
    </xf>
    <xf numFmtId="0" fontId="1" fillId="0" borderId="0" xfId="2" applyAlignment="1">
      <alignment horizontal="center" wrapText="1"/>
    </xf>
    <xf numFmtId="0" fontId="1" fillId="2" borderId="0" xfId="2" applyFill="1" applyAlignment="1">
      <alignment horizontal="center" vertical="center" wrapText="1"/>
    </xf>
    <xf numFmtId="0" fontId="23" fillId="5" borderId="0" xfId="2" applyFont="1" applyFill="1" applyAlignment="1">
      <alignment horizontal="center" vertical="center" wrapText="1"/>
    </xf>
    <xf numFmtId="0" fontId="1" fillId="2" borderId="0" xfId="2" applyFill="1" applyAlignment="1">
      <alignment horizontal="center" vertical="center"/>
    </xf>
    <xf numFmtId="49" fontId="1" fillId="0" borderId="0" xfId="2" applyNumberFormat="1"/>
    <xf numFmtId="49" fontId="1" fillId="0" borderId="0" xfId="2" applyNumberFormat="1" applyAlignment="1">
      <alignment horizontal="center"/>
    </xf>
    <xf numFmtId="0" fontId="25" fillId="0" borderId="0" xfId="2" applyFont="1"/>
    <xf numFmtId="0" fontId="1" fillId="0" borderId="0" xfId="2" applyAlignment="1">
      <alignment horizontal="center"/>
    </xf>
    <xf numFmtId="0" fontId="26" fillId="0" borderId="0" xfId="2" applyFont="1"/>
    <xf numFmtId="0" fontId="26" fillId="0" borderId="7" xfId="2" applyFont="1" applyBorder="1" applyAlignment="1">
      <alignment horizontal="center"/>
    </xf>
    <xf numFmtId="0" fontId="1" fillId="0" borderId="6" xfId="2" applyBorder="1"/>
    <xf numFmtId="177" fontId="1" fillId="0" borderId="0" xfId="2" applyNumberFormat="1" applyAlignment="1">
      <alignment horizontal="center"/>
    </xf>
    <xf numFmtId="0" fontId="27" fillId="0" borderId="0" xfId="2" applyFont="1"/>
    <xf numFmtId="49" fontId="27" fillId="0" borderId="7" xfId="2" applyNumberFormat="1" applyFont="1" applyBorder="1" applyAlignment="1">
      <alignment horizontal="right"/>
    </xf>
    <xf numFmtId="0" fontId="1" fillId="0" borderId="0" xfId="2" applyAlignment="1">
      <alignment horizontal="left" vertical="center"/>
    </xf>
    <xf numFmtId="0" fontId="27" fillId="0" borderId="10" xfId="2" applyFont="1" applyBorder="1"/>
    <xf numFmtId="49" fontId="28" fillId="0" borderId="11" xfId="2" applyNumberFormat="1" applyFont="1" applyBorder="1"/>
    <xf numFmtId="49" fontId="1" fillId="0" borderId="11" xfId="2" applyNumberFormat="1" applyBorder="1" applyAlignment="1">
      <alignment horizontal="center"/>
    </xf>
    <xf numFmtId="0" fontId="1" fillId="0" borderId="11" xfId="2" applyBorder="1"/>
    <xf numFmtId="0" fontId="1" fillId="0" borderId="14" xfId="2" applyBorder="1"/>
    <xf numFmtId="0" fontId="1" fillId="0" borderId="1" xfId="2" applyBorder="1"/>
    <xf numFmtId="0" fontId="1" fillId="0" borderId="2" xfId="2" applyBorder="1"/>
    <xf numFmtId="0" fontId="1" fillId="0" borderId="5" xfId="2" applyBorder="1"/>
    <xf numFmtId="0" fontId="25" fillId="0" borderId="6" xfId="2" applyFont="1" applyBorder="1"/>
    <xf numFmtId="0" fontId="25" fillId="0" borderId="0" xfId="2" applyFont="1" applyAlignment="1">
      <alignment horizontal="left"/>
    </xf>
    <xf numFmtId="0" fontId="27" fillId="0" borderId="6" xfId="2" applyFont="1" applyBorder="1"/>
    <xf numFmtId="0" fontId="28" fillId="0" borderId="0" xfId="2" applyFont="1" applyAlignment="1">
      <alignment horizontal="left"/>
    </xf>
    <xf numFmtId="0" fontId="1" fillId="0" borderId="10" xfId="2" applyBorder="1"/>
    <xf numFmtId="0" fontId="29" fillId="0" borderId="0" xfId="2" applyFont="1"/>
    <xf numFmtId="0" fontId="30" fillId="0" borderId="17" xfId="2" applyFont="1" applyBorder="1"/>
    <xf numFmtId="0" fontId="29" fillId="0" borderId="18" xfId="2" applyFont="1" applyBorder="1"/>
    <xf numFmtId="0" fontId="1" fillId="0" borderId="18" xfId="2" applyBorder="1"/>
    <xf numFmtId="0" fontId="29" fillId="0" borderId="19" xfId="2" applyFont="1" applyBorder="1"/>
    <xf numFmtId="0" fontId="28" fillId="0" borderId="20" xfId="2" applyFont="1" applyBorder="1"/>
    <xf numFmtId="0" fontId="28" fillId="0" borderId="0" xfId="2" applyFont="1"/>
    <xf numFmtId="0" fontId="28" fillId="0" borderId="21" xfId="2" applyFont="1" applyBorder="1"/>
    <xf numFmtId="0" fontId="1" fillId="0" borderId="20" xfId="2" applyBorder="1"/>
    <xf numFmtId="0" fontId="1" fillId="0" borderId="21" xfId="2" applyBorder="1"/>
    <xf numFmtId="0" fontId="1" fillId="0" borderId="0" xfId="2" applyAlignment="1">
      <alignment horizontal="right"/>
    </xf>
    <xf numFmtId="0" fontId="1" fillId="0" borderId="22" xfId="2" applyBorder="1"/>
    <xf numFmtId="0" fontId="1" fillId="0" borderId="23" xfId="2" applyBorder="1"/>
    <xf numFmtId="0" fontId="1" fillId="0" borderId="23" xfId="2" applyBorder="1" applyAlignment="1">
      <alignment horizontal="right"/>
    </xf>
    <xf numFmtId="0" fontId="1" fillId="0" borderId="24" xfId="2" applyBorder="1" applyAlignment="1">
      <alignment horizontal="center"/>
    </xf>
    <xf numFmtId="0" fontId="1" fillId="8" borderId="1" xfId="2" applyFill="1" applyBorder="1"/>
    <xf numFmtId="49" fontId="24" fillId="0" borderId="25" xfId="2" applyNumberFormat="1" applyFont="1" applyBorder="1" applyAlignment="1">
      <alignment horizontal="center"/>
    </xf>
    <xf numFmtId="0" fontId="21" fillId="0" borderId="25" xfId="2" applyFont="1" applyBorder="1" applyAlignment="1">
      <alignment horizontal="center"/>
    </xf>
    <xf numFmtId="0" fontId="21" fillId="0" borderId="4" xfId="2" applyFont="1" applyBorder="1" applyAlignment="1">
      <alignment horizontal="center"/>
    </xf>
    <xf numFmtId="49" fontId="27" fillId="0" borderId="0" xfId="2" applyNumberFormat="1" applyFont="1" applyAlignment="1">
      <alignment horizontal="right"/>
    </xf>
    <xf numFmtId="177" fontId="1" fillId="0" borderId="7" xfId="2" applyNumberFormat="1" applyBorder="1" applyAlignment="1">
      <alignment horizontal="center"/>
    </xf>
    <xf numFmtId="0" fontId="25" fillId="0" borderId="11" xfId="2" applyFont="1" applyBorder="1" applyAlignment="1">
      <alignment horizontal="right"/>
    </xf>
    <xf numFmtId="0" fontId="21" fillId="0" borderId="11" xfId="2" applyFont="1" applyBorder="1"/>
    <xf numFmtId="0" fontId="27" fillId="0" borderId="11" xfId="2" applyFont="1" applyBorder="1"/>
    <xf numFmtId="0" fontId="1" fillId="0" borderId="14" xfId="2" applyBorder="1" applyAlignment="1">
      <alignment horizontal="center"/>
    </xf>
    <xf numFmtId="0" fontId="31" fillId="0" borderId="17" xfId="2" applyFont="1" applyBorder="1"/>
    <xf numFmtId="0" fontId="32" fillId="0" borderId="18" xfId="2" applyFont="1" applyBorder="1" applyAlignment="1">
      <alignment horizontal="center"/>
    </xf>
    <xf numFmtId="0" fontId="31" fillId="0" borderId="19" xfId="2" applyFont="1" applyBorder="1" applyAlignment="1">
      <alignment horizontal="center"/>
    </xf>
    <xf numFmtId="0" fontId="23" fillId="2" borderId="0" xfId="2" applyFont="1" applyFill="1" applyAlignment="1">
      <alignment horizontal="center"/>
    </xf>
    <xf numFmtId="0" fontId="26" fillId="0" borderId="0" xfId="2" applyFont="1" applyAlignment="1">
      <alignment horizontal="center"/>
    </xf>
    <xf numFmtId="0" fontId="27" fillId="0" borderId="0" xfId="2" applyFont="1" applyAlignment="1">
      <alignment horizontal="center"/>
    </xf>
    <xf numFmtId="49" fontId="27" fillId="0" borderId="0" xfId="2" applyNumberFormat="1" applyFont="1" applyAlignment="1">
      <alignment horizontal="center"/>
    </xf>
    <xf numFmtId="0" fontId="33" fillId="0" borderId="20" xfId="2" applyFont="1" applyBorder="1"/>
    <xf numFmtId="0" fontId="34" fillId="0" borderId="0" xfId="2" applyFont="1" applyAlignment="1">
      <alignment horizontal="center"/>
    </xf>
    <xf numFmtId="0" fontId="21" fillId="0" borderId="0" xfId="2" applyFont="1"/>
    <xf numFmtId="0" fontId="21" fillId="0" borderId="0" xfId="2" applyFont="1" applyAlignment="1">
      <alignment horizontal="center"/>
    </xf>
    <xf numFmtId="0" fontId="1" fillId="0" borderId="24" xfId="2" applyBorder="1"/>
    <xf numFmtId="0" fontId="1" fillId="0" borderId="19" xfId="2" applyBorder="1"/>
    <xf numFmtId="0" fontId="1" fillId="2" borderId="0" xfId="2" applyFill="1"/>
    <xf numFmtId="0" fontId="34" fillId="0" borderId="20" xfId="2" applyFont="1" applyBorder="1"/>
    <xf numFmtId="0" fontId="34" fillId="0" borderId="0" xfId="2" applyFont="1"/>
    <xf numFmtId="0" fontId="21" fillId="0" borderId="21" xfId="2" applyFont="1" applyBorder="1" applyAlignment="1">
      <alignment horizontal="center"/>
    </xf>
    <xf numFmtId="0" fontId="24" fillId="0" borderId="21" xfId="2" applyFont="1" applyBorder="1"/>
    <xf numFmtId="0" fontId="3" fillId="0" borderId="0" xfId="1" applyFont="1" applyAlignment="1">
      <alignment horizontal="center"/>
    </xf>
    <xf numFmtId="0" fontId="15" fillId="0" borderId="0" xfId="1" applyFont="1" applyAlignment="1">
      <alignment horizontal="center"/>
    </xf>
    <xf numFmtId="0" fontId="1" fillId="0" borderId="0" xfId="2" applyAlignment="1">
      <alignment horizontal="center" vertical="center"/>
    </xf>
    <xf numFmtId="49" fontId="1" fillId="0" borderId="0" xfId="2" applyNumberFormat="1" applyAlignment="1">
      <alignment horizontal="center" vertical="center"/>
    </xf>
    <xf numFmtId="0" fontId="21" fillId="0" borderId="8" xfId="2" applyFont="1" applyBorder="1" applyAlignment="1">
      <alignment horizontal="center"/>
    </xf>
    <xf numFmtId="0" fontId="21" fillId="0" borderId="16" xfId="2" applyFont="1" applyBorder="1" applyAlignment="1">
      <alignment horizontal="center"/>
    </xf>
    <xf numFmtId="49" fontId="21" fillId="7" borderId="3" xfId="2" applyNumberFormat="1" applyFont="1" applyFill="1" applyBorder="1" applyAlignment="1">
      <alignment horizontal="center"/>
    </xf>
    <xf numFmtId="49" fontId="21" fillId="7" borderId="4" xfId="2" applyNumberFormat="1" applyFont="1" applyFill="1" applyBorder="1" applyAlignment="1">
      <alignment horizontal="center"/>
    </xf>
    <xf numFmtId="0" fontId="24" fillId="0" borderId="8" xfId="2" applyFont="1" applyBorder="1" applyAlignment="1">
      <alignment horizontal="center" vertical="center"/>
    </xf>
    <xf numFmtId="0" fontId="24" fillId="0" borderId="9" xfId="2" applyFont="1" applyBorder="1" applyAlignment="1">
      <alignment horizontal="center" vertical="center"/>
    </xf>
    <xf numFmtId="0" fontId="21" fillId="0" borderId="9" xfId="2" applyFont="1" applyBorder="1" applyAlignment="1">
      <alignment horizontal="center"/>
    </xf>
    <xf numFmtId="0" fontId="21" fillId="0" borderId="12" xfId="2" applyFont="1" applyBorder="1" applyAlignment="1">
      <alignment horizontal="center"/>
    </xf>
    <xf numFmtId="0" fontId="21" fillId="0" borderId="13" xfId="2" applyFont="1" applyBorder="1" applyAlignment="1">
      <alignment horizontal="center"/>
    </xf>
    <xf numFmtId="49" fontId="24" fillId="0" borderId="3" xfId="2" applyNumberFormat="1" applyFont="1" applyBorder="1" applyAlignment="1">
      <alignment horizontal="center"/>
    </xf>
    <xf numFmtId="49" fontId="24" fillId="0" borderId="15" xfId="2" applyNumberFormat="1" applyFont="1" applyBorder="1" applyAlignment="1">
      <alignment horizontal="center"/>
    </xf>
    <xf numFmtId="49" fontId="24" fillId="0" borderId="8" xfId="2" applyNumberFormat="1" applyFont="1" applyBorder="1" applyAlignment="1">
      <alignment horizontal="center"/>
    </xf>
    <xf numFmtId="49" fontId="24" fillId="0" borderId="16" xfId="2" applyNumberFormat="1" applyFont="1" applyBorder="1" applyAlignment="1">
      <alignment horizontal="center"/>
    </xf>
  </cellXfs>
  <cellStyles count="3">
    <cellStyle name="常规" xfId="0" builtinId="0"/>
    <cellStyle name="常规 2" xfId="1" xr:uid="{7885FB33-CCE9-46B9-9960-0236848DD11E}"/>
    <cellStyle name="常规 3" xfId="2" xr:uid="{CE6CDC6C-4596-4DC2-99AF-8CB00C74F27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workbook2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 codeName="{E757BCB4-07E6-AE0B-56E0-F0EEF7A6E26C}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2D\Desktop\Code\Document\undergraduate_courses\01__1.1__Total_Grades\1__5.1__Transcripts__2.5_year\Grades_details\"/>
    </mc:Choice>
  </mc:AlternateContent>
  <xr:revisionPtr revIDLastSave="0" documentId="13_ncr:1_{EF8852FF-BD5D-49A2-939C-A184FE3D762A}" xr6:coauthVersionLast="47" xr6:coauthVersionMax="47" xr10:uidLastSave="{00000000-0000-0000-0000-000000000000}"/>
  <bookViews>
    <workbookView xWindow="2160" yWindow="2160" windowWidth="34210" windowHeight="15370" firstSheet="2" activeTab="2" xr2:uid="{00000000-000D-0000-FFFF-FFFF00000000}"/>
  </bookViews>
  <sheets>
    <sheet name="Sheet1" sheetId="13" state="hidden" r:id="rId1"/>
    <sheet name="Sheet2" sheetId="14" state="hidden" r:id="rId2"/>
    <sheet name="Sheet1 (2)" sheetId="2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_rels/workbook2.xml.rels>&#65279;<?xml version="1.0" encoding="utf-8"?><Relationships xmlns="http://schemas.openxmlformats.org/package/2006/relationships"><Relationship Type="http://schemas.openxmlformats.org/officeDocument/2006/relationships/worksheet" Target="/xl/worksheets/sheet31.xml" Id="rId3" /><Relationship Type="http://schemas.openxmlformats.org/officeDocument/2006/relationships/calcChain" Target="/xl/calcChain.xml" Id="rId7" /><Relationship Type="http://schemas.openxmlformats.org/officeDocument/2006/relationships/worksheet" Target="/xl/worksheets/sheet22.xml" Id="rId2" /><Relationship Type="http://schemas.openxmlformats.org/officeDocument/2006/relationships/worksheet" Target="/xl/worksheets/sheet13.xml" Id="rId1" /><Relationship Type="http://schemas.openxmlformats.org/officeDocument/2006/relationships/sharedStrings" Target="/xl/sharedStrings.xml" Id="rId6" /><Relationship Type="http://schemas.openxmlformats.org/officeDocument/2006/relationships/styles" Target="/xl/styles.xml" Id="rId5" /><Relationship Type="http://schemas.openxmlformats.org/officeDocument/2006/relationships/theme" Target="/xl/theme/theme11.xml" Id="rId4" /></Relationships>
</file>

<file path=xl/theme/theme1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2.bin" Id="rId1" /></Relationships>
</file>

<file path=xl/worksheets/_rels/sheet31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21.bin" Id="rId1" /></Relationships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D7A53-818E-4C7A-A97A-546FA993C316}">
  <dimension ref="A1:O24"/>
  <sheetViews>
    <sheetView workbookViewId="0">
      <selection activeCell="R11" sqref="R11"/>
    </sheetView>
  </sheetViews>
  <sheetFormatPr defaultRowHeight="14" x14ac:dyDescent="0.3"/>
  <cols>
    <col min="1" max="4" width="8.7265625" style="8"/>
    <col min="5" max="5" width="15.81640625" style="8" bestFit="1" customWidth="1"/>
    <col min="6" max="6" width="8.7265625" style="8"/>
    <col min="7" max="7" width="12.54296875" style="8" customWidth="1"/>
    <col min="8" max="8" width="13.90625" style="8" customWidth="1"/>
    <col min="9" max="16384" width="8.7265625" style="8"/>
  </cols>
  <sheetData>
    <row r="1" spans="1:15" ht="14.5" x14ac:dyDescent="0.3">
      <c r="A1" s="1" t="s">
        <v>0</v>
      </c>
      <c r="B1" s="1" t="s">
        <v>1</v>
      </c>
      <c r="C1" s="117" t="s">
        <v>2</v>
      </c>
      <c r="D1" s="117"/>
      <c r="E1" s="2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5" t="s">
        <v>8</v>
      </c>
      <c r="K1" s="5" t="s">
        <v>9</v>
      </c>
      <c r="L1" s="5" t="s">
        <v>10</v>
      </c>
      <c r="M1" s="6" t="s">
        <v>11</v>
      </c>
      <c r="N1" s="6" t="s">
        <v>12</v>
      </c>
      <c r="O1" s="7" t="s">
        <v>13</v>
      </c>
    </row>
    <row r="2" spans="1:15" ht="14.5" x14ac:dyDescent="0.3">
      <c r="A2" s="9" t="s">
        <v>14</v>
      </c>
      <c r="B2" s="8" t="s">
        <v>15</v>
      </c>
      <c r="C2" s="117">
        <v>18375797601</v>
      </c>
      <c r="D2" s="117"/>
      <c r="E2" s="10">
        <v>1601</v>
      </c>
      <c r="F2" s="11" t="s">
        <v>16</v>
      </c>
      <c r="G2" s="11" t="s">
        <v>17</v>
      </c>
      <c r="H2" s="12" t="s">
        <v>18</v>
      </c>
      <c r="I2" s="13" t="s">
        <v>19</v>
      </c>
      <c r="J2" s="13" t="s">
        <v>20</v>
      </c>
      <c r="K2" s="13" t="s">
        <v>21</v>
      </c>
      <c r="L2" s="11" t="s">
        <v>22</v>
      </c>
      <c r="M2" s="14">
        <v>547</v>
      </c>
      <c r="N2" s="14">
        <v>479</v>
      </c>
      <c r="O2" s="15">
        <v>3.6295000000000002</v>
      </c>
    </row>
    <row r="3" spans="1:15" ht="14.5" x14ac:dyDescent="0.3">
      <c r="A3" s="9" t="s">
        <v>23</v>
      </c>
      <c r="B3" s="8" t="s">
        <v>24</v>
      </c>
      <c r="C3" s="117">
        <v>18842395492</v>
      </c>
      <c r="D3" s="117"/>
      <c r="E3" s="16">
        <v>1602</v>
      </c>
      <c r="F3" s="1" t="s">
        <v>25</v>
      </c>
      <c r="G3" s="11" t="s">
        <v>26</v>
      </c>
      <c r="H3" s="12" t="s">
        <v>27</v>
      </c>
      <c r="I3" s="13" t="s">
        <v>28</v>
      </c>
      <c r="J3" s="11" t="s">
        <v>29</v>
      </c>
      <c r="K3" s="11" t="s">
        <v>30</v>
      </c>
      <c r="L3" s="11" t="s">
        <v>31</v>
      </c>
      <c r="M3" s="17">
        <v>467</v>
      </c>
      <c r="N3" s="17">
        <v>426</v>
      </c>
      <c r="O3" s="18">
        <v>3.4544000000000001</v>
      </c>
    </row>
    <row r="4" spans="1:15" ht="14.5" x14ac:dyDescent="0.3">
      <c r="A4" s="9" t="s">
        <v>32</v>
      </c>
      <c r="B4" s="8" t="s">
        <v>24</v>
      </c>
      <c r="C4" s="117">
        <v>13840364596</v>
      </c>
      <c r="D4" s="117"/>
      <c r="E4" s="16">
        <v>1602</v>
      </c>
      <c r="F4" s="11" t="s">
        <v>25</v>
      </c>
      <c r="G4" s="11" t="s">
        <v>33</v>
      </c>
      <c r="H4" s="12" t="s">
        <v>34</v>
      </c>
      <c r="I4" s="13" t="s">
        <v>35</v>
      </c>
      <c r="J4" s="13" t="s">
        <v>36</v>
      </c>
      <c r="K4" s="11" t="s">
        <v>37</v>
      </c>
      <c r="L4" s="13" t="s">
        <v>38</v>
      </c>
      <c r="M4" s="17">
        <v>449</v>
      </c>
      <c r="N4" s="17">
        <v>452</v>
      </c>
      <c r="O4" s="18">
        <v>3.6120000000000001</v>
      </c>
    </row>
    <row r="5" spans="1:15" ht="14.5" x14ac:dyDescent="0.3">
      <c r="A5" s="9" t="s">
        <v>39</v>
      </c>
      <c r="B5" s="8" t="s">
        <v>24</v>
      </c>
      <c r="C5" s="117">
        <v>18640412708</v>
      </c>
      <c r="D5" s="117"/>
      <c r="E5" s="16">
        <v>1602</v>
      </c>
      <c r="F5" s="11" t="s">
        <v>40</v>
      </c>
      <c r="G5" s="19" t="s">
        <v>41</v>
      </c>
      <c r="H5" s="19" t="s">
        <v>41</v>
      </c>
      <c r="I5" s="2" t="s">
        <v>42</v>
      </c>
      <c r="J5" s="13" t="s">
        <v>43</v>
      </c>
      <c r="K5" s="2" t="s">
        <v>42</v>
      </c>
      <c r="L5" s="2" t="s">
        <v>42</v>
      </c>
      <c r="M5" s="17">
        <v>484</v>
      </c>
      <c r="N5" s="17">
        <v>439</v>
      </c>
      <c r="O5" s="18">
        <v>3.1806999999999999</v>
      </c>
    </row>
    <row r="6" spans="1:15" ht="14.5" x14ac:dyDescent="0.3">
      <c r="A6" s="20" t="s">
        <v>44</v>
      </c>
      <c r="B6" s="8" t="s">
        <v>45</v>
      </c>
      <c r="C6" s="117">
        <v>13998207913</v>
      </c>
      <c r="D6" s="117"/>
      <c r="E6" s="10">
        <v>1601</v>
      </c>
      <c r="F6" s="11" t="s">
        <v>46</v>
      </c>
      <c r="G6" s="11" t="s">
        <v>33</v>
      </c>
      <c r="H6" s="19" t="s">
        <v>41</v>
      </c>
      <c r="I6" s="13" t="s">
        <v>47</v>
      </c>
      <c r="J6" s="11" t="s">
        <v>48</v>
      </c>
      <c r="K6" s="11" t="s">
        <v>37</v>
      </c>
      <c r="L6" s="11" t="s">
        <v>49</v>
      </c>
      <c r="M6" s="17">
        <v>505</v>
      </c>
      <c r="N6" s="17">
        <v>467</v>
      </c>
      <c r="O6" s="18">
        <v>3.44</v>
      </c>
    </row>
    <row r="7" spans="1:15" ht="14.5" x14ac:dyDescent="0.3">
      <c r="A7" s="20" t="s">
        <v>50</v>
      </c>
      <c r="B7" s="8" t="s">
        <v>45</v>
      </c>
      <c r="C7" s="117">
        <v>18640305031</v>
      </c>
      <c r="D7" s="117"/>
      <c r="E7" s="10">
        <v>1601</v>
      </c>
      <c r="F7" s="11" t="s">
        <v>46</v>
      </c>
      <c r="G7" s="11" t="s">
        <v>51</v>
      </c>
      <c r="H7" s="19" t="s">
        <v>41</v>
      </c>
      <c r="I7" s="11" t="s">
        <v>52</v>
      </c>
      <c r="J7" s="11" t="s">
        <v>43</v>
      </c>
      <c r="K7" s="2" t="s">
        <v>42</v>
      </c>
      <c r="L7" s="11" t="s">
        <v>53</v>
      </c>
      <c r="M7" s="14">
        <v>537</v>
      </c>
      <c r="N7" s="14">
        <v>426</v>
      </c>
      <c r="O7" s="15">
        <v>3.2566999999999999</v>
      </c>
    </row>
    <row r="8" spans="1:15" ht="14.5" x14ac:dyDescent="0.3">
      <c r="A8" s="20" t="s">
        <v>54</v>
      </c>
      <c r="B8" s="8" t="s">
        <v>45</v>
      </c>
      <c r="C8" s="117">
        <v>17734462306</v>
      </c>
      <c r="D8" s="117"/>
      <c r="E8" s="10">
        <v>1601</v>
      </c>
      <c r="F8" s="19"/>
      <c r="G8" s="11" t="s">
        <v>17</v>
      </c>
      <c r="H8" s="19" t="s">
        <v>41</v>
      </c>
      <c r="I8" s="13" t="s">
        <v>55</v>
      </c>
      <c r="J8" s="13" t="s">
        <v>56</v>
      </c>
      <c r="K8" s="11" t="s">
        <v>57</v>
      </c>
      <c r="L8" s="13" t="s">
        <v>58</v>
      </c>
      <c r="M8" s="14">
        <v>464</v>
      </c>
      <c r="N8" s="14">
        <v>482</v>
      </c>
      <c r="O8" s="15">
        <v>3.9491000000000001</v>
      </c>
    </row>
    <row r="9" spans="1:15" ht="13.5" customHeight="1" x14ac:dyDescent="0.3">
      <c r="A9" s="20" t="s">
        <v>59</v>
      </c>
      <c r="B9" s="8" t="s">
        <v>45</v>
      </c>
      <c r="C9" s="117">
        <v>13840365921</v>
      </c>
      <c r="D9" s="117"/>
      <c r="E9" s="10">
        <v>1601</v>
      </c>
      <c r="F9" s="11" t="s">
        <v>46</v>
      </c>
      <c r="G9" s="11" t="s">
        <v>60</v>
      </c>
      <c r="H9" s="19" t="s">
        <v>41</v>
      </c>
      <c r="I9" s="13" t="s">
        <v>61</v>
      </c>
      <c r="J9" s="11" t="s">
        <v>48</v>
      </c>
      <c r="K9" s="11" t="s">
        <v>62</v>
      </c>
      <c r="L9" s="11" t="s">
        <v>49</v>
      </c>
      <c r="M9" s="14">
        <v>468</v>
      </c>
      <c r="N9" s="14" t="s">
        <v>63</v>
      </c>
      <c r="O9" s="15">
        <v>3.92</v>
      </c>
    </row>
    <row r="10" spans="1:15" ht="14.5" x14ac:dyDescent="0.3">
      <c r="A10" s="20" t="s">
        <v>64</v>
      </c>
      <c r="B10" s="21" t="s">
        <v>65</v>
      </c>
      <c r="C10" s="117">
        <v>17824032383</v>
      </c>
      <c r="D10" s="117"/>
      <c r="E10" s="22">
        <v>1601</v>
      </c>
      <c r="F10" s="19"/>
      <c r="G10" s="19" t="s">
        <v>66</v>
      </c>
      <c r="H10" s="19" t="s">
        <v>66</v>
      </c>
      <c r="I10" s="11" t="s">
        <v>67</v>
      </c>
      <c r="J10" s="13" t="s">
        <v>68</v>
      </c>
      <c r="K10" s="2" t="s">
        <v>69</v>
      </c>
      <c r="L10" s="2" t="s">
        <v>69</v>
      </c>
      <c r="M10" s="14">
        <v>474</v>
      </c>
      <c r="N10" s="14">
        <v>420</v>
      </c>
      <c r="O10" s="15">
        <v>3.4592000000000001</v>
      </c>
    </row>
    <row r="11" spans="1:15" ht="14.5" x14ac:dyDescent="0.3">
      <c r="A11" s="20" t="s">
        <v>70</v>
      </c>
      <c r="B11" s="8" t="s">
        <v>71</v>
      </c>
      <c r="C11" s="117">
        <v>13703997078</v>
      </c>
      <c r="D11" s="117"/>
      <c r="E11" s="10">
        <v>1601</v>
      </c>
      <c r="F11" s="19"/>
      <c r="G11" s="11" t="s">
        <v>51</v>
      </c>
      <c r="H11" s="19" t="s">
        <v>41</v>
      </c>
      <c r="I11" s="2" t="s">
        <v>42</v>
      </c>
      <c r="J11" s="2" t="s">
        <v>42</v>
      </c>
      <c r="K11" s="2" t="s">
        <v>42</v>
      </c>
      <c r="L11" s="2" t="s">
        <v>42</v>
      </c>
      <c r="M11" s="23">
        <v>565</v>
      </c>
      <c r="N11" s="23">
        <v>505</v>
      </c>
      <c r="O11" s="24">
        <v>3.0081000000000002</v>
      </c>
    </row>
    <row r="12" spans="1:15" ht="14.5" x14ac:dyDescent="0.3">
      <c r="A12" s="20" t="s">
        <v>72</v>
      </c>
      <c r="B12" s="8" t="s">
        <v>73</v>
      </c>
      <c r="C12" s="117">
        <v>18728559193</v>
      </c>
      <c r="D12" s="117"/>
      <c r="E12" s="10">
        <v>1601</v>
      </c>
      <c r="F12" s="19" t="s">
        <v>41</v>
      </c>
      <c r="G12" s="11" t="s">
        <v>26</v>
      </c>
      <c r="H12" s="19" t="s">
        <v>41</v>
      </c>
      <c r="I12" s="1" t="s">
        <v>74</v>
      </c>
      <c r="J12" s="11" t="s">
        <v>43</v>
      </c>
      <c r="K12" s="2" t="s">
        <v>42</v>
      </c>
      <c r="L12" s="2" t="s">
        <v>42</v>
      </c>
      <c r="M12" s="23">
        <v>450</v>
      </c>
      <c r="N12" s="23">
        <v>425</v>
      </c>
      <c r="O12" s="24">
        <v>3.27</v>
      </c>
    </row>
    <row r="13" spans="1:15" ht="14.5" x14ac:dyDescent="0.3">
      <c r="A13" s="20" t="s">
        <v>75</v>
      </c>
      <c r="B13" s="8" t="s">
        <v>73</v>
      </c>
      <c r="C13" s="117">
        <v>18640451475</v>
      </c>
      <c r="D13" s="117"/>
      <c r="E13" s="10">
        <v>1601</v>
      </c>
      <c r="F13" s="11"/>
      <c r="G13" s="11" t="s">
        <v>17</v>
      </c>
      <c r="H13" s="19" t="s">
        <v>41</v>
      </c>
      <c r="I13" s="13" t="s">
        <v>76</v>
      </c>
      <c r="J13" s="11" t="s">
        <v>48</v>
      </c>
      <c r="K13" s="11" t="s">
        <v>77</v>
      </c>
      <c r="L13" s="11" t="s">
        <v>78</v>
      </c>
      <c r="M13" s="14">
        <v>462</v>
      </c>
      <c r="N13" s="14">
        <v>451</v>
      </c>
      <c r="O13" s="15">
        <v>3.2172999999999998</v>
      </c>
    </row>
    <row r="14" spans="1:15" ht="14.5" x14ac:dyDescent="0.3">
      <c r="A14" s="20" t="s">
        <v>79</v>
      </c>
      <c r="B14" s="8" t="s">
        <v>73</v>
      </c>
      <c r="C14" s="117">
        <v>13335583517</v>
      </c>
      <c r="D14" s="117"/>
      <c r="E14" s="10">
        <v>1601</v>
      </c>
      <c r="F14" s="11" t="s">
        <v>80</v>
      </c>
      <c r="G14" s="11" t="s">
        <v>51</v>
      </c>
      <c r="H14" s="19" t="s">
        <v>41</v>
      </c>
      <c r="I14" s="13" t="s">
        <v>81</v>
      </c>
      <c r="J14" s="13" t="s">
        <v>82</v>
      </c>
      <c r="K14" s="13" t="s">
        <v>83</v>
      </c>
      <c r="L14" s="11" t="s">
        <v>84</v>
      </c>
      <c r="M14" s="14">
        <v>446</v>
      </c>
      <c r="N14" s="14">
        <v>422</v>
      </c>
      <c r="O14" s="15">
        <v>3.7012999999999998</v>
      </c>
    </row>
    <row r="15" spans="1:15" ht="14.5" x14ac:dyDescent="0.3">
      <c r="A15" s="20" t="s">
        <v>85</v>
      </c>
      <c r="B15" s="8" t="s">
        <v>86</v>
      </c>
      <c r="C15" s="117">
        <v>13180468934</v>
      </c>
      <c r="D15" s="117"/>
      <c r="E15" s="10">
        <v>1601</v>
      </c>
      <c r="F15" s="19"/>
      <c r="G15" s="11" t="s">
        <v>87</v>
      </c>
      <c r="H15" s="19" t="s">
        <v>41</v>
      </c>
      <c r="I15" s="1" t="s">
        <v>88</v>
      </c>
      <c r="J15" s="11" t="s">
        <v>89</v>
      </c>
      <c r="K15" s="2" t="s">
        <v>42</v>
      </c>
      <c r="L15" s="2" t="s">
        <v>42</v>
      </c>
      <c r="M15" s="23">
        <v>561</v>
      </c>
      <c r="N15" s="23">
        <v>528</v>
      </c>
      <c r="O15" s="15">
        <v>3.5937000000000001</v>
      </c>
    </row>
    <row r="16" spans="1:15" ht="14.5" x14ac:dyDescent="0.3">
      <c r="A16" s="20" t="s">
        <v>90</v>
      </c>
      <c r="B16" s="8" t="s">
        <v>86</v>
      </c>
      <c r="C16" s="117">
        <v>18640451671</v>
      </c>
      <c r="D16" s="117"/>
      <c r="E16" s="10">
        <v>1601</v>
      </c>
      <c r="F16" s="11" t="s">
        <v>91</v>
      </c>
      <c r="G16" s="11" t="s">
        <v>92</v>
      </c>
      <c r="H16" s="19" t="s">
        <v>41</v>
      </c>
      <c r="I16" s="13" t="s">
        <v>93</v>
      </c>
      <c r="J16" s="11" t="s">
        <v>94</v>
      </c>
      <c r="K16" s="11" t="s">
        <v>95</v>
      </c>
      <c r="L16" s="11" t="s">
        <v>49</v>
      </c>
      <c r="M16" s="14">
        <v>616</v>
      </c>
      <c r="N16" s="14">
        <v>543</v>
      </c>
      <c r="O16" s="15">
        <v>4.1666999999999996</v>
      </c>
    </row>
    <row r="17" spans="1:15" ht="14.5" x14ac:dyDescent="0.3">
      <c r="A17" s="20" t="s">
        <v>96</v>
      </c>
      <c r="B17" s="8" t="s">
        <v>97</v>
      </c>
      <c r="C17" s="117">
        <v>15524427859</v>
      </c>
      <c r="D17" s="117"/>
      <c r="E17" s="16">
        <v>1602</v>
      </c>
      <c r="F17" s="19"/>
      <c r="G17" s="11" t="s">
        <v>98</v>
      </c>
      <c r="H17" s="19" t="s">
        <v>41</v>
      </c>
      <c r="I17" s="13" t="s">
        <v>99</v>
      </c>
      <c r="J17" s="1" t="s">
        <v>89</v>
      </c>
      <c r="K17" s="2" t="s">
        <v>42</v>
      </c>
      <c r="L17" s="13" t="s">
        <v>100</v>
      </c>
      <c r="M17" s="14">
        <v>502</v>
      </c>
      <c r="N17" s="14">
        <v>444</v>
      </c>
      <c r="O17" s="15">
        <v>3.274</v>
      </c>
    </row>
    <row r="18" spans="1:15" ht="14.5" x14ac:dyDescent="0.3">
      <c r="A18" s="20" t="s">
        <v>101</v>
      </c>
      <c r="B18" s="8" t="s">
        <v>97</v>
      </c>
      <c r="C18" s="117">
        <v>18842534030</v>
      </c>
      <c r="D18" s="117"/>
      <c r="E18" s="16">
        <v>1602</v>
      </c>
      <c r="F18" s="11" t="s">
        <v>40</v>
      </c>
      <c r="G18" s="11" t="s">
        <v>87</v>
      </c>
      <c r="H18" s="19" t="s">
        <v>41</v>
      </c>
      <c r="I18" s="13" t="s">
        <v>102</v>
      </c>
      <c r="J18" s="11" t="s">
        <v>48</v>
      </c>
      <c r="K18" s="11" t="s">
        <v>89</v>
      </c>
      <c r="L18" s="2" t="s">
        <v>42</v>
      </c>
      <c r="M18" s="14">
        <v>554</v>
      </c>
      <c r="N18" s="14">
        <v>529</v>
      </c>
      <c r="O18" s="15">
        <v>3.74</v>
      </c>
    </row>
    <row r="19" spans="1:15" ht="14.5" x14ac:dyDescent="0.3">
      <c r="A19" s="20" t="s">
        <v>103</v>
      </c>
      <c r="B19" s="8" t="s">
        <v>104</v>
      </c>
      <c r="C19" s="117">
        <v>15524452676</v>
      </c>
      <c r="D19" s="117"/>
      <c r="E19" s="16">
        <v>1602</v>
      </c>
      <c r="F19" s="11" t="s">
        <v>91</v>
      </c>
      <c r="G19" s="11" t="s">
        <v>17</v>
      </c>
      <c r="H19" s="19" t="s">
        <v>41</v>
      </c>
      <c r="I19" s="13" t="s">
        <v>105</v>
      </c>
      <c r="J19" s="13" t="s">
        <v>106</v>
      </c>
      <c r="K19" s="2" t="s">
        <v>107</v>
      </c>
      <c r="L19" s="13" t="s">
        <v>108</v>
      </c>
      <c r="M19" s="14">
        <v>563</v>
      </c>
      <c r="N19" s="14">
        <v>434</v>
      </c>
      <c r="O19" s="15">
        <v>3.984</v>
      </c>
    </row>
    <row r="20" spans="1:15" ht="14.5" x14ac:dyDescent="0.3">
      <c r="A20" s="20" t="s">
        <v>109</v>
      </c>
      <c r="B20" s="21" t="s">
        <v>110</v>
      </c>
      <c r="C20" s="117">
        <v>18842529042</v>
      </c>
      <c r="D20" s="117"/>
      <c r="E20" s="25">
        <v>1602</v>
      </c>
      <c r="F20" s="19"/>
      <c r="G20" s="19" t="s">
        <v>66</v>
      </c>
      <c r="H20" s="19" t="s">
        <v>66</v>
      </c>
      <c r="I20" s="2" t="s">
        <v>69</v>
      </c>
      <c r="J20" s="11" t="s">
        <v>111</v>
      </c>
      <c r="K20" s="2" t="s">
        <v>69</v>
      </c>
      <c r="L20" s="2" t="s">
        <v>112</v>
      </c>
      <c r="M20" s="14">
        <v>338</v>
      </c>
      <c r="N20" s="14">
        <v>428</v>
      </c>
      <c r="O20" s="15">
        <v>3.4655</v>
      </c>
    </row>
    <row r="21" spans="1:15" ht="14.5" x14ac:dyDescent="0.3">
      <c r="A21" s="20" t="s">
        <v>113</v>
      </c>
      <c r="B21" s="8" t="s">
        <v>114</v>
      </c>
      <c r="C21" s="118">
        <v>13840541716</v>
      </c>
      <c r="D21" s="118"/>
      <c r="E21" s="25">
        <v>1602</v>
      </c>
      <c r="F21" s="13" t="s">
        <v>115</v>
      </c>
      <c r="G21" s="11" t="s">
        <v>116</v>
      </c>
      <c r="H21" s="19" t="s">
        <v>66</v>
      </c>
      <c r="I21" s="13" t="s">
        <v>117</v>
      </c>
      <c r="J21" s="13" t="s">
        <v>36</v>
      </c>
      <c r="K21" s="11" t="s">
        <v>118</v>
      </c>
      <c r="L21" s="13" t="s">
        <v>119</v>
      </c>
      <c r="M21" s="14">
        <v>480</v>
      </c>
      <c r="N21" s="14">
        <v>427</v>
      </c>
      <c r="O21" s="15">
        <v>3.8839999999999999</v>
      </c>
    </row>
    <row r="22" spans="1:15" ht="14.5" x14ac:dyDescent="0.3">
      <c r="A22" s="20" t="s">
        <v>120</v>
      </c>
      <c r="B22" s="8" t="s">
        <v>121</v>
      </c>
      <c r="C22" s="117">
        <v>18640415816</v>
      </c>
      <c r="D22" s="117"/>
      <c r="E22" s="26">
        <v>1603</v>
      </c>
      <c r="F22" s="19"/>
      <c r="G22" s="11" t="s">
        <v>98</v>
      </c>
      <c r="H22" s="19" t="s">
        <v>41</v>
      </c>
      <c r="I22" s="2" t="s">
        <v>42</v>
      </c>
      <c r="J22" s="11" t="s">
        <v>89</v>
      </c>
      <c r="K22" s="2" t="s">
        <v>42</v>
      </c>
      <c r="L22" s="2" t="s">
        <v>42</v>
      </c>
      <c r="M22" s="17">
        <v>479</v>
      </c>
      <c r="N22" s="17">
        <v>402</v>
      </c>
      <c r="O22" s="18">
        <v>2.88</v>
      </c>
    </row>
    <row r="23" spans="1:15" ht="14.5" x14ac:dyDescent="0.3">
      <c r="A23" s="20" t="s">
        <v>122</v>
      </c>
      <c r="B23" s="8" t="s">
        <v>121</v>
      </c>
      <c r="C23" s="117">
        <v>18559867412</v>
      </c>
      <c r="D23" s="117"/>
      <c r="E23" s="26">
        <v>1603</v>
      </c>
      <c r="F23" s="11" t="s">
        <v>91</v>
      </c>
      <c r="G23" s="11" t="s">
        <v>33</v>
      </c>
      <c r="H23" s="19" t="s">
        <v>41</v>
      </c>
      <c r="I23" s="2" t="s">
        <v>42</v>
      </c>
      <c r="J23" s="2" t="s">
        <v>42</v>
      </c>
      <c r="K23" s="2" t="s">
        <v>42</v>
      </c>
      <c r="L23" s="2" t="s">
        <v>42</v>
      </c>
      <c r="M23" s="14">
        <v>533</v>
      </c>
      <c r="N23" s="14">
        <v>492</v>
      </c>
      <c r="O23" s="15">
        <v>3.1846000000000001</v>
      </c>
    </row>
    <row r="24" spans="1:15" ht="14.5" x14ac:dyDescent="0.3">
      <c r="A24" s="20" t="s">
        <v>123</v>
      </c>
      <c r="B24" s="8" t="s">
        <v>124</v>
      </c>
      <c r="C24" s="117">
        <v>13332451421</v>
      </c>
      <c r="D24" s="117"/>
      <c r="E24" s="26">
        <v>1603</v>
      </c>
      <c r="F24" s="11" t="s">
        <v>125</v>
      </c>
      <c r="G24" s="11" t="s">
        <v>33</v>
      </c>
      <c r="H24" s="19" t="s">
        <v>41</v>
      </c>
      <c r="I24" s="13" t="s">
        <v>126</v>
      </c>
      <c r="J24" s="11" t="s">
        <v>127</v>
      </c>
      <c r="K24" s="2" t="s">
        <v>42</v>
      </c>
      <c r="L24" s="11" t="s">
        <v>49</v>
      </c>
      <c r="M24" s="14">
        <v>518</v>
      </c>
      <c r="N24" s="14">
        <v>434</v>
      </c>
      <c r="O24" s="15">
        <v>3.1985000000000001</v>
      </c>
    </row>
  </sheetData>
  <mergeCells count="24">
    <mergeCell ref="C12:D12"/>
    <mergeCell ref="C1:D1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</mergeCells>
  <phoneticPr fontId="4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C93E0-B50B-4536-984B-03BFF795A157}">
  <dimension ref="A1"/>
  <sheetViews>
    <sheetView workbookViewId="0"/>
  </sheetViews>
  <sheetFormatPr defaultRowHeight="14" x14ac:dyDescent="0.3"/>
  <cols>
    <col min="1" max="16384" width="8.7265625" style="8"/>
  </cols>
  <sheetData/>
  <phoneticPr fontId="4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B0C3-6F96-41E4-8E77-2A9D77E17474}">
  <dimension ref="A1:AB105"/>
  <sheetViews>
    <sheetView tabSelected="1" topLeftCell="A33" workbookViewId="0">
      <selection activeCell="A59" sqref="A59"/>
    </sheetView>
  </sheetViews>
  <sheetFormatPr defaultRowHeight="14" x14ac:dyDescent="0.25"/>
  <cols>
    <col min="1" max="2" width="8.7265625" style="29"/>
    <col min="3" max="3" width="10.90625" style="29" bestFit="1" customWidth="1"/>
    <col min="4" max="16384" width="8.7265625" style="29"/>
  </cols>
  <sheetData>
    <row r="1" spans="1:24" ht="56" x14ac:dyDescent="0.25">
      <c r="A1" s="27" t="s">
        <v>128</v>
      </c>
      <c r="B1" s="27" t="s">
        <v>129</v>
      </c>
      <c r="C1" s="27" t="s">
        <v>130</v>
      </c>
      <c r="D1" s="27" t="s">
        <v>131</v>
      </c>
      <c r="E1" s="27" t="s">
        <v>132</v>
      </c>
      <c r="F1" s="27" t="s">
        <v>133</v>
      </c>
      <c r="G1" s="27" t="s">
        <v>134</v>
      </c>
      <c r="H1" s="27" t="s">
        <v>135</v>
      </c>
      <c r="I1" s="27" t="s">
        <v>136</v>
      </c>
      <c r="J1" s="27" t="s">
        <v>128</v>
      </c>
      <c r="K1" s="27" t="s">
        <v>129</v>
      </c>
      <c r="L1" s="27" t="s">
        <v>137</v>
      </c>
      <c r="M1" s="28" t="s">
        <v>138</v>
      </c>
      <c r="N1" s="28" t="s">
        <v>139</v>
      </c>
      <c r="O1" s="28" t="s">
        <v>140</v>
      </c>
      <c r="P1" s="28" t="s">
        <v>141</v>
      </c>
      <c r="Q1" s="28" t="s">
        <v>142</v>
      </c>
      <c r="R1" s="28" t="s">
        <v>143</v>
      </c>
      <c r="S1" s="28" t="s">
        <v>144</v>
      </c>
      <c r="T1" s="28" t="s">
        <v>145</v>
      </c>
      <c r="U1" s="28" t="s">
        <v>146</v>
      </c>
      <c r="V1" s="28" t="s">
        <v>147</v>
      </c>
      <c r="W1" s="28" t="s">
        <v>148</v>
      </c>
      <c r="X1" s="29" t="s">
        <v>149</v>
      </c>
    </row>
    <row r="2" spans="1:24" x14ac:dyDescent="0.25">
      <c r="A2" s="30" t="s">
        <v>150</v>
      </c>
      <c r="B2" s="30" t="s">
        <v>151</v>
      </c>
      <c r="C2" s="30" t="s">
        <v>152</v>
      </c>
      <c r="D2" s="30" t="s">
        <v>153</v>
      </c>
      <c r="E2" s="30" t="s">
        <v>152</v>
      </c>
      <c r="F2" s="30" t="s">
        <v>154</v>
      </c>
      <c r="G2" s="30" t="s">
        <v>155</v>
      </c>
      <c r="H2" s="30" t="s">
        <v>156</v>
      </c>
      <c r="I2" s="30" t="s">
        <v>157</v>
      </c>
      <c r="J2" s="30" t="s">
        <v>150</v>
      </c>
      <c r="K2" s="30" t="s">
        <v>151</v>
      </c>
      <c r="L2" s="31" t="s">
        <v>158</v>
      </c>
      <c r="M2" s="31" t="s">
        <v>159</v>
      </c>
      <c r="N2" s="31" t="s">
        <v>160</v>
      </c>
      <c r="O2" s="31" t="s">
        <v>161</v>
      </c>
      <c r="P2" s="31" t="s">
        <v>162</v>
      </c>
      <c r="Q2" s="31" t="s">
        <v>157</v>
      </c>
      <c r="R2" s="32"/>
      <c r="S2" s="31" t="s">
        <v>163</v>
      </c>
      <c r="T2" s="31" t="s">
        <v>164</v>
      </c>
    </row>
    <row r="3" spans="1:24" x14ac:dyDescent="0.25">
      <c r="A3" s="30" t="s">
        <v>165</v>
      </c>
      <c r="B3" s="30" t="s">
        <v>166</v>
      </c>
      <c r="C3" s="30" t="s">
        <v>167</v>
      </c>
      <c r="D3" s="30" t="s">
        <v>167</v>
      </c>
      <c r="E3" s="30" t="s">
        <v>167</v>
      </c>
      <c r="F3" s="30" t="s">
        <v>152</v>
      </c>
      <c r="G3" s="30" t="s">
        <v>155</v>
      </c>
      <c r="H3" s="30" t="s">
        <v>168</v>
      </c>
      <c r="I3" s="30" t="s">
        <v>169</v>
      </c>
      <c r="J3" s="30" t="s">
        <v>165</v>
      </c>
      <c r="K3" s="30" t="s">
        <v>166</v>
      </c>
      <c r="L3" s="31" t="s">
        <v>152</v>
      </c>
      <c r="M3" s="31" t="s">
        <v>170</v>
      </c>
      <c r="N3" s="31" t="s">
        <v>171</v>
      </c>
      <c r="O3" s="31" t="s">
        <v>172</v>
      </c>
      <c r="P3" s="31" t="s">
        <v>173</v>
      </c>
      <c r="Q3" s="31" t="s">
        <v>152</v>
      </c>
      <c r="R3" s="32"/>
      <c r="S3" s="31" t="s">
        <v>157</v>
      </c>
      <c r="T3" s="31" t="s">
        <v>164</v>
      </c>
    </row>
    <row r="4" spans="1:24" x14ac:dyDescent="0.25">
      <c r="A4" s="30" t="s">
        <v>174</v>
      </c>
      <c r="B4" s="30" t="s">
        <v>175</v>
      </c>
      <c r="C4" s="30" t="s">
        <v>176</v>
      </c>
      <c r="D4" s="30" t="s">
        <v>177</v>
      </c>
      <c r="E4" s="30" t="s">
        <v>178</v>
      </c>
      <c r="F4" s="30" t="s">
        <v>178</v>
      </c>
      <c r="G4" s="30" t="s">
        <v>162</v>
      </c>
      <c r="H4" s="30" t="s">
        <v>179</v>
      </c>
      <c r="I4" s="30" t="s">
        <v>163</v>
      </c>
      <c r="J4" s="30" t="s">
        <v>174</v>
      </c>
      <c r="K4" s="30" t="s">
        <v>175</v>
      </c>
      <c r="L4" s="31" t="s">
        <v>172</v>
      </c>
      <c r="M4" s="31" t="s">
        <v>156</v>
      </c>
      <c r="N4" s="31" t="s">
        <v>156</v>
      </c>
      <c r="O4" s="31" t="s">
        <v>176</v>
      </c>
      <c r="P4" s="31" t="s">
        <v>173</v>
      </c>
      <c r="Q4" s="31" t="s">
        <v>163</v>
      </c>
      <c r="R4" s="32"/>
      <c r="S4" s="31" t="s">
        <v>157</v>
      </c>
      <c r="T4" s="31" t="s">
        <v>164</v>
      </c>
    </row>
    <row r="5" spans="1:24" x14ac:dyDescent="0.25">
      <c r="A5" s="30" t="s">
        <v>180</v>
      </c>
      <c r="B5" s="30" t="s">
        <v>181</v>
      </c>
      <c r="C5" s="30" t="s">
        <v>154</v>
      </c>
      <c r="D5" s="30" t="s">
        <v>182</v>
      </c>
      <c r="E5" s="30" t="s">
        <v>168</v>
      </c>
      <c r="F5" s="30" t="s">
        <v>154</v>
      </c>
      <c r="G5" s="30" t="s">
        <v>155</v>
      </c>
      <c r="H5" s="30" t="s">
        <v>154</v>
      </c>
      <c r="I5" s="30" t="s">
        <v>183</v>
      </c>
      <c r="J5" s="30" t="s">
        <v>180</v>
      </c>
      <c r="K5" s="30" t="s">
        <v>181</v>
      </c>
      <c r="L5" s="31" t="s">
        <v>153</v>
      </c>
      <c r="M5" s="31" t="s">
        <v>184</v>
      </c>
      <c r="N5" s="31" t="s">
        <v>152</v>
      </c>
      <c r="O5" s="31" t="s">
        <v>185</v>
      </c>
      <c r="P5" s="31" t="s">
        <v>155</v>
      </c>
      <c r="Q5" s="31" t="s">
        <v>183</v>
      </c>
      <c r="R5" s="32"/>
      <c r="S5" s="31" t="s">
        <v>184</v>
      </c>
      <c r="T5" s="31" t="s">
        <v>164</v>
      </c>
    </row>
    <row r="6" spans="1:24" x14ac:dyDescent="0.25">
      <c r="A6" s="30" t="s">
        <v>186</v>
      </c>
      <c r="B6" s="30" t="s">
        <v>187</v>
      </c>
      <c r="C6" s="30" t="s">
        <v>176</v>
      </c>
      <c r="D6" s="30" t="s">
        <v>184</v>
      </c>
      <c r="E6" s="30" t="s">
        <v>188</v>
      </c>
      <c r="F6" s="30" t="s">
        <v>189</v>
      </c>
      <c r="G6" s="30" t="s">
        <v>173</v>
      </c>
      <c r="H6" s="30" t="s">
        <v>168</v>
      </c>
      <c r="I6" s="30" t="s">
        <v>190</v>
      </c>
      <c r="J6" s="30" t="s">
        <v>186</v>
      </c>
      <c r="K6" s="30" t="s">
        <v>187</v>
      </c>
      <c r="L6" s="31" t="s">
        <v>191</v>
      </c>
      <c r="M6" s="31" t="s">
        <v>192</v>
      </c>
      <c r="N6" s="31" t="s">
        <v>158</v>
      </c>
      <c r="O6" s="31" t="s">
        <v>193</v>
      </c>
      <c r="P6" s="31" t="s">
        <v>173</v>
      </c>
      <c r="Q6" s="31" t="s">
        <v>158</v>
      </c>
      <c r="R6" s="31" t="s">
        <v>155</v>
      </c>
      <c r="S6" s="31" t="s">
        <v>182</v>
      </c>
      <c r="T6" s="31" t="s">
        <v>164</v>
      </c>
    </row>
    <row r="7" spans="1:24" x14ac:dyDescent="0.25">
      <c r="A7" s="30" t="s">
        <v>194</v>
      </c>
      <c r="B7" s="30" t="s">
        <v>195</v>
      </c>
      <c r="C7" s="30" t="s">
        <v>171</v>
      </c>
      <c r="D7" s="30" t="s">
        <v>159</v>
      </c>
      <c r="E7" s="30" t="s">
        <v>163</v>
      </c>
      <c r="F7" s="30" t="s">
        <v>152</v>
      </c>
      <c r="G7" s="30" t="s">
        <v>155</v>
      </c>
      <c r="H7" s="30" t="s">
        <v>190</v>
      </c>
      <c r="I7" s="30" t="s">
        <v>178</v>
      </c>
      <c r="J7" s="30" t="s">
        <v>194</v>
      </c>
      <c r="K7" s="30" t="s">
        <v>195</v>
      </c>
      <c r="L7" s="31" t="s">
        <v>163</v>
      </c>
      <c r="M7" s="31" t="s">
        <v>152</v>
      </c>
      <c r="N7" s="31" t="s">
        <v>185</v>
      </c>
      <c r="O7" s="31" t="s">
        <v>196</v>
      </c>
      <c r="P7" s="31" t="s">
        <v>162</v>
      </c>
      <c r="Q7" s="31" t="s">
        <v>158</v>
      </c>
      <c r="R7" s="31" t="s">
        <v>155</v>
      </c>
      <c r="S7" s="31" t="s">
        <v>185</v>
      </c>
      <c r="T7" s="31" t="s">
        <v>164</v>
      </c>
    </row>
    <row r="8" spans="1:24" x14ac:dyDescent="0.25">
      <c r="A8" s="30" t="s">
        <v>197</v>
      </c>
      <c r="B8" s="30" t="s">
        <v>198</v>
      </c>
      <c r="C8" s="30" t="s">
        <v>176</v>
      </c>
      <c r="D8" s="30" t="s">
        <v>182</v>
      </c>
      <c r="E8" s="30" t="s">
        <v>199</v>
      </c>
      <c r="F8" s="30" t="s">
        <v>152</v>
      </c>
      <c r="G8" s="30" t="s">
        <v>155</v>
      </c>
      <c r="H8" s="30" t="s">
        <v>154</v>
      </c>
      <c r="I8" s="30" t="s">
        <v>200</v>
      </c>
      <c r="J8" s="30" t="s">
        <v>197</v>
      </c>
      <c r="K8" s="30" t="s">
        <v>198</v>
      </c>
      <c r="L8" s="31" t="s">
        <v>176</v>
      </c>
      <c r="M8" s="31" t="s">
        <v>177</v>
      </c>
      <c r="N8" s="31" t="s">
        <v>178</v>
      </c>
      <c r="O8" s="31" t="s">
        <v>160</v>
      </c>
      <c r="P8" s="31" t="s">
        <v>173</v>
      </c>
      <c r="Q8" s="31" t="s">
        <v>170</v>
      </c>
      <c r="R8" s="31" t="s">
        <v>201</v>
      </c>
      <c r="S8" s="31" t="s">
        <v>191</v>
      </c>
      <c r="T8" s="31" t="s">
        <v>164</v>
      </c>
    </row>
    <row r="9" spans="1:24" x14ac:dyDescent="0.25">
      <c r="A9" s="30" t="s">
        <v>202</v>
      </c>
      <c r="B9" s="30" t="s">
        <v>203</v>
      </c>
      <c r="C9" s="30" t="s">
        <v>204</v>
      </c>
      <c r="D9" s="30" t="s">
        <v>184</v>
      </c>
      <c r="E9" s="30" t="s">
        <v>153</v>
      </c>
      <c r="F9" s="30" t="s">
        <v>161</v>
      </c>
      <c r="G9" s="30" t="s">
        <v>162</v>
      </c>
      <c r="H9" s="30" t="s">
        <v>157</v>
      </c>
      <c r="I9" s="30" t="s">
        <v>185</v>
      </c>
      <c r="J9" s="30" t="s">
        <v>202</v>
      </c>
      <c r="K9" s="30" t="s">
        <v>203</v>
      </c>
      <c r="L9" s="31" t="s">
        <v>153</v>
      </c>
      <c r="M9" s="31" t="s">
        <v>183</v>
      </c>
      <c r="N9" s="31" t="s">
        <v>205</v>
      </c>
      <c r="O9" s="31" t="s">
        <v>205</v>
      </c>
      <c r="P9" s="31" t="s">
        <v>201</v>
      </c>
      <c r="Q9" s="31" t="s">
        <v>153</v>
      </c>
      <c r="R9" s="31" t="s">
        <v>162</v>
      </c>
      <c r="S9" s="31" t="s">
        <v>159</v>
      </c>
      <c r="T9" s="31" t="s">
        <v>164</v>
      </c>
    </row>
    <row r="10" spans="1:24" x14ac:dyDescent="0.25">
      <c r="A10" s="30" t="s">
        <v>206</v>
      </c>
      <c r="B10" s="30" t="s">
        <v>207</v>
      </c>
      <c r="C10" s="30" t="s">
        <v>169</v>
      </c>
      <c r="D10" s="30" t="s">
        <v>160</v>
      </c>
      <c r="E10" s="30" t="s">
        <v>171</v>
      </c>
      <c r="F10" s="30" t="s">
        <v>159</v>
      </c>
      <c r="G10" s="30" t="s">
        <v>155</v>
      </c>
      <c r="H10" s="30" t="s">
        <v>168</v>
      </c>
      <c r="I10" s="30" t="s">
        <v>168</v>
      </c>
      <c r="J10" s="30" t="s">
        <v>206</v>
      </c>
      <c r="K10" s="30" t="s">
        <v>207</v>
      </c>
      <c r="L10" s="31" t="s">
        <v>172</v>
      </c>
      <c r="M10" s="31" t="s">
        <v>167</v>
      </c>
      <c r="N10" s="31" t="s">
        <v>178</v>
      </c>
      <c r="O10" s="31" t="s">
        <v>168</v>
      </c>
      <c r="P10" s="31" t="s">
        <v>155</v>
      </c>
      <c r="Q10" s="31" t="s">
        <v>184</v>
      </c>
      <c r="R10" s="31" t="s">
        <v>155</v>
      </c>
      <c r="S10" s="31" t="s">
        <v>170</v>
      </c>
      <c r="T10" s="31" t="s">
        <v>164</v>
      </c>
    </row>
    <row r="11" spans="1:24" x14ac:dyDescent="0.25">
      <c r="A11" s="30" t="s">
        <v>208</v>
      </c>
      <c r="B11" s="30" t="s">
        <v>209</v>
      </c>
      <c r="C11" s="30" t="s">
        <v>177</v>
      </c>
      <c r="D11" s="30" t="s">
        <v>210</v>
      </c>
      <c r="E11" s="30" t="s">
        <v>167</v>
      </c>
      <c r="F11" s="30" t="s">
        <v>199</v>
      </c>
      <c r="G11" s="30" t="s">
        <v>201</v>
      </c>
      <c r="H11" s="30" t="s">
        <v>182</v>
      </c>
      <c r="I11" s="30" t="s">
        <v>183</v>
      </c>
      <c r="J11" s="30" t="s">
        <v>208</v>
      </c>
      <c r="K11" s="30" t="s">
        <v>209</v>
      </c>
      <c r="L11" s="31" t="s">
        <v>176</v>
      </c>
      <c r="M11" s="31" t="s">
        <v>191</v>
      </c>
      <c r="N11" s="31" t="s">
        <v>172</v>
      </c>
      <c r="O11" s="31" t="s">
        <v>210</v>
      </c>
      <c r="P11" s="31" t="s">
        <v>155</v>
      </c>
      <c r="Q11" s="31" t="s">
        <v>211</v>
      </c>
      <c r="R11" s="31" t="s">
        <v>155</v>
      </c>
      <c r="S11" s="31" t="s">
        <v>170</v>
      </c>
      <c r="T11" s="31" t="s">
        <v>164</v>
      </c>
    </row>
    <row r="12" spans="1:24" x14ac:dyDescent="0.25">
      <c r="A12" s="30" t="s">
        <v>212</v>
      </c>
      <c r="B12" s="30" t="s">
        <v>64</v>
      </c>
      <c r="C12" s="30" t="s">
        <v>153</v>
      </c>
      <c r="D12" s="30" t="s">
        <v>163</v>
      </c>
      <c r="E12" s="30" t="s">
        <v>179</v>
      </c>
      <c r="F12" s="30" t="s">
        <v>179</v>
      </c>
      <c r="G12" s="30" t="s">
        <v>155</v>
      </c>
      <c r="H12" s="30" t="s">
        <v>158</v>
      </c>
      <c r="I12" s="30" t="s">
        <v>213</v>
      </c>
      <c r="J12" s="30" t="s">
        <v>212</v>
      </c>
      <c r="K12" s="30" t="s">
        <v>64</v>
      </c>
      <c r="L12" s="31" t="s">
        <v>211</v>
      </c>
      <c r="M12" s="31" t="s">
        <v>177</v>
      </c>
      <c r="N12" s="31" t="s">
        <v>170</v>
      </c>
      <c r="O12" s="31" t="s">
        <v>193</v>
      </c>
      <c r="P12" s="31" t="s">
        <v>155</v>
      </c>
      <c r="Q12" s="31" t="s">
        <v>200</v>
      </c>
      <c r="R12" s="31" t="s">
        <v>155</v>
      </c>
      <c r="S12" s="31" t="s">
        <v>185</v>
      </c>
      <c r="T12" s="31" t="s">
        <v>164</v>
      </c>
    </row>
    <row r="13" spans="1:24" x14ac:dyDescent="0.25">
      <c r="A13" s="30" t="s">
        <v>214</v>
      </c>
      <c r="B13" s="30" t="s">
        <v>215</v>
      </c>
      <c r="C13" s="30" t="s">
        <v>176</v>
      </c>
      <c r="D13" s="30" t="s">
        <v>179</v>
      </c>
      <c r="E13" s="30" t="s">
        <v>153</v>
      </c>
      <c r="F13" s="30" t="s">
        <v>154</v>
      </c>
      <c r="G13" s="30" t="s">
        <v>162</v>
      </c>
      <c r="H13" s="30" t="s">
        <v>171</v>
      </c>
      <c r="I13" s="30" t="s">
        <v>159</v>
      </c>
      <c r="J13" s="30" t="s">
        <v>214</v>
      </c>
      <c r="K13" s="30" t="s">
        <v>215</v>
      </c>
      <c r="L13" s="31" t="s">
        <v>154</v>
      </c>
      <c r="M13" s="31" t="s">
        <v>160</v>
      </c>
      <c r="N13" s="31" t="s">
        <v>171</v>
      </c>
      <c r="O13" s="31" t="s">
        <v>188</v>
      </c>
      <c r="P13" s="31" t="s">
        <v>155</v>
      </c>
      <c r="Q13" s="31" t="s">
        <v>184</v>
      </c>
      <c r="R13" s="31" t="s">
        <v>155</v>
      </c>
      <c r="S13" s="31" t="s">
        <v>170</v>
      </c>
      <c r="T13" s="31" t="s">
        <v>164</v>
      </c>
    </row>
    <row r="14" spans="1:24" x14ac:dyDescent="0.25">
      <c r="A14" s="30" t="s">
        <v>216</v>
      </c>
      <c r="B14" s="30" t="s">
        <v>217</v>
      </c>
      <c r="C14" s="30" t="s">
        <v>158</v>
      </c>
      <c r="D14" s="30" t="s">
        <v>177</v>
      </c>
      <c r="E14" s="30" t="s">
        <v>172</v>
      </c>
      <c r="F14" s="30" t="s">
        <v>190</v>
      </c>
      <c r="G14" s="30" t="s">
        <v>173</v>
      </c>
      <c r="H14" s="30" t="s">
        <v>190</v>
      </c>
      <c r="I14" s="30" t="s">
        <v>211</v>
      </c>
      <c r="J14" s="30" t="s">
        <v>216</v>
      </c>
      <c r="K14" s="30" t="s">
        <v>217</v>
      </c>
      <c r="L14" s="31" t="s">
        <v>172</v>
      </c>
      <c r="M14" s="31" t="s">
        <v>171</v>
      </c>
      <c r="N14" s="31" t="s">
        <v>199</v>
      </c>
      <c r="O14" s="31" t="s">
        <v>182</v>
      </c>
      <c r="P14" s="31" t="s">
        <v>173</v>
      </c>
      <c r="Q14" s="31" t="s">
        <v>211</v>
      </c>
      <c r="R14" s="32"/>
      <c r="S14" s="31" t="s">
        <v>182</v>
      </c>
      <c r="T14" s="31" t="s">
        <v>164</v>
      </c>
    </row>
    <row r="15" spans="1:24" x14ac:dyDescent="0.25">
      <c r="A15" s="30" t="s">
        <v>218</v>
      </c>
      <c r="B15" s="30" t="s">
        <v>219</v>
      </c>
      <c r="C15" s="30" t="s">
        <v>167</v>
      </c>
      <c r="D15" s="30" t="s">
        <v>171</v>
      </c>
      <c r="E15" s="30" t="s">
        <v>199</v>
      </c>
      <c r="F15" s="30" t="s">
        <v>158</v>
      </c>
      <c r="G15" s="30" t="s">
        <v>162</v>
      </c>
      <c r="H15" s="30" t="s">
        <v>192</v>
      </c>
      <c r="I15" s="30" t="s">
        <v>159</v>
      </c>
      <c r="J15" s="30" t="s">
        <v>218</v>
      </c>
      <c r="K15" s="30" t="s">
        <v>219</v>
      </c>
      <c r="L15" s="31" t="s">
        <v>191</v>
      </c>
      <c r="M15" s="31" t="s">
        <v>189</v>
      </c>
      <c r="N15" s="31" t="s">
        <v>157</v>
      </c>
      <c r="O15" s="31" t="s">
        <v>188</v>
      </c>
      <c r="P15" s="31" t="s">
        <v>155</v>
      </c>
      <c r="Q15" s="31" t="s">
        <v>193</v>
      </c>
      <c r="R15" s="31" t="s">
        <v>155</v>
      </c>
      <c r="S15" s="31" t="s">
        <v>178</v>
      </c>
      <c r="T15" s="31" t="s">
        <v>164</v>
      </c>
    </row>
    <row r="16" spans="1:24" x14ac:dyDescent="0.25">
      <c r="A16" s="30" t="s">
        <v>220</v>
      </c>
      <c r="B16" s="30" t="s">
        <v>221</v>
      </c>
      <c r="C16" s="30" t="s">
        <v>168</v>
      </c>
      <c r="D16" s="30" t="s">
        <v>178</v>
      </c>
      <c r="E16" s="30" t="s">
        <v>188</v>
      </c>
      <c r="F16" s="30" t="s">
        <v>168</v>
      </c>
      <c r="G16" s="30" t="s">
        <v>155</v>
      </c>
      <c r="H16" s="30" t="s">
        <v>154</v>
      </c>
      <c r="I16" s="30" t="s">
        <v>188</v>
      </c>
      <c r="J16" s="30" t="s">
        <v>220</v>
      </c>
      <c r="K16" s="30" t="s">
        <v>221</v>
      </c>
      <c r="L16" s="31" t="s">
        <v>178</v>
      </c>
      <c r="M16" s="31" t="s">
        <v>222</v>
      </c>
      <c r="N16" s="31" t="s">
        <v>158</v>
      </c>
      <c r="O16" s="31" t="s">
        <v>163</v>
      </c>
      <c r="P16" s="31" t="s">
        <v>155</v>
      </c>
      <c r="Q16" s="31" t="s">
        <v>188</v>
      </c>
      <c r="R16" s="32"/>
      <c r="S16" s="31" t="s">
        <v>168</v>
      </c>
      <c r="T16" s="31" t="s">
        <v>164</v>
      </c>
    </row>
    <row r="17" spans="1:28" x14ac:dyDescent="0.25">
      <c r="A17" s="30" t="s">
        <v>223</v>
      </c>
      <c r="B17" s="30" t="s">
        <v>224</v>
      </c>
      <c r="C17" s="30" t="s">
        <v>205</v>
      </c>
      <c r="D17" s="30" t="s">
        <v>171</v>
      </c>
      <c r="E17" s="30" t="s">
        <v>163</v>
      </c>
      <c r="F17" s="30" t="s">
        <v>160</v>
      </c>
      <c r="G17" s="30" t="s">
        <v>155</v>
      </c>
      <c r="H17" s="30" t="s">
        <v>160</v>
      </c>
      <c r="I17" s="30" t="s">
        <v>183</v>
      </c>
      <c r="J17" s="30" t="s">
        <v>223</v>
      </c>
      <c r="K17" s="30" t="s">
        <v>224</v>
      </c>
      <c r="L17" s="31" t="s">
        <v>161</v>
      </c>
      <c r="M17" s="31" t="s">
        <v>184</v>
      </c>
      <c r="N17" s="31" t="s">
        <v>179</v>
      </c>
      <c r="O17" s="31" t="s">
        <v>205</v>
      </c>
      <c r="P17" s="31" t="s">
        <v>155</v>
      </c>
      <c r="Q17" s="31" t="s">
        <v>183</v>
      </c>
      <c r="R17" s="31" t="s">
        <v>201</v>
      </c>
      <c r="S17" s="31" t="s">
        <v>193</v>
      </c>
      <c r="T17" s="31" t="s">
        <v>164</v>
      </c>
    </row>
    <row r="18" spans="1:28" x14ac:dyDescent="0.25">
      <c r="A18" s="30" t="s">
        <v>225</v>
      </c>
      <c r="B18" s="30" t="s">
        <v>226</v>
      </c>
      <c r="C18" s="30" t="s">
        <v>192</v>
      </c>
      <c r="D18" s="30" t="s">
        <v>188</v>
      </c>
      <c r="E18" s="30" t="s">
        <v>153</v>
      </c>
      <c r="F18" s="30" t="s">
        <v>170</v>
      </c>
      <c r="G18" s="30" t="s">
        <v>162</v>
      </c>
      <c r="H18" s="30" t="s">
        <v>185</v>
      </c>
      <c r="I18" s="30" t="s">
        <v>213</v>
      </c>
      <c r="J18" s="30" t="s">
        <v>225</v>
      </c>
      <c r="K18" s="30" t="s">
        <v>226</v>
      </c>
      <c r="L18" s="31" t="s">
        <v>168</v>
      </c>
      <c r="M18" s="31" t="s">
        <v>200</v>
      </c>
      <c r="N18" s="31" t="s">
        <v>169</v>
      </c>
      <c r="O18" s="31" t="s">
        <v>169</v>
      </c>
      <c r="P18" s="31" t="s">
        <v>162</v>
      </c>
      <c r="Q18" s="31" t="s">
        <v>153</v>
      </c>
      <c r="R18" s="32"/>
      <c r="S18" s="31" t="s">
        <v>185</v>
      </c>
      <c r="T18" s="31" t="s">
        <v>164</v>
      </c>
    </row>
    <row r="19" spans="1:28" x14ac:dyDescent="0.25">
      <c r="A19" s="30" t="s">
        <v>227</v>
      </c>
      <c r="B19" s="30" t="s">
        <v>228</v>
      </c>
      <c r="C19" s="30" t="s">
        <v>213</v>
      </c>
      <c r="D19" s="30" t="s">
        <v>159</v>
      </c>
      <c r="E19" s="30" t="s">
        <v>177</v>
      </c>
      <c r="F19" s="30" t="s">
        <v>158</v>
      </c>
      <c r="G19" s="30" t="s">
        <v>162</v>
      </c>
      <c r="H19" s="30" t="s">
        <v>154</v>
      </c>
      <c r="I19" s="30" t="s">
        <v>157</v>
      </c>
      <c r="J19" s="30" t="s">
        <v>227</v>
      </c>
      <c r="K19" s="30" t="s">
        <v>228</v>
      </c>
      <c r="L19" s="31" t="s">
        <v>163</v>
      </c>
      <c r="M19" s="31" t="s">
        <v>159</v>
      </c>
      <c r="N19" s="31" t="s">
        <v>222</v>
      </c>
      <c r="O19" s="31" t="s">
        <v>211</v>
      </c>
      <c r="P19" s="31" t="s">
        <v>155</v>
      </c>
      <c r="Q19" s="31" t="s">
        <v>193</v>
      </c>
      <c r="R19" s="31" t="s">
        <v>162</v>
      </c>
      <c r="S19" s="31" t="s">
        <v>158</v>
      </c>
      <c r="T19" s="31" t="s">
        <v>164</v>
      </c>
    </row>
    <row r="20" spans="1:28" s="40" customFormat="1" ht="15.75" customHeight="1" thickBot="1" x14ac:dyDescent="0.3">
      <c r="A20" s="33" t="s">
        <v>229</v>
      </c>
      <c r="B20" s="34" t="s">
        <v>230</v>
      </c>
      <c r="C20" s="34" t="s">
        <v>196</v>
      </c>
      <c r="D20" s="34" t="s">
        <v>183</v>
      </c>
      <c r="E20" s="34" t="s">
        <v>231</v>
      </c>
      <c r="F20" s="34" t="s">
        <v>161</v>
      </c>
      <c r="G20" s="34" t="s">
        <v>162</v>
      </c>
      <c r="H20" s="34" t="s">
        <v>179</v>
      </c>
      <c r="I20" s="34" t="s">
        <v>183</v>
      </c>
      <c r="J20" s="34" t="s">
        <v>229</v>
      </c>
      <c r="K20" s="34" t="s">
        <v>230</v>
      </c>
      <c r="L20" s="35" t="s">
        <v>161</v>
      </c>
      <c r="M20" s="35" t="s">
        <v>163</v>
      </c>
      <c r="N20" s="35" t="s">
        <v>169</v>
      </c>
      <c r="O20" s="35" t="s">
        <v>231</v>
      </c>
      <c r="P20" s="35" t="s">
        <v>162</v>
      </c>
      <c r="Q20" s="35" t="s">
        <v>169</v>
      </c>
      <c r="R20" s="36"/>
      <c r="S20" s="35" t="s">
        <v>168</v>
      </c>
      <c r="T20" s="35" t="s">
        <v>164</v>
      </c>
      <c r="U20" s="37" t="s">
        <v>232</v>
      </c>
      <c r="V20" s="37" t="s">
        <v>233</v>
      </c>
      <c r="W20" s="37" t="s">
        <v>233</v>
      </c>
      <c r="X20" s="38" t="s">
        <v>232</v>
      </c>
      <c r="Y20" s="123" t="s">
        <v>234</v>
      </c>
      <c r="Z20" s="124"/>
      <c r="AA20" s="37"/>
      <c r="AB20" s="39"/>
    </row>
    <row r="21" spans="1:28" x14ac:dyDescent="0.25">
      <c r="A21" s="41" t="s">
        <v>235</v>
      </c>
      <c r="B21" s="30" t="s">
        <v>236</v>
      </c>
      <c r="C21" s="30" t="s">
        <v>179</v>
      </c>
      <c r="D21" s="30" t="s">
        <v>211</v>
      </c>
      <c r="E21" s="30" t="s">
        <v>168</v>
      </c>
      <c r="F21" s="30" t="s">
        <v>188</v>
      </c>
      <c r="G21" s="30" t="s">
        <v>162</v>
      </c>
      <c r="H21" s="30" t="s">
        <v>157</v>
      </c>
      <c r="I21" s="30" t="s">
        <v>184</v>
      </c>
      <c r="J21" s="30" t="s">
        <v>235</v>
      </c>
      <c r="K21" s="30" t="s">
        <v>236</v>
      </c>
      <c r="L21" s="31" t="s">
        <v>200</v>
      </c>
      <c r="M21" s="31" t="s">
        <v>200</v>
      </c>
      <c r="N21" s="31" t="s">
        <v>159</v>
      </c>
      <c r="O21" s="31" t="s">
        <v>157</v>
      </c>
      <c r="P21" s="31" t="s">
        <v>155</v>
      </c>
      <c r="Q21" s="31" t="s">
        <v>179</v>
      </c>
      <c r="R21" s="31" t="s">
        <v>201</v>
      </c>
      <c r="S21" s="31" t="s">
        <v>185</v>
      </c>
      <c r="T21" s="31" t="s">
        <v>164</v>
      </c>
      <c r="AB21" s="42"/>
    </row>
    <row r="22" spans="1:28" x14ac:dyDescent="0.25">
      <c r="A22" s="41" t="s">
        <v>237</v>
      </c>
      <c r="B22" s="30" t="s">
        <v>238</v>
      </c>
      <c r="C22" s="30" t="s">
        <v>156</v>
      </c>
      <c r="D22" s="30" t="s">
        <v>188</v>
      </c>
      <c r="E22" s="30" t="s">
        <v>188</v>
      </c>
      <c r="F22" s="30" t="s">
        <v>163</v>
      </c>
      <c r="G22" s="30" t="s">
        <v>173</v>
      </c>
      <c r="H22" s="30" t="s">
        <v>185</v>
      </c>
      <c r="I22" s="30" t="s">
        <v>222</v>
      </c>
      <c r="J22" s="30" t="s">
        <v>237</v>
      </c>
      <c r="K22" s="30" t="s">
        <v>238</v>
      </c>
      <c r="L22" s="43"/>
      <c r="M22" s="32"/>
      <c r="N22" s="32"/>
      <c r="O22" s="32"/>
      <c r="P22" s="32"/>
      <c r="Q22" s="32"/>
      <c r="R22" s="32"/>
      <c r="S22" s="32"/>
      <c r="T22" s="32"/>
      <c r="AB22" s="42"/>
    </row>
    <row r="23" spans="1:28" x14ac:dyDescent="0.25">
      <c r="A23" s="41" t="s">
        <v>239</v>
      </c>
      <c r="B23" s="30" t="s">
        <v>240</v>
      </c>
      <c r="C23" s="30" t="s">
        <v>167</v>
      </c>
      <c r="D23" s="30" t="s">
        <v>241</v>
      </c>
      <c r="E23" s="30" t="s">
        <v>242</v>
      </c>
      <c r="F23" s="30" t="s">
        <v>156</v>
      </c>
      <c r="G23" s="30" t="s">
        <v>201</v>
      </c>
      <c r="H23" s="30" t="s">
        <v>189</v>
      </c>
      <c r="I23" s="30" t="s">
        <v>177</v>
      </c>
      <c r="J23" s="30" t="s">
        <v>239</v>
      </c>
      <c r="K23" s="30" t="s">
        <v>240</v>
      </c>
      <c r="L23" s="31" t="s">
        <v>153</v>
      </c>
      <c r="M23" s="31" t="s">
        <v>200</v>
      </c>
      <c r="N23" s="31" t="s">
        <v>179</v>
      </c>
      <c r="O23" s="31" t="s">
        <v>179</v>
      </c>
      <c r="P23" s="31" t="s">
        <v>155</v>
      </c>
      <c r="Q23" s="31" t="s">
        <v>154</v>
      </c>
      <c r="R23" s="32"/>
      <c r="S23" s="31" t="s">
        <v>158</v>
      </c>
      <c r="T23" s="31" t="s">
        <v>164</v>
      </c>
      <c r="AB23" s="42"/>
    </row>
    <row r="24" spans="1:28" x14ac:dyDescent="0.25">
      <c r="A24" s="41" t="s">
        <v>243</v>
      </c>
      <c r="B24" s="30" t="s">
        <v>244</v>
      </c>
      <c r="C24" s="30" t="s">
        <v>199</v>
      </c>
      <c r="D24" s="43"/>
      <c r="E24" s="30" t="s">
        <v>191</v>
      </c>
      <c r="F24" s="30" t="s">
        <v>154</v>
      </c>
      <c r="G24" s="30" t="s">
        <v>155</v>
      </c>
      <c r="H24" s="30" t="s">
        <v>199</v>
      </c>
      <c r="I24" s="30" t="s">
        <v>177</v>
      </c>
      <c r="J24" s="30" t="s">
        <v>243</v>
      </c>
      <c r="K24" s="30" t="s">
        <v>244</v>
      </c>
      <c r="L24" s="31" t="s">
        <v>191</v>
      </c>
      <c r="M24" s="31" t="s">
        <v>176</v>
      </c>
      <c r="N24" s="31" t="s">
        <v>245</v>
      </c>
      <c r="O24" s="31" t="s">
        <v>188</v>
      </c>
      <c r="P24" s="31" t="s">
        <v>162</v>
      </c>
      <c r="Q24" s="31" t="s">
        <v>156</v>
      </c>
      <c r="R24" s="32"/>
      <c r="S24" s="31" t="s">
        <v>159</v>
      </c>
      <c r="T24" s="31" t="s">
        <v>164</v>
      </c>
      <c r="AB24" s="42"/>
    </row>
    <row r="25" spans="1:28" x14ac:dyDescent="0.25">
      <c r="A25" s="41" t="s">
        <v>246</v>
      </c>
      <c r="B25" s="30" t="s">
        <v>247</v>
      </c>
      <c r="C25" s="30" t="s">
        <v>157</v>
      </c>
      <c r="D25" s="30" t="s">
        <v>182</v>
      </c>
      <c r="E25" s="30" t="s">
        <v>154</v>
      </c>
      <c r="F25" s="30" t="s">
        <v>192</v>
      </c>
      <c r="G25" s="30" t="s">
        <v>155</v>
      </c>
      <c r="H25" s="30" t="s">
        <v>176</v>
      </c>
      <c r="I25" s="30" t="s">
        <v>178</v>
      </c>
      <c r="J25" s="30" t="s">
        <v>246</v>
      </c>
      <c r="K25" s="30" t="s">
        <v>247</v>
      </c>
      <c r="L25" s="31" t="s">
        <v>190</v>
      </c>
      <c r="M25" s="31" t="s">
        <v>190</v>
      </c>
      <c r="N25" s="31" t="s">
        <v>170</v>
      </c>
      <c r="O25" s="31" t="s">
        <v>211</v>
      </c>
      <c r="P25" s="31" t="s">
        <v>233</v>
      </c>
      <c r="Q25" s="31" t="s">
        <v>158</v>
      </c>
      <c r="R25" s="31" t="s">
        <v>155</v>
      </c>
      <c r="S25" s="31" t="s">
        <v>158</v>
      </c>
      <c r="T25" s="31" t="s">
        <v>164</v>
      </c>
      <c r="AB25" s="42"/>
    </row>
    <row r="26" spans="1:28" x14ac:dyDescent="0.25">
      <c r="A26" s="41" t="s">
        <v>248</v>
      </c>
      <c r="B26" s="30" t="s">
        <v>249</v>
      </c>
      <c r="C26" s="30" t="s">
        <v>153</v>
      </c>
      <c r="D26" s="30" t="s">
        <v>168</v>
      </c>
      <c r="E26" s="30" t="s">
        <v>153</v>
      </c>
      <c r="F26" s="30" t="s">
        <v>169</v>
      </c>
      <c r="G26" s="30" t="s">
        <v>155</v>
      </c>
      <c r="H26" s="30" t="s">
        <v>222</v>
      </c>
      <c r="I26" s="30" t="s">
        <v>213</v>
      </c>
      <c r="J26" s="30" t="s">
        <v>248</v>
      </c>
      <c r="K26" s="30" t="s">
        <v>249</v>
      </c>
      <c r="L26" s="31" t="s">
        <v>163</v>
      </c>
      <c r="M26" s="31" t="s">
        <v>168</v>
      </c>
      <c r="N26" s="31" t="s">
        <v>204</v>
      </c>
      <c r="O26" s="31" t="s">
        <v>205</v>
      </c>
      <c r="P26" s="31" t="s">
        <v>201</v>
      </c>
      <c r="Q26" s="31" t="s">
        <v>211</v>
      </c>
      <c r="R26" s="31" t="s">
        <v>162</v>
      </c>
      <c r="S26" s="31" t="s">
        <v>170</v>
      </c>
      <c r="T26" s="31" t="s">
        <v>164</v>
      </c>
      <c r="AB26" s="42"/>
    </row>
    <row r="27" spans="1:28" x14ac:dyDescent="0.25">
      <c r="A27" s="41" t="s">
        <v>250</v>
      </c>
      <c r="B27" s="30" t="s">
        <v>251</v>
      </c>
      <c r="C27" s="30" t="s">
        <v>192</v>
      </c>
      <c r="D27" s="30" t="s">
        <v>171</v>
      </c>
      <c r="E27" s="30" t="s">
        <v>160</v>
      </c>
      <c r="F27" s="30" t="s">
        <v>190</v>
      </c>
      <c r="G27" s="30" t="s">
        <v>201</v>
      </c>
      <c r="H27" s="30" t="s">
        <v>156</v>
      </c>
      <c r="I27" s="30" t="s">
        <v>158</v>
      </c>
      <c r="J27" s="30" t="s">
        <v>250</v>
      </c>
      <c r="K27" s="30" t="s">
        <v>251</v>
      </c>
      <c r="L27" s="31" t="s">
        <v>177</v>
      </c>
      <c r="M27" s="31" t="s">
        <v>170</v>
      </c>
      <c r="N27" s="31" t="s">
        <v>190</v>
      </c>
      <c r="O27" s="31" t="s">
        <v>167</v>
      </c>
      <c r="P27" s="31" t="s">
        <v>173</v>
      </c>
      <c r="Q27" s="31" t="s">
        <v>179</v>
      </c>
      <c r="R27" s="31" t="s">
        <v>155</v>
      </c>
      <c r="S27" s="31" t="s">
        <v>158</v>
      </c>
      <c r="T27" s="31" t="s">
        <v>164</v>
      </c>
      <c r="AB27" s="42"/>
    </row>
    <row r="28" spans="1:28" x14ac:dyDescent="0.25">
      <c r="A28" s="41" t="s">
        <v>252</v>
      </c>
      <c r="B28" s="30" t="s">
        <v>253</v>
      </c>
      <c r="C28" s="30" t="s">
        <v>213</v>
      </c>
      <c r="D28" s="43"/>
      <c r="E28" s="30" t="s">
        <v>196</v>
      </c>
      <c r="F28" s="30" t="s">
        <v>184</v>
      </c>
      <c r="G28" s="30" t="s">
        <v>155</v>
      </c>
      <c r="H28" s="30" t="s">
        <v>178</v>
      </c>
      <c r="I28" s="30" t="s">
        <v>222</v>
      </c>
      <c r="J28" s="30" t="s">
        <v>252</v>
      </c>
      <c r="K28" s="30" t="s">
        <v>253</v>
      </c>
      <c r="L28" s="31" t="s">
        <v>205</v>
      </c>
      <c r="M28" s="31" t="s">
        <v>205</v>
      </c>
      <c r="N28" s="31" t="s">
        <v>183</v>
      </c>
      <c r="O28" s="31" t="s">
        <v>196</v>
      </c>
      <c r="P28" s="31" t="s">
        <v>155</v>
      </c>
      <c r="Q28" s="31" t="s">
        <v>169</v>
      </c>
      <c r="R28" s="31" t="s">
        <v>155</v>
      </c>
      <c r="S28" s="31" t="s">
        <v>178</v>
      </c>
      <c r="T28" s="31" t="s">
        <v>164</v>
      </c>
      <c r="AB28" s="42"/>
    </row>
    <row r="29" spans="1:28" x14ac:dyDescent="0.25">
      <c r="A29" s="41" t="s">
        <v>254</v>
      </c>
      <c r="B29" s="30" t="s">
        <v>255</v>
      </c>
      <c r="C29" s="30" t="s">
        <v>213</v>
      </c>
      <c r="D29" s="30" t="s">
        <v>222</v>
      </c>
      <c r="E29" s="30" t="s">
        <v>196</v>
      </c>
      <c r="F29" s="30" t="s">
        <v>183</v>
      </c>
      <c r="G29" s="30" t="s">
        <v>162</v>
      </c>
      <c r="H29" s="30" t="s">
        <v>158</v>
      </c>
      <c r="I29" s="30" t="s">
        <v>178</v>
      </c>
      <c r="J29" s="30" t="s">
        <v>254</v>
      </c>
      <c r="K29" s="30" t="s">
        <v>255</v>
      </c>
      <c r="L29" s="31" t="s">
        <v>200</v>
      </c>
      <c r="M29" s="31" t="s">
        <v>231</v>
      </c>
      <c r="N29" s="31" t="s">
        <v>231</v>
      </c>
      <c r="O29" s="31" t="s">
        <v>205</v>
      </c>
      <c r="P29" s="31" t="s">
        <v>162</v>
      </c>
      <c r="Q29" s="31" t="s">
        <v>188</v>
      </c>
      <c r="R29" s="31" t="s">
        <v>162</v>
      </c>
      <c r="S29" s="31" t="s">
        <v>184</v>
      </c>
      <c r="T29" s="31" t="s">
        <v>164</v>
      </c>
      <c r="AB29" s="42"/>
    </row>
    <row r="30" spans="1:28" ht="14.5" thickBot="1" x14ac:dyDescent="0.3">
      <c r="A30" s="41" t="s">
        <v>256</v>
      </c>
      <c r="B30" s="30" t="s">
        <v>257</v>
      </c>
      <c r="C30" s="43"/>
      <c r="D30" s="43"/>
      <c r="E30" s="43">
        <v>45</v>
      </c>
      <c r="F30" s="43">
        <v>19</v>
      </c>
      <c r="G30" s="30"/>
      <c r="H30" s="43"/>
      <c r="I30" s="43"/>
      <c r="J30" s="30" t="s">
        <v>256</v>
      </c>
      <c r="K30" s="30" t="s">
        <v>257</v>
      </c>
      <c r="L30" s="31" t="s">
        <v>210</v>
      </c>
      <c r="M30" s="32"/>
      <c r="N30" s="32"/>
      <c r="O30" s="31"/>
      <c r="P30" s="32"/>
      <c r="Q30" s="32"/>
      <c r="R30" s="32"/>
      <c r="S30" s="32"/>
      <c r="T30" s="31" t="s">
        <v>164</v>
      </c>
      <c r="AB30" s="42"/>
    </row>
    <row r="31" spans="1:28" ht="42.5" thickBot="1" x14ac:dyDescent="0.3">
      <c r="A31" s="44" t="s">
        <v>258</v>
      </c>
      <c r="B31" s="45" t="s">
        <v>259</v>
      </c>
      <c r="C31" s="45">
        <v>3</v>
      </c>
      <c r="D31" s="45">
        <v>3.5</v>
      </c>
      <c r="E31" s="45">
        <v>3.5</v>
      </c>
      <c r="F31" s="45">
        <v>4</v>
      </c>
      <c r="G31" s="45">
        <v>1</v>
      </c>
      <c r="H31" s="45">
        <v>2</v>
      </c>
      <c r="I31" s="45">
        <v>0.75</v>
      </c>
      <c r="J31" s="46"/>
      <c r="K31" s="47" t="s">
        <v>260</v>
      </c>
      <c r="L31" s="47">
        <v>4</v>
      </c>
      <c r="M31" s="47">
        <v>3</v>
      </c>
      <c r="N31" s="47">
        <v>3.5</v>
      </c>
      <c r="O31" s="47">
        <v>3</v>
      </c>
      <c r="P31" s="47">
        <v>1</v>
      </c>
      <c r="Q31" s="47">
        <v>0.75</v>
      </c>
      <c r="R31" s="47">
        <v>1</v>
      </c>
      <c r="S31" s="47">
        <v>1</v>
      </c>
      <c r="T31" s="47">
        <v>0.5</v>
      </c>
      <c r="U31" s="48">
        <v>4</v>
      </c>
      <c r="V31" s="48">
        <v>3</v>
      </c>
      <c r="W31" s="48">
        <v>2.5</v>
      </c>
      <c r="X31" s="49">
        <v>2</v>
      </c>
      <c r="Y31" s="125" t="s">
        <v>261</v>
      </c>
      <c r="Z31" s="126"/>
      <c r="AB31" s="42"/>
    </row>
    <row r="32" spans="1:28" ht="26" x14ac:dyDescent="0.25">
      <c r="A32" s="41" t="s">
        <v>262</v>
      </c>
      <c r="B32" s="50">
        <f>C32+D32+E32+F32+G32+H32+I32+L32+M32+N32+O32+P32+Q32+S32+T32</f>
        <v>32.214999999999996</v>
      </c>
      <c r="C32" s="51">
        <f>C20*C31/100</f>
        <v>2.94</v>
      </c>
      <c r="D32" s="51">
        <f t="shared" ref="D32:S32" si="0">D20*D31/100</f>
        <v>3.36</v>
      </c>
      <c r="E32" s="51">
        <f t="shared" si="0"/>
        <v>3.4649999999999999</v>
      </c>
      <c r="F32" s="51">
        <f t="shared" si="0"/>
        <v>3.76</v>
      </c>
      <c r="G32" s="51" t="s">
        <v>263</v>
      </c>
      <c r="H32" s="51">
        <f t="shared" si="0"/>
        <v>1.76</v>
      </c>
      <c r="I32" s="51">
        <f t="shared" si="0"/>
        <v>0.72</v>
      </c>
      <c r="J32" s="52" t="s">
        <v>264</v>
      </c>
      <c r="K32" s="52">
        <f>C31+D31+E31+F31+G31+H31+I31+L31+M31+N31+O31+P31+Q31+S31+T31</f>
        <v>34.5</v>
      </c>
      <c r="L32" s="51">
        <f t="shared" si="0"/>
        <v>3.76</v>
      </c>
      <c r="M32" s="51">
        <f t="shared" si="0"/>
        <v>2.4300000000000002</v>
      </c>
      <c r="N32" s="51">
        <f t="shared" si="0"/>
        <v>3.22</v>
      </c>
      <c r="O32" s="51">
        <f t="shared" si="0"/>
        <v>2.97</v>
      </c>
      <c r="P32" s="51" t="s">
        <v>263</v>
      </c>
      <c r="Q32" s="51">
        <f t="shared" si="0"/>
        <v>0.69</v>
      </c>
      <c r="R32" s="51"/>
      <c r="S32" s="51">
        <f t="shared" si="0"/>
        <v>0.84</v>
      </c>
      <c r="T32" s="51" t="s">
        <v>265</v>
      </c>
      <c r="U32" s="53">
        <f>95/100*U31</f>
        <v>3.8</v>
      </c>
      <c r="V32" s="53">
        <f>85/100*V31</f>
        <v>2.5499999999999998</v>
      </c>
      <c r="W32" s="53">
        <f>85/100*W31</f>
        <v>2.125</v>
      </c>
      <c r="X32" s="53">
        <f>95/100*X31</f>
        <v>1.9</v>
      </c>
      <c r="Y32" s="30" t="s">
        <v>266</v>
      </c>
      <c r="Z32" s="51">
        <f>B32+U32+V32+W32+X32</f>
        <v>42.589999999999989</v>
      </c>
      <c r="AA32" s="54" t="s">
        <v>267</v>
      </c>
      <c r="AB32" s="55">
        <f>K32+U31+V31+W31+X31</f>
        <v>46</v>
      </c>
    </row>
    <row r="33" spans="1:28" ht="39" x14ac:dyDescent="0.25">
      <c r="A33" s="41" t="s">
        <v>268</v>
      </c>
      <c r="B33" s="50">
        <f>C33+D33+E33+F33+G33+H33+I33+L33+M33+N33+O33+P33+Q33+R33+S33+T33</f>
        <v>32.907499999999999</v>
      </c>
      <c r="C33" s="51">
        <f>C29*C31/100</f>
        <v>2.73</v>
      </c>
      <c r="D33" s="51">
        <f>D29*D31/100</f>
        <v>3.01</v>
      </c>
      <c r="E33" s="51">
        <f>E29*E31/100</f>
        <v>3.43</v>
      </c>
      <c r="F33" s="51">
        <f>F29*F31/100</f>
        <v>3.84</v>
      </c>
      <c r="G33" s="53">
        <v>0.95</v>
      </c>
      <c r="H33" s="51">
        <f>H29*H31/100</f>
        <v>1.5</v>
      </c>
      <c r="I33" s="51">
        <f>I29*I31/100</f>
        <v>0.54</v>
      </c>
      <c r="J33" s="30" t="s">
        <v>269</v>
      </c>
      <c r="K33" s="29">
        <v>35.5</v>
      </c>
      <c r="L33" s="51">
        <f>L29*L31/100</f>
        <v>3.8</v>
      </c>
      <c r="M33" s="51">
        <f>M29*M31/100</f>
        <v>2.97</v>
      </c>
      <c r="N33" s="51">
        <f>N29*N31/100</f>
        <v>3.4649999999999999</v>
      </c>
      <c r="O33" s="51">
        <f>O29*O31/100</f>
        <v>2.91</v>
      </c>
      <c r="P33" s="53">
        <v>0.95</v>
      </c>
      <c r="Q33" s="51">
        <f>Q29*Q31/100</f>
        <v>0.59250000000000003</v>
      </c>
      <c r="R33" s="53">
        <v>0.95</v>
      </c>
      <c r="S33" s="51">
        <f>S29*S31/100</f>
        <v>0.87</v>
      </c>
      <c r="T33" s="53" t="s">
        <v>265</v>
      </c>
      <c r="X33" s="53"/>
      <c r="Y33" s="30" t="s">
        <v>270</v>
      </c>
      <c r="AA33" s="30" t="s">
        <v>271</v>
      </c>
      <c r="AB33" s="42"/>
    </row>
    <row r="34" spans="1:28" ht="14.5" thickBot="1" x14ac:dyDescent="0.3">
      <c r="A34" s="56"/>
      <c r="B34" s="29" t="s">
        <v>272</v>
      </c>
      <c r="C34" s="57">
        <f>C20*C31/$O64</f>
        <v>14.886075949367088</v>
      </c>
      <c r="D34" s="57">
        <f t="shared" ref="D34:I34" si="1">D20*D31/$O64</f>
        <v>17.0126582278481</v>
      </c>
      <c r="E34" s="57">
        <f t="shared" si="1"/>
        <v>17.544303797468356</v>
      </c>
      <c r="F34" s="57">
        <f t="shared" si="1"/>
        <v>19.037974683544302</v>
      </c>
      <c r="G34" s="57">
        <f>95*G31/$O64</f>
        <v>4.8101265822784809</v>
      </c>
      <c r="H34" s="57">
        <f t="shared" si="1"/>
        <v>8.9113924050632907</v>
      </c>
      <c r="I34" s="57">
        <f t="shared" si="1"/>
        <v>3.6455696202531644</v>
      </c>
      <c r="J34" s="57"/>
      <c r="K34" s="57"/>
      <c r="L34" s="57">
        <f>L20*L31/$U64</f>
        <v>14.323809523809524</v>
      </c>
      <c r="M34" s="57">
        <f t="shared" ref="M34:S34" si="2">M20*M31/$U64</f>
        <v>9.257142857142858</v>
      </c>
      <c r="N34" s="57">
        <f t="shared" si="2"/>
        <v>12.266666666666667</v>
      </c>
      <c r="O34" s="57">
        <f t="shared" si="2"/>
        <v>11.314285714285715</v>
      </c>
      <c r="P34" s="57">
        <f>95*P31/$U64</f>
        <v>3.6190476190476191</v>
      </c>
      <c r="Q34" s="57">
        <f t="shared" si="2"/>
        <v>2.6285714285714286</v>
      </c>
      <c r="R34" s="57"/>
      <c r="S34" s="57">
        <f t="shared" si="2"/>
        <v>3.2</v>
      </c>
      <c r="T34" s="57">
        <f>80*T31/$U64</f>
        <v>1.5238095238095237</v>
      </c>
      <c r="U34" s="57">
        <f>95*U31/$U64</f>
        <v>14.476190476190476</v>
      </c>
      <c r="V34" s="57">
        <f>85*V31/$U64</f>
        <v>9.7142857142857135</v>
      </c>
      <c r="W34" s="57">
        <f>85*W31/$U64</f>
        <v>8.0952380952380949</v>
      </c>
      <c r="X34" s="57">
        <f>95*X31/$O64</f>
        <v>9.6202531645569618</v>
      </c>
      <c r="AA34" s="58" t="s">
        <v>273</v>
      </c>
      <c r="AB34" s="59">
        <f>B36+U36+V36+W36+X36</f>
        <v>195.9</v>
      </c>
    </row>
    <row r="35" spans="1:28" ht="14.5" thickBot="1" x14ac:dyDescent="0.3">
      <c r="A35" s="56"/>
      <c r="B35" s="60"/>
      <c r="C35" s="51">
        <f>C20/10-5</f>
        <v>4.8000000000000007</v>
      </c>
      <c r="D35" s="51">
        <f t="shared" ref="D35:S35" si="3">D20/10-5</f>
        <v>4.5999999999999996</v>
      </c>
      <c r="E35" s="51">
        <f t="shared" si="3"/>
        <v>4.9000000000000004</v>
      </c>
      <c r="F35" s="51">
        <f t="shared" si="3"/>
        <v>4.4000000000000004</v>
      </c>
      <c r="G35" s="53">
        <f>95/10-5</f>
        <v>4.5</v>
      </c>
      <c r="H35" s="51">
        <f t="shared" si="3"/>
        <v>3.8000000000000007</v>
      </c>
      <c r="I35" s="51">
        <f t="shared" si="3"/>
        <v>4.5999999999999996</v>
      </c>
      <c r="J35" s="51"/>
      <c r="K35" s="51"/>
      <c r="L35" s="51">
        <f t="shared" si="3"/>
        <v>4.4000000000000004</v>
      </c>
      <c r="M35" s="51">
        <f t="shared" si="3"/>
        <v>3.0999999999999996</v>
      </c>
      <c r="N35" s="51">
        <f t="shared" si="3"/>
        <v>4.1999999999999993</v>
      </c>
      <c r="O35" s="51">
        <f t="shared" si="3"/>
        <v>4.9000000000000004</v>
      </c>
      <c r="P35" s="53">
        <f>95/10-5</f>
        <v>4.5</v>
      </c>
      <c r="Q35" s="51">
        <f t="shared" si="3"/>
        <v>4.1999999999999993</v>
      </c>
      <c r="R35" s="53"/>
      <c r="S35" s="51">
        <f t="shared" si="3"/>
        <v>3.4000000000000004</v>
      </c>
      <c r="T35" s="53">
        <v>3</v>
      </c>
      <c r="U35" s="53">
        <f>95/10-5</f>
        <v>4.5</v>
      </c>
      <c r="V35" s="53">
        <f>85/10-5</f>
        <v>3.5</v>
      </c>
      <c r="W35" s="53">
        <f>85/10-5</f>
        <v>3.5</v>
      </c>
      <c r="X35" s="53">
        <f>95/10-5</f>
        <v>4.5</v>
      </c>
      <c r="Y35" s="121" t="s">
        <v>274</v>
      </c>
      <c r="Z35" s="127"/>
      <c r="AB35" s="42"/>
    </row>
    <row r="36" spans="1:28" x14ac:dyDescent="0.25">
      <c r="A36" s="61" t="s">
        <v>275</v>
      </c>
      <c r="B36" s="62">
        <f>SUM(C36:T36)</f>
        <v>149.65</v>
      </c>
      <c r="C36" s="63">
        <f>C35*C31</f>
        <v>14.400000000000002</v>
      </c>
      <c r="D36" s="63">
        <f t="shared" ref="D36:X36" si="4">D35*D31</f>
        <v>16.099999999999998</v>
      </c>
      <c r="E36" s="63">
        <f t="shared" si="4"/>
        <v>17.150000000000002</v>
      </c>
      <c r="F36" s="63">
        <f t="shared" si="4"/>
        <v>17.600000000000001</v>
      </c>
      <c r="G36" s="63">
        <f t="shared" si="4"/>
        <v>4.5</v>
      </c>
      <c r="H36" s="63">
        <f t="shared" si="4"/>
        <v>7.6000000000000014</v>
      </c>
      <c r="I36" s="63">
        <f t="shared" si="4"/>
        <v>3.4499999999999997</v>
      </c>
      <c r="J36" s="63"/>
      <c r="K36" s="63"/>
      <c r="L36" s="63">
        <f t="shared" si="4"/>
        <v>17.600000000000001</v>
      </c>
      <c r="M36" s="63">
        <f t="shared" si="4"/>
        <v>9.2999999999999989</v>
      </c>
      <c r="N36" s="63">
        <f t="shared" si="4"/>
        <v>14.699999999999998</v>
      </c>
      <c r="O36" s="63">
        <f t="shared" si="4"/>
        <v>14.700000000000001</v>
      </c>
      <c r="P36" s="63">
        <f t="shared" si="4"/>
        <v>4.5</v>
      </c>
      <c r="Q36" s="63">
        <f t="shared" si="4"/>
        <v>3.1499999999999995</v>
      </c>
      <c r="R36" s="63"/>
      <c r="S36" s="63">
        <f t="shared" si="4"/>
        <v>3.4000000000000004</v>
      </c>
      <c r="T36" s="63">
        <f t="shared" si="4"/>
        <v>1.5</v>
      </c>
      <c r="U36" s="63">
        <f t="shared" si="4"/>
        <v>18</v>
      </c>
      <c r="V36" s="63">
        <f t="shared" si="4"/>
        <v>10.5</v>
      </c>
      <c r="W36" s="63">
        <f t="shared" si="4"/>
        <v>8.75</v>
      </c>
      <c r="X36" s="63">
        <f t="shared" si="4"/>
        <v>9</v>
      </c>
      <c r="Y36" s="128" t="s">
        <v>276</v>
      </c>
      <c r="Z36" s="129"/>
      <c r="AA36" s="64"/>
      <c r="AB36" s="65"/>
    </row>
    <row r="38" spans="1:28" ht="14.5" thickBot="1" x14ac:dyDescent="0.3">
      <c r="A38" s="66"/>
      <c r="B38" s="67"/>
      <c r="C38" s="67" t="s">
        <v>277</v>
      </c>
      <c r="D38" s="67" t="s">
        <v>278</v>
      </c>
      <c r="E38" s="67" t="s">
        <v>279</v>
      </c>
      <c r="F38" s="67" t="s">
        <v>280</v>
      </c>
      <c r="G38" s="67" t="s">
        <v>281</v>
      </c>
      <c r="H38" s="67" t="s">
        <v>282</v>
      </c>
      <c r="I38" s="67" t="s">
        <v>283</v>
      </c>
      <c r="J38" s="67" t="s">
        <v>284</v>
      </c>
      <c r="K38" s="67" t="s">
        <v>285</v>
      </c>
      <c r="L38" s="67"/>
      <c r="M38" s="68"/>
      <c r="O38" s="66"/>
      <c r="P38" s="67"/>
      <c r="Q38" s="67" t="s">
        <v>286</v>
      </c>
      <c r="R38" s="67" t="s">
        <v>287</v>
      </c>
      <c r="S38" s="67" t="s">
        <v>288</v>
      </c>
      <c r="T38" s="67" t="s">
        <v>289</v>
      </c>
      <c r="U38" s="67" t="s">
        <v>290</v>
      </c>
      <c r="V38" s="67" t="s">
        <v>291</v>
      </c>
      <c r="W38" s="67" t="s">
        <v>292</v>
      </c>
      <c r="X38" s="67" t="s">
        <v>293</v>
      </c>
      <c r="Y38" s="130" t="s">
        <v>294</v>
      </c>
      <c r="Z38" s="131"/>
    </row>
    <row r="39" spans="1:28" ht="14.5" thickBot="1" x14ac:dyDescent="0.3">
      <c r="A39" s="56"/>
      <c r="B39" s="29" t="s">
        <v>295</v>
      </c>
      <c r="C39" s="53" t="s">
        <v>232</v>
      </c>
      <c r="D39" s="53" t="s">
        <v>232</v>
      </c>
      <c r="E39" s="53">
        <v>94</v>
      </c>
      <c r="F39" s="53" t="s">
        <v>232</v>
      </c>
      <c r="G39" s="53" t="s">
        <v>232</v>
      </c>
      <c r="H39" s="53">
        <v>100</v>
      </c>
      <c r="I39" s="53">
        <v>100</v>
      </c>
      <c r="J39" s="53">
        <v>100</v>
      </c>
      <c r="K39" s="53">
        <v>85</v>
      </c>
      <c r="L39" s="132" t="s">
        <v>296</v>
      </c>
      <c r="M39" s="133"/>
      <c r="O39" s="56"/>
      <c r="P39" s="29" t="s">
        <v>297</v>
      </c>
      <c r="Q39" s="53" t="s">
        <v>232</v>
      </c>
      <c r="R39" s="53" t="s">
        <v>233</v>
      </c>
      <c r="S39" s="53">
        <v>92</v>
      </c>
      <c r="T39" s="53">
        <v>95</v>
      </c>
      <c r="U39" s="53">
        <v>82</v>
      </c>
      <c r="V39" s="53">
        <v>96</v>
      </c>
      <c r="W39" s="53">
        <v>91</v>
      </c>
      <c r="X39" s="53">
        <v>88</v>
      </c>
      <c r="Y39" s="121" t="s">
        <v>298</v>
      </c>
      <c r="Z39" s="122"/>
    </row>
    <row r="40" spans="1:28" ht="14.5" thickBot="1" x14ac:dyDescent="0.3">
      <c r="A40" s="69" t="s">
        <v>299</v>
      </c>
      <c r="B40" s="70">
        <f>SUM(C40:K40)</f>
        <v>22</v>
      </c>
      <c r="C40" s="53">
        <v>1</v>
      </c>
      <c r="D40" s="53">
        <v>1</v>
      </c>
      <c r="E40" s="53">
        <v>4</v>
      </c>
      <c r="F40" s="53">
        <v>2.5</v>
      </c>
      <c r="G40" s="53">
        <v>2</v>
      </c>
      <c r="H40" s="53">
        <v>3.5</v>
      </c>
      <c r="I40" s="53">
        <v>2</v>
      </c>
      <c r="J40" s="53">
        <v>3.5</v>
      </c>
      <c r="K40" s="53">
        <v>2.5</v>
      </c>
      <c r="L40" s="121" t="s">
        <v>300</v>
      </c>
      <c r="M40" s="122"/>
      <c r="O40" s="69" t="s">
        <v>299</v>
      </c>
      <c r="P40" s="70">
        <f>SUM(Q40:X40)</f>
        <v>21.5</v>
      </c>
      <c r="Q40" s="53">
        <v>2</v>
      </c>
      <c r="R40" s="53">
        <v>3</v>
      </c>
      <c r="S40" s="53">
        <v>2</v>
      </c>
      <c r="T40" s="53">
        <v>2</v>
      </c>
      <c r="U40" s="53">
        <v>5</v>
      </c>
      <c r="V40" s="53">
        <v>3.5</v>
      </c>
      <c r="W40" s="53">
        <v>2</v>
      </c>
      <c r="X40" s="53">
        <v>2</v>
      </c>
      <c r="Y40" s="121" t="s">
        <v>301</v>
      </c>
      <c r="Z40" s="122"/>
    </row>
    <row r="41" spans="1:28" ht="14.5" thickBot="1" x14ac:dyDescent="0.3">
      <c r="A41" s="56"/>
      <c r="C41" s="53">
        <f>95/10-5</f>
        <v>4.5</v>
      </c>
      <c r="D41" s="53">
        <f>95/10-5</f>
        <v>4.5</v>
      </c>
      <c r="E41" s="53">
        <f>E39/10-5</f>
        <v>4.4000000000000004</v>
      </c>
      <c r="F41" s="53">
        <f>95/10-5</f>
        <v>4.5</v>
      </c>
      <c r="G41" s="53">
        <f>95/10-5</f>
        <v>4.5</v>
      </c>
      <c r="H41" s="53">
        <f>H39/10-5</f>
        <v>5</v>
      </c>
      <c r="I41" s="53">
        <f t="shared" ref="I41:K41" si="5">I39/10-5</f>
        <v>5</v>
      </c>
      <c r="J41" s="53">
        <f t="shared" si="5"/>
        <v>5</v>
      </c>
      <c r="K41" s="53">
        <f t="shared" si="5"/>
        <v>3.5</v>
      </c>
      <c r="L41" s="121" t="s">
        <v>274</v>
      </c>
      <c r="M41" s="122"/>
      <c r="O41" s="56"/>
      <c r="Q41" s="53">
        <f>95/10-5</f>
        <v>4.5</v>
      </c>
      <c r="R41" s="53">
        <f>85/10-5</f>
        <v>3.5</v>
      </c>
      <c r="S41" s="53">
        <f>S39/10-5</f>
        <v>4.1999999999999993</v>
      </c>
      <c r="T41" s="53">
        <f>95/10-5</f>
        <v>4.5</v>
      </c>
      <c r="U41" s="53">
        <f>U39/10-5</f>
        <v>3.1999999999999993</v>
      </c>
      <c r="V41" s="53">
        <f t="shared" ref="V41:X41" si="6">V39/10-5</f>
        <v>4.5999999999999996</v>
      </c>
      <c r="W41" s="53">
        <f t="shared" si="6"/>
        <v>4.0999999999999996</v>
      </c>
      <c r="X41" s="53">
        <f t="shared" si="6"/>
        <v>3.8000000000000007</v>
      </c>
      <c r="Y41" s="121" t="s">
        <v>276</v>
      </c>
      <c r="Z41" s="122"/>
    </row>
    <row r="42" spans="1:28" ht="14.5" thickBot="1" x14ac:dyDescent="0.3">
      <c r="A42" s="71" t="s">
        <v>302</v>
      </c>
      <c r="B42" s="72">
        <f>SUM(C42:K42)</f>
        <v>100.6</v>
      </c>
      <c r="C42" s="53">
        <f t="shared" ref="C42:K42" si="7">C41*C40</f>
        <v>4.5</v>
      </c>
      <c r="D42" s="53">
        <f t="shared" si="7"/>
        <v>4.5</v>
      </c>
      <c r="E42" s="53">
        <f t="shared" si="7"/>
        <v>17.600000000000001</v>
      </c>
      <c r="F42" s="53">
        <f t="shared" si="7"/>
        <v>11.25</v>
      </c>
      <c r="G42" s="53">
        <f t="shared" si="7"/>
        <v>9</v>
      </c>
      <c r="H42" s="53">
        <f t="shared" si="7"/>
        <v>17.5</v>
      </c>
      <c r="I42" s="53">
        <f t="shared" si="7"/>
        <v>10</v>
      </c>
      <c r="J42" s="53">
        <f t="shared" si="7"/>
        <v>17.5</v>
      </c>
      <c r="K42" s="53">
        <f t="shared" si="7"/>
        <v>8.75</v>
      </c>
      <c r="L42" s="121" t="s">
        <v>276</v>
      </c>
      <c r="M42" s="122"/>
      <c r="O42" s="71" t="s">
        <v>303</v>
      </c>
      <c r="P42" s="72">
        <f>SUM(Q42:Y42)</f>
        <v>84.799999999999983</v>
      </c>
      <c r="Q42" s="53">
        <f t="shared" ref="Q42:T42" si="8">Q41*Q40</f>
        <v>9</v>
      </c>
      <c r="R42" s="53">
        <f t="shared" si="8"/>
        <v>10.5</v>
      </c>
      <c r="S42" s="53">
        <f>S41*S40</f>
        <v>8.3999999999999986</v>
      </c>
      <c r="T42" s="53">
        <f t="shared" si="8"/>
        <v>9</v>
      </c>
      <c r="U42" s="53">
        <f>U41*U40</f>
        <v>15.999999999999996</v>
      </c>
      <c r="V42" s="53">
        <f>V41*V40</f>
        <v>16.099999999999998</v>
      </c>
      <c r="W42" s="53">
        <f>W41*W40</f>
        <v>8.1999999999999993</v>
      </c>
      <c r="X42" s="53">
        <f>X41*X40</f>
        <v>7.6000000000000014</v>
      </c>
      <c r="Z42" s="42"/>
    </row>
    <row r="43" spans="1:28" x14ac:dyDescent="0.25">
      <c r="A43" s="73" t="s">
        <v>304</v>
      </c>
      <c r="B43" s="64">
        <f>SUM(C43:K43)</f>
        <v>95.72727272727272</v>
      </c>
      <c r="C43" s="64">
        <f>C40/$B40*95</f>
        <v>4.3181818181818183</v>
      </c>
      <c r="D43" s="64">
        <f>D40/$B40*95</f>
        <v>4.3181818181818183</v>
      </c>
      <c r="E43" s="64">
        <f>E40/$B40*E39</f>
        <v>17.09090909090909</v>
      </c>
      <c r="F43" s="64">
        <f>F40/$B40*95</f>
        <v>10.795454545454545</v>
      </c>
      <c r="G43" s="64">
        <f>G40/$B40*95</f>
        <v>8.6363636363636367</v>
      </c>
      <c r="H43" s="64">
        <f>H40/$B40*H39</f>
        <v>15.909090909090908</v>
      </c>
      <c r="I43" s="64">
        <f t="shared" ref="I43:J43" si="9">I40/$B40*I39</f>
        <v>9.0909090909090917</v>
      </c>
      <c r="J43" s="64">
        <f t="shared" si="9"/>
        <v>15.909090909090908</v>
      </c>
      <c r="K43" s="64">
        <f>K40/$B40*K39</f>
        <v>9.6590909090909083</v>
      </c>
      <c r="L43" s="64"/>
      <c r="M43" s="65"/>
      <c r="O43" s="73" t="s">
        <v>304</v>
      </c>
      <c r="P43" s="64">
        <f>SUM(Q43:Y43)</f>
        <v>89.441860465116278</v>
      </c>
      <c r="Q43" s="64">
        <f>Q40/$P40*95</f>
        <v>8.8372093023255811</v>
      </c>
      <c r="R43" s="64">
        <f>R40/$P40*85</f>
        <v>11.86046511627907</v>
      </c>
      <c r="S43" s="64">
        <f t="shared" ref="S43:X43" si="10">S40/$P40*S39</f>
        <v>8.5581395348837201</v>
      </c>
      <c r="T43" s="64">
        <f t="shared" si="10"/>
        <v>8.8372093023255811</v>
      </c>
      <c r="U43" s="64">
        <f t="shared" si="10"/>
        <v>19.069767441860463</v>
      </c>
      <c r="V43" s="64">
        <f t="shared" si="10"/>
        <v>15.627906976744187</v>
      </c>
      <c r="W43" s="64">
        <f t="shared" si="10"/>
        <v>8.4651162790697665</v>
      </c>
      <c r="X43" s="64">
        <f t="shared" si="10"/>
        <v>8.1860465116279073</v>
      </c>
      <c r="Y43" s="64"/>
      <c r="Z43" s="65"/>
    </row>
    <row r="44" spans="1:28" ht="14.5" thickBot="1" x14ac:dyDescent="0.3">
      <c r="E44" s="74"/>
    </row>
    <row r="45" spans="1:28" x14ac:dyDescent="0.25">
      <c r="A45" s="75" t="s">
        <v>305</v>
      </c>
      <c r="B45" s="76"/>
      <c r="C45" s="77"/>
      <c r="D45" s="78">
        <v>4.2072000000000003</v>
      </c>
    </row>
    <row r="46" spans="1:28" x14ac:dyDescent="0.25">
      <c r="A46" s="79" t="s">
        <v>306</v>
      </c>
      <c r="B46" s="80"/>
      <c r="C46" s="80"/>
      <c r="D46" s="81">
        <v>119</v>
      </c>
    </row>
    <row r="47" spans="1:28" x14ac:dyDescent="0.25">
      <c r="A47" s="82" t="s">
        <v>307</v>
      </c>
      <c r="D47" s="83"/>
    </row>
    <row r="48" spans="1:28" x14ac:dyDescent="0.25">
      <c r="A48" s="82"/>
      <c r="D48" s="83"/>
    </row>
    <row r="49" spans="1:24" x14ac:dyDescent="0.25">
      <c r="A49" s="82" t="s">
        <v>308</v>
      </c>
      <c r="C49" s="84">
        <f>(D46*D45-B42)/(D46-B40)</f>
        <v>4.1242969072164959</v>
      </c>
      <c r="D49" s="83"/>
    </row>
    <row r="50" spans="1:24" ht="14.5" thickBot="1" x14ac:dyDescent="0.3">
      <c r="A50" s="85" t="s">
        <v>309</v>
      </c>
      <c r="B50" s="86"/>
      <c r="C50" s="87">
        <f>((D46-B40)*C49-AB34)/(D46-B40-AB32)</f>
        <v>4.0030745098039242</v>
      </c>
      <c r="D50" s="88" t="s">
        <v>310</v>
      </c>
    </row>
    <row r="52" spans="1:24" ht="14.5" thickBot="1" x14ac:dyDescent="0.3">
      <c r="A52" s="89" t="s">
        <v>311</v>
      </c>
      <c r="B52" s="90" t="s">
        <v>312</v>
      </c>
      <c r="C52" s="91" t="s">
        <v>313</v>
      </c>
      <c r="D52" s="91" t="s">
        <v>314</v>
      </c>
      <c r="E52" s="92" t="s">
        <v>276</v>
      </c>
      <c r="F52" s="68" t="s">
        <v>304</v>
      </c>
      <c r="G52" s="66"/>
      <c r="H52" s="90" t="s">
        <v>315</v>
      </c>
      <c r="I52" s="91" t="s">
        <v>316</v>
      </c>
      <c r="J52" s="91" t="s">
        <v>317</v>
      </c>
      <c r="K52" s="91" t="s">
        <v>276</v>
      </c>
      <c r="L52" s="68" t="s">
        <v>304</v>
      </c>
      <c r="M52" s="66"/>
      <c r="N52" s="67"/>
      <c r="O52" s="67"/>
      <c r="P52" s="67"/>
      <c r="Q52" s="67"/>
      <c r="R52" s="68"/>
      <c r="S52" s="66"/>
      <c r="T52" s="67"/>
      <c r="U52" s="67"/>
      <c r="V52" s="67"/>
      <c r="W52" s="67"/>
      <c r="X52" s="68"/>
    </row>
    <row r="53" spans="1:24" x14ac:dyDescent="0.25">
      <c r="A53" s="56" t="s">
        <v>318</v>
      </c>
      <c r="B53" s="84">
        <v>93</v>
      </c>
      <c r="C53" s="29">
        <v>4</v>
      </c>
      <c r="D53" s="29">
        <f>B53/10-5</f>
        <v>4.3000000000000007</v>
      </c>
      <c r="E53" s="29">
        <f>D53*C53</f>
        <v>17.200000000000003</v>
      </c>
      <c r="F53" s="42">
        <f>B53*C53/C$64</f>
        <v>14.732673267326733</v>
      </c>
      <c r="G53" s="56" t="s">
        <v>319</v>
      </c>
      <c r="H53" s="84" t="s">
        <v>232</v>
      </c>
      <c r="I53" s="29">
        <v>2</v>
      </c>
      <c r="J53" s="29">
        <f>0.95*10-5</f>
        <v>4.5</v>
      </c>
      <c r="K53" s="29">
        <f>J53*I53</f>
        <v>9</v>
      </c>
      <c r="L53" s="42">
        <f>95*I53/I$64</f>
        <v>8</v>
      </c>
      <c r="M53" s="56"/>
      <c r="R53" s="42"/>
      <c r="S53" s="56"/>
      <c r="X53" s="42"/>
    </row>
    <row r="54" spans="1:24" x14ac:dyDescent="0.25">
      <c r="A54" s="56" t="s">
        <v>320</v>
      </c>
      <c r="B54" s="84" t="s">
        <v>321</v>
      </c>
      <c r="C54" s="29">
        <v>1</v>
      </c>
      <c r="D54" s="29">
        <f>0.8*10-5</f>
        <v>3</v>
      </c>
      <c r="E54" s="29">
        <f t="shared" ref="E54:E63" si="11">D54*C54</f>
        <v>3</v>
      </c>
      <c r="F54" s="42">
        <f>80*C54/C$64</f>
        <v>3.1683168316831685</v>
      </c>
      <c r="G54" s="56" t="s">
        <v>322</v>
      </c>
      <c r="H54" s="84">
        <v>90</v>
      </c>
      <c r="I54" s="29">
        <v>0.75</v>
      </c>
      <c r="J54" s="29">
        <f>H54/10-5</f>
        <v>4</v>
      </c>
      <c r="K54" s="29">
        <f t="shared" ref="K54:K62" si="12">J54*I54</f>
        <v>3</v>
      </c>
      <c r="L54" s="42">
        <f t="shared" ref="L54:L62" si="13">H54*I54/I$64</f>
        <v>2.8421052631578947</v>
      </c>
      <c r="M54" s="56"/>
      <c r="R54" s="42"/>
      <c r="S54" s="56"/>
      <c r="X54" s="42"/>
    </row>
    <row r="55" spans="1:24" x14ac:dyDescent="0.25">
      <c r="A55" s="56" t="s">
        <v>323</v>
      </c>
      <c r="B55" s="84">
        <v>90</v>
      </c>
      <c r="C55" s="29">
        <v>0.75</v>
      </c>
      <c r="D55" s="29">
        <f>B55/10-5</f>
        <v>4</v>
      </c>
      <c r="E55" s="29">
        <f t="shared" si="11"/>
        <v>3</v>
      </c>
      <c r="F55" s="42">
        <f t="shared" ref="F55:F63" si="14">B55*C55/C$64</f>
        <v>2.6732673267326734</v>
      </c>
      <c r="G55" s="56" t="s">
        <v>324</v>
      </c>
      <c r="H55" s="84" t="s">
        <v>233</v>
      </c>
      <c r="I55" s="29">
        <v>1</v>
      </c>
      <c r="J55" s="29">
        <f>0.8*10-5</f>
        <v>3</v>
      </c>
      <c r="K55" s="29">
        <f t="shared" si="12"/>
        <v>3</v>
      </c>
      <c r="L55" s="42">
        <f>85*I55/I$64</f>
        <v>3.5789473684210527</v>
      </c>
      <c r="M55" s="56"/>
      <c r="R55" s="42"/>
      <c r="S55" s="56"/>
      <c r="X55" s="42"/>
    </row>
    <row r="56" spans="1:24" x14ac:dyDescent="0.25">
      <c r="A56" s="56" t="s">
        <v>325</v>
      </c>
      <c r="B56" s="84" t="s">
        <v>321</v>
      </c>
      <c r="C56" s="29">
        <v>1</v>
      </c>
      <c r="D56" s="29">
        <f>0.8*10-5</f>
        <v>3</v>
      </c>
      <c r="E56" s="29">
        <f t="shared" si="11"/>
        <v>3</v>
      </c>
      <c r="F56" s="42">
        <f>80*C56/C$64</f>
        <v>3.1683168316831685</v>
      </c>
      <c r="G56" s="56" t="s">
        <v>326</v>
      </c>
      <c r="H56" s="84" t="s">
        <v>233</v>
      </c>
      <c r="I56" s="29">
        <v>1</v>
      </c>
      <c r="J56" s="29">
        <f>0.8*10-5</f>
        <v>3</v>
      </c>
      <c r="K56" s="29">
        <f t="shared" si="12"/>
        <v>3</v>
      </c>
      <c r="L56" s="42">
        <f>85*I56/I$64</f>
        <v>3.5789473684210527</v>
      </c>
      <c r="M56" s="56"/>
      <c r="R56" s="42"/>
      <c r="S56" s="56"/>
      <c r="X56" s="42"/>
    </row>
    <row r="57" spans="1:24" x14ac:dyDescent="0.25">
      <c r="A57" s="56" t="s">
        <v>327</v>
      </c>
      <c r="B57" s="84" t="s">
        <v>232</v>
      </c>
      <c r="C57" s="29">
        <v>1</v>
      </c>
      <c r="D57" s="29">
        <f>0.95*10-5</f>
        <v>4.5</v>
      </c>
      <c r="E57" s="29">
        <f t="shared" si="11"/>
        <v>4.5</v>
      </c>
      <c r="F57" s="42">
        <f>95*C57/C$64</f>
        <v>3.7623762376237622</v>
      </c>
      <c r="G57" s="56" t="s">
        <v>328</v>
      </c>
      <c r="H57" s="84">
        <v>87</v>
      </c>
      <c r="I57" s="29">
        <v>2</v>
      </c>
      <c r="J57" s="29">
        <f t="shared" ref="J57:J62" si="15">H57/10-5</f>
        <v>3.6999999999999993</v>
      </c>
      <c r="K57" s="29">
        <f t="shared" si="12"/>
        <v>7.3999999999999986</v>
      </c>
      <c r="L57" s="42">
        <f t="shared" si="13"/>
        <v>7.3263157894736839</v>
      </c>
      <c r="M57" s="56"/>
      <c r="R57" s="42"/>
      <c r="S57" s="56"/>
      <c r="X57" s="42"/>
    </row>
    <row r="58" spans="1:24" x14ac:dyDescent="0.25">
      <c r="A58" s="56" t="s">
        <v>329</v>
      </c>
      <c r="B58" s="84" t="s">
        <v>233</v>
      </c>
      <c r="C58" s="29">
        <v>2</v>
      </c>
      <c r="D58" s="29">
        <f>0.85*10-5</f>
        <v>3.5</v>
      </c>
      <c r="E58" s="29">
        <f t="shared" si="11"/>
        <v>7</v>
      </c>
      <c r="F58" s="42">
        <f>85*C58/C$64</f>
        <v>6.7326732673267324</v>
      </c>
      <c r="G58" s="56" t="s">
        <v>330</v>
      </c>
      <c r="H58" s="84">
        <v>95</v>
      </c>
      <c r="I58" s="29">
        <v>5</v>
      </c>
      <c r="J58" s="29">
        <f t="shared" si="15"/>
        <v>4.5</v>
      </c>
      <c r="K58" s="29">
        <f t="shared" si="12"/>
        <v>22.5</v>
      </c>
      <c r="L58" s="42">
        <f t="shared" si="13"/>
        <v>20</v>
      </c>
      <c r="M58" s="56"/>
      <c r="R58" s="42"/>
      <c r="S58" s="56"/>
      <c r="X58" s="42"/>
    </row>
    <row r="59" spans="1:24" x14ac:dyDescent="0.25">
      <c r="A59" s="56" t="s">
        <v>331</v>
      </c>
      <c r="B59" s="84" t="s">
        <v>232</v>
      </c>
      <c r="C59" s="29">
        <v>2</v>
      </c>
      <c r="D59" s="29">
        <f>0.95*10-5</f>
        <v>4.5</v>
      </c>
      <c r="E59" s="29">
        <f t="shared" si="11"/>
        <v>9</v>
      </c>
      <c r="F59" s="42">
        <f>95*C59/C$64</f>
        <v>7.5247524752475243</v>
      </c>
      <c r="G59" s="56" t="s">
        <v>332</v>
      </c>
      <c r="H59" s="84">
        <v>82</v>
      </c>
      <c r="I59" s="29">
        <v>3</v>
      </c>
      <c r="J59" s="29">
        <f t="shared" si="15"/>
        <v>3.1999999999999993</v>
      </c>
      <c r="K59" s="29">
        <f t="shared" si="12"/>
        <v>9.5999999999999979</v>
      </c>
      <c r="L59" s="42">
        <f t="shared" si="13"/>
        <v>10.357894736842105</v>
      </c>
      <c r="M59" s="56"/>
      <c r="R59" s="42"/>
      <c r="S59" s="56"/>
      <c r="X59" s="42"/>
    </row>
    <row r="60" spans="1:24" x14ac:dyDescent="0.25">
      <c r="A60" s="56" t="s">
        <v>333</v>
      </c>
      <c r="B60" s="84" t="s">
        <v>334</v>
      </c>
      <c r="C60" s="29">
        <v>2.5</v>
      </c>
      <c r="D60" s="29">
        <f>0.75*10-5</f>
        <v>2.5</v>
      </c>
      <c r="E60" s="29">
        <f t="shared" si="11"/>
        <v>6.25</v>
      </c>
      <c r="F60" s="42">
        <f>75*C60/C$64</f>
        <v>7.4257425742574261</v>
      </c>
      <c r="G60" s="56" t="s">
        <v>335</v>
      </c>
      <c r="H60" s="84">
        <v>93</v>
      </c>
      <c r="I60" s="29">
        <v>4</v>
      </c>
      <c r="J60" s="29">
        <f t="shared" si="15"/>
        <v>4.3000000000000007</v>
      </c>
      <c r="K60" s="29">
        <f t="shared" si="12"/>
        <v>17.200000000000003</v>
      </c>
      <c r="L60" s="42">
        <f t="shared" si="13"/>
        <v>15.663157894736843</v>
      </c>
      <c r="M60" s="56"/>
      <c r="R60" s="42"/>
      <c r="S60" s="56"/>
      <c r="X60" s="42"/>
    </row>
    <row r="61" spans="1:24" x14ac:dyDescent="0.25">
      <c r="A61" s="56" t="s">
        <v>336</v>
      </c>
      <c r="B61" s="84">
        <v>97</v>
      </c>
      <c r="C61" s="29">
        <v>5</v>
      </c>
      <c r="D61" s="29">
        <f>B61/10-5</f>
        <v>4.6999999999999993</v>
      </c>
      <c r="E61" s="29">
        <f t="shared" si="11"/>
        <v>23.499999999999996</v>
      </c>
      <c r="F61" s="42">
        <f t="shared" si="14"/>
        <v>19.207920792079207</v>
      </c>
      <c r="G61" s="56" t="s">
        <v>337</v>
      </c>
      <c r="H61" s="84">
        <v>88</v>
      </c>
      <c r="I61" s="29">
        <v>2</v>
      </c>
      <c r="J61" s="29">
        <f t="shared" si="15"/>
        <v>3.8000000000000007</v>
      </c>
      <c r="K61" s="29">
        <f t="shared" si="12"/>
        <v>7.6000000000000014</v>
      </c>
      <c r="L61" s="42">
        <f t="shared" si="13"/>
        <v>7.4105263157894736</v>
      </c>
      <c r="M61" s="56"/>
      <c r="R61" s="42"/>
      <c r="S61" s="56"/>
      <c r="X61" s="42"/>
    </row>
    <row r="62" spans="1:24" x14ac:dyDescent="0.25">
      <c r="A62" s="56" t="s">
        <v>338</v>
      </c>
      <c r="B62" s="84">
        <v>95</v>
      </c>
      <c r="C62" s="29">
        <v>2</v>
      </c>
      <c r="D62" s="29">
        <f>B62/10-5</f>
        <v>4.5</v>
      </c>
      <c r="E62" s="29">
        <f t="shared" si="11"/>
        <v>9</v>
      </c>
      <c r="F62" s="42">
        <f t="shared" si="14"/>
        <v>7.5247524752475243</v>
      </c>
      <c r="G62" s="56" t="s">
        <v>339</v>
      </c>
      <c r="H62" s="84">
        <v>92</v>
      </c>
      <c r="I62" s="29">
        <v>3</v>
      </c>
      <c r="J62" s="29">
        <f t="shared" si="15"/>
        <v>4.1999999999999993</v>
      </c>
      <c r="K62" s="29">
        <f t="shared" si="12"/>
        <v>12.599999999999998</v>
      </c>
      <c r="L62" s="42">
        <f t="shared" si="13"/>
        <v>11.621052631578948</v>
      </c>
      <c r="M62" s="56"/>
      <c r="R62" s="42"/>
      <c r="S62" s="56"/>
      <c r="X62" s="42"/>
    </row>
    <row r="63" spans="1:24" x14ac:dyDescent="0.25">
      <c r="A63" s="56" t="s">
        <v>340</v>
      </c>
      <c r="B63" s="84">
        <v>87</v>
      </c>
      <c r="C63" s="29">
        <v>4</v>
      </c>
      <c r="D63" s="29">
        <f>B63/10-5</f>
        <v>3.6999999999999993</v>
      </c>
      <c r="E63" s="29">
        <f t="shared" si="11"/>
        <v>14.799999999999997</v>
      </c>
      <c r="F63" s="42">
        <f t="shared" si="14"/>
        <v>13.782178217821782</v>
      </c>
      <c r="G63" s="56"/>
      <c r="L63" s="42"/>
      <c r="M63" s="56"/>
      <c r="R63" s="42"/>
      <c r="S63" s="56"/>
      <c r="X63" s="42"/>
    </row>
    <row r="64" spans="1:24" x14ac:dyDescent="0.25">
      <c r="A64" s="56"/>
      <c r="B64" s="29" t="s">
        <v>341</v>
      </c>
      <c r="C64" s="54">
        <f>SUM(C53:C63)</f>
        <v>25.25</v>
      </c>
      <c r="E64" s="58">
        <f>SUM(E53:E63)</f>
        <v>100.25</v>
      </c>
      <c r="F64" s="42">
        <f>SUM(F53:F63)</f>
        <v>89.702970297029694</v>
      </c>
      <c r="G64" s="56"/>
      <c r="H64" s="29" t="s">
        <v>342</v>
      </c>
      <c r="I64" s="54">
        <f>SUM(I53:I62)</f>
        <v>23.75</v>
      </c>
      <c r="K64" s="58">
        <f>SUM(K53:K62)</f>
        <v>94.9</v>
      </c>
      <c r="L64" s="42">
        <f>SUM(L53:L62)</f>
        <v>90.378947368421052</v>
      </c>
      <c r="M64" s="56"/>
      <c r="N64" s="29" t="s">
        <v>343</v>
      </c>
      <c r="O64" s="54">
        <f>C31+D31+E31+F31+G31+H31+I31+X31</f>
        <v>19.75</v>
      </c>
      <c r="Q64" s="93">
        <f>SUM(C36:I36)+X36</f>
        <v>89.8</v>
      </c>
      <c r="R64" s="94">
        <f>SUM(C34:I34)+X34</f>
        <v>95.468354430379762</v>
      </c>
      <c r="S64" s="56"/>
      <c r="T64" s="29" t="s">
        <v>344</v>
      </c>
      <c r="U64" s="54">
        <f>L31+M31+N31+O31+P31+Q31+S31+T31+U31+V31+W31</f>
        <v>26.25</v>
      </c>
      <c r="W64" s="93">
        <f>SUM(L36:T36)+U36+V36+W36</f>
        <v>106.1</v>
      </c>
      <c r="X64" s="94">
        <f>SUM(L34:T34)+U34+V34+W34</f>
        <v>90.419047619047632</v>
      </c>
    </row>
    <row r="65" spans="1:24" x14ac:dyDescent="0.25">
      <c r="A65" s="73"/>
      <c r="B65" s="64"/>
      <c r="C65" s="95" t="s">
        <v>299</v>
      </c>
      <c r="D65" s="96"/>
      <c r="E65" s="97" t="s">
        <v>345</v>
      </c>
      <c r="F65" s="98" t="s">
        <v>346</v>
      </c>
      <c r="G65" s="73"/>
      <c r="H65" s="64"/>
      <c r="I65" s="95" t="s">
        <v>299</v>
      </c>
      <c r="J65" s="96"/>
      <c r="K65" s="97" t="s">
        <v>345</v>
      </c>
      <c r="L65" s="98" t="s">
        <v>346</v>
      </c>
      <c r="M65" s="73"/>
      <c r="N65" s="64"/>
      <c r="O65" s="95" t="s">
        <v>299</v>
      </c>
      <c r="P65" s="64"/>
      <c r="Q65" s="97" t="s">
        <v>347</v>
      </c>
      <c r="R65" s="98" t="s">
        <v>346</v>
      </c>
      <c r="S65" s="73"/>
      <c r="T65" s="64"/>
      <c r="U65" s="95" t="s">
        <v>299</v>
      </c>
      <c r="V65" s="64"/>
      <c r="W65" s="97" t="s">
        <v>348</v>
      </c>
      <c r="X65" s="98" t="s">
        <v>346</v>
      </c>
    </row>
    <row r="66" spans="1:24" ht="14.5" thickBot="1" x14ac:dyDescent="0.3"/>
    <row r="67" spans="1:24" x14ac:dyDescent="0.25">
      <c r="A67" s="99" t="s">
        <v>349</v>
      </c>
      <c r="B67" s="77"/>
      <c r="C67" s="100" t="s">
        <v>350</v>
      </c>
      <c r="D67" s="100" t="s">
        <v>351</v>
      </c>
      <c r="E67" s="100" t="s">
        <v>352</v>
      </c>
      <c r="F67" s="100" t="s">
        <v>353</v>
      </c>
      <c r="G67" s="100" t="s">
        <v>299</v>
      </c>
      <c r="H67" s="100" t="s">
        <v>354</v>
      </c>
      <c r="I67" s="100" t="s">
        <v>355</v>
      </c>
      <c r="J67" s="100" t="s">
        <v>356</v>
      </c>
      <c r="K67" s="100" t="s">
        <v>357</v>
      </c>
      <c r="L67" s="100" t="s">
        <v>358</v>
      </c>
      <c r="M67" s="101" t="s">
        <v>359</v>
      </c>
      <c r="N67" s="102" t="s">
        <v>360</v>
      </c>
    </row>
    <row r="68" spans="1:24" x14ac:dyDescent="0.25">
      <c r="A68" s="82" t="s">
        <v>361</v>
      </c>
      <c r="C68" s="53">
        <f>H68/F68</f>
        <v>3.9702970297029703</v>
      </c>
      <c r="D68" s="119">
        <f>(H68+H69)/(F68+F69)</f>
        <v>3.9826530612244899</v>
      </c>
      <c r="E68" s="53">
        <f>I68/G68</f>
        <v>3.9702970297029703</v>
      </c>
      <c r="F68" s="103">
        <f>C$64</f>
        <v>25.25</v>
      </c>
      <c r="G68" s="53">
        <f>F68</f>
        <v>25.25</v>
      </c>
      <c r="H68" s="104">
        <f>E$64</f>
        <v>100.25</v>
      </c>
      <c r="I68" s="53">
        <f>H68</f>
        <v>100.25</v>
      </c>
      <c r="J68" s="53">
        <v>11</v>
      </c>
      <c r="K68" s="53">
        <v>11</v>
      </c>
      <c r="M68" s="83"/>
    </row>
    <row r="69" spans="1:24" x14ac:dyDescent="0.25">
      <c r="A69" s="82" t="s">
        <v>362</v>
      </c>
      <c r="C69" s="53">
        <f t="shared" ref="C69:C71" si="16">H69/F69</f>
        <v>3.9957894736842108</v>
      </c>
      <c r="D69" s="119"/>
      <c r="E69" s="53">
        <f t="shared" ref="E69:E71" si="17">I69/G69</f>
        <v>3.9826530612244899</v>
      </c>
      <c r="F69" s="103">
        <f>I$64</f>
        <v>23.75</v>
      </c>
      <c r="G69" s="53">
        <f>G68+F69</f>
        <v>49</v>
      </c>
      <c r="H69" s="104">
        <f>K$64</f>
        <v>94.9</v>
      </c>
      <c r="I69" s="53">
        <f>I68+H69</f>
        <v>195.15</v>
      </c>
      <c r="J69" s="53">
        <v>10</v>
      </c>
      <c r="K69" s="53">
        <f>K68+J69</f>
        <v>21</v>
      </c>
      <c r="L69" s="29" t="s">
        <v>319</v>
      </c>
      <c r="M69" s="83">
        <v>2</v>
      </c>
    </row>
    <row r="70" spans="1:24" x14ac:dyDescent="0.25">
      <c r="A70" s="82" t="s">
        <v>363</v>
      </c>
      <c r="C70" s="53">
        <f t="shared" si="16"/>
        <v>4.5468354430379749</v>
      </c>
      <c r="D70" s="119">
        <f>(H70+H71)/(F70+F71)</f>
        <v>4.2586956521739125</v>
      </c>
      <c r="E70" s="53">
        <f t="shared" si="17"/>
        <v>4.1447272727272724</v>
      </c>
      <c r="F70" s="103">
        <f>O$64</f>
        <v>19.75</v>
      </c>
      <c r="G70" s="53">
        <f t="shared" ref="G70:G71" si="18">G69+F70</f>
        <v>68.75</v>
      </c>
      <c r="H70" s="105">
        <f>Q$64</f>
        <v>89.8</v>
      </c>
      <c r="I70" s="53">
        <f t="shared" ref="I70:I73" si="19">I69+H70</f>
        <v>284.95</v>
      </c>
      <c r="J70" s="53">
        <v>8</v>
      </c>
      <c r="K70" s="53">
        <f t="shared" ref="K70:K73" si="20">K69+J70</f>
        <v>29</v>
      </c>
      <c r="L70" s="29" t="s">
        <v>364</v>
      </c>
      <c r="M70" s="83">
        <v>2</v>
      </c>
    </row>
    <row r="71" spans="1:24" x14ac:dyDescent="0.25">
      <c r="A71" s="82" t="s">
        <v>365</v>
      </c>
      <c r="C71" s="53">
        <f t="shared" si="16"/>
        <v>4.0419047619047621</v>
      </c>
      <c r="D71" s="119"/>
      <c r="E71" s="53">
        <f t="shared" si="17"/>
        <v>4.1163157894736839</v>
      </c>
      <c r="F71" s="103">
        <f>U$64</f>
        <v>26.25</v>
      </c>
      <c r="G71" s="53">
        <f t="shared" si="18"/>
        <v>95</v>
      </c>
      <c r="H71" s="105">
        <f>W$64</f>
        <v>106.1</v>
      </c>
      <c r="I71" s="53">
        <f t="shared" si="19"/>
        <v>391.04999999999995</v>
      </c>
      <c r="J71" s="53">
        <v>11</v>
      </c>
      <c r="K71" s="53">
        <f t="shared" si="20"/>
        <v>40</v>
      </c>
      <c r="L71" s="29" t="s">
        <v>149</v>
      </c>
      <c r="M71" s="83">
        <v>2</v>
      </c>
    </row>
    <row r="72" spans="1:24" x14ac:dyDescent="0.25">
      <c r="A72" s="82" t="s">
        <v>366</v>
      </c>
      <c r="C72" s="53">
        <f>H72/F72</f>
        <v>4.5727272727272723</v>
      </c>
      <c r="D72" s="119">
        <f>(H72+H73)/(F72+F73)</f>
        <v>4.2620689655172406</v>
      </c>
      <c r="E72" s="53">
        <f>I72/G72</f>
        <v>4.2021367521367523</v>
      </c>
      <c r="F72" s="103">
        <f>B$40</f>
        <v>22</v>
      </c>
      <c r="G72" s="53">
        <f>G71+F72</f>
        <v>117</v>
      </c>
      <c r="H72" s="104">
        <f>B$42</f>
        <v>100.6</v>
      </c>
      <c r="I72" s="53">
        <f t="shared" si="19"/>
        <v>491.65</v>
      </c>
      <c r="J72" s="53">
        <v>9</v>
      </c>
      <c r="K72" s="53">
        <f t="shared" si="20"/>
        <v>49</v>
      </c>
      <c r="M72" s="83"/>
    </row>
    <row r="73" spans="1:24" x14ac:dyDescent="0.25">
      <c r="A73" s="82" t="s">
        <v>367</v>
      </c>
      <c r="C73" s="53">
        <f>H73/F73</f>
        <v>3.9441860465116272</v>
      </c>
      <c r="D73" s="119"/>
      <c r="E73" s="53">
        <f>I73/G73</f>
        <v>4.1620938628158841</v>
      </c>
      <c r="F73" s="103">
        <f>P40</f>
        <v>21.5</v>
      </c>
      <c r="G73" s="53">
        <f>G72+F73</f>
        <v>138.5</v>
      </c>
      <c r="H73" s="104">
        <f>P42</f>
        <v>84.799999999999983</v>
      </c>
      <c r="I73" s="53">
        <f t="shared" si="19"/>
        <v>576.44999999999993</v>
      </c>
      <c r="J73" s="53">
        <v>8</v>
      </c>
      <c r="K73" s="53">
        <f t="shared" si="20"/>
        <v>57</v>
      </c>
      <c r="M73" s="83"/>
    </row>
    <row r="74" spans="1:24" x14ac:dyDescent="0.25">
      <c r="A74" s="82" t="s">
        <v>368</v>
      </c>
      <c r="M74" s="83"/>
    </row>
    <row r="75" spans="1:24" x14ac:dyDescent="0.25">
      <c r="A75" s="82" t="s">
        <v>369</v>
      </c>
      <c r="M75" s="83"/>
    </row>
    <row r="76" spans="1:24" x14ac:dyDescent="0.25">
      <c r="A76" s="82"/>
      <c r="M76" s="83"/>
    </row>
    <row r="77" spans="1:24" x14ac:dyDescent="0.25">
      <c r="A77" s="106" t="s">
        <v>370</v>
      </c>
      <c r="C77" s="107" t="s">
        <v>350</v>
      </c>
      <c r="D77" s="107" t="s">
        <v>351</v>
      </c>
      <c r="E77" s="107" t="s">
        <v>352</v>
      </c>
      <c r="F77" s="107" t="s">
        <v>353</v>
      </c>
      <c r="G77" s="107" t="s">
        <v>299</v>
      </c>
      <c r="H77" s="107" t="s">
        <v>354</v>
      </c>
      <c r="I77" s="107" t="s">
        <v>355</v>
      </c>
      <c r="M77" s="83"/>
    </row>
    <row r="78" spans="1:24" x14ac:dyDescent="0.25">
      <c r="A78" s="82" t="s">
        <v>361</v>
      </c>
      <c r="C78" s="53">
        <f>H78/F78</f>
        <v>4.0091743119266052</v>
      </c>
      <c r="D78" s="119">
        <f>(H78+H79)/(F78+F79)</f>
        <v>4.0029411764705882</v>
      </c>
      <c r="E78" s="53">
        <f>I78/G78</f>
        <v>4.0091743119266052</v>
      </c>
      <c r="F78" s="103">
        <f>C$64+L$79</f>
        <v>27.25</v>
      </c>
      <c r="G78" s="53">
        <f>F78</f>
        <v>27.25</v>
      </c>
      <c r="H78" s="104">
        <f>E$64+L$82</f>
        <v>109.25</v>
      </c>
      <c r="I78" s="53">
        <f>H78</f>
        <v>109.25</v>
      </c>
      <c r="M78" s="83"/>
    </row>
    <row r="79" spans="1:24" x14ac:dyDescent="0.25">
      <c r="A79" s="82" t="s">
        <v>362</v>
      </c>
      <c r="C79" s="53">
        <f t="shared" ref="C79:C81" si="21">H79/F79</f>
        <v>3.9957894736842108</v>
      </c>
      <c r="D79" s="119"/>
      <c r="E79" s="53">
        <f t="shared" ref="E79:E81" si="22">I79/G79</f>
        <v>4.0029411764705882</v>
      </c>
      <c r="F79" s="103">
        <f>I$64</f>
        <v>23.75</v>
      </c>
      <c r="G79" s="53">
        <f>G78+F79</f>
        <v>51</v>
      </c>
      <c r="H79" s="104">
        <f>K$64</f>
        <v>94.9</v>
      </c>
      <c r="I79" s="53">
        <f>I78+H79</f>
        <v>204.15</v>
      </c>
      <c r="K79" s="108" t="s">
        <v>371</v>
      </c>
      <c r="L79" s="109">
        <v>2</v>
      </c>
      <c r="M79" s="83"/>
    </row>
    <row r="80" spans="1:24" x14ac:dyDescent="0.25">
      <c r="A80" s="82" t="s">
        <v>363</v>
      </c>
      <c r="C80" s="53">
        <f t="shared" si="21"/>
        <v>4.5468354430379749</v>
      </c>
      <c r="D80" s="120">
        <f>(H80+H81)/(F80+F81)</f>
        <v>4.2586956521739125</v>
      </c>
      <c r="E80" s="53">
        <f t="shared" si="22"/>
        <v>4.1547703180212014</v>
      </c>
      <c r="F80" s="103">
        <f>O$64</f>
        <v>19.75</v>
      </c>
      <c r="G80" s="53">
        <f t="shared" ref="G80:G83" si="23">G79+F80</f>
        <v>70.75</v>
      </c>
      <c r="H80" s="105">
        <f>Q$64</f>
        <v>89.8</v>
      </c>
      <c r="I80" s="53">
        <f t="shared" ref="I80:I81" si="24">I79+H80</f>
        <v>293.95</v>
      </c>
      <c r="K80" s="108" t="s">
        <v>372</v>
      </c>
      <c r="L80" s="109">
        <v>95</v>
      </c>
      <c r="M80" s="83"/>
    </row>
    <row r="81" spans="1:13" x14ac:dyDescent="0.25">
      <c r="A81" s="82" t="s">
        <v>365</v>
      </c>
      <c r="C81" s="53">
        <f t="shared" si="21"/>
        <v>4.0419047619047621</v>
      </c>
      <c r="D81" s="119"/>
      <c r="E81" s="53">
        <f t="shared" si="22"/>
        <v>4.1242268041237109</v>
      </c>
      <c r="F81" s="103">
        <f>U$64</f>
        <v>26.25</v>
      </c>
      <c r="G81" s="53">
        <f t="shared" si="23"/>
        <v>97</v>
      </c>
      <c r="H81" s="105">
        <f>W$64</f>
        <v>106.1</v>
      </c>
      <c r="I81" s="53">
        <f t="shared" si="24"/>
        <v>400.04999999999995</v>
      </c>
      <c r="K81" s="108" t="s">
        <v>373</v>
      </c>
      <c r="L81" s="109">
        <f>L80/10-5</f>
        <v>4.5</v>
      </c>
      <c r="M81" s="83"/>
    </row>
    <row r="82" spans="1:13" x14ac:dyDescent="0.25">
      <c r="A82" s="82" t="s">
        <v>366</v>
      </c>
      <c r="C82" s="53">
        <f>H82/F82</f>
        <v>4.5727272727272723</v>
      </c>
      <c r="D82" s="120">
        <f>(H82+H83)/(F82+F83)</f>
        <v>4.2620689655172406</v>
      </c>
      <c r="E82" s="53">
        <f>I82/G82</f>
        <v>4.2071428571428573</v>
      </c>
      <c r="F82" s="103">
        <f>B$40</f>
        <v>22</v>
      </c>
      <c r="G82" s="53">
        <f t="shared" si="23"/>
        <v>119</v>
      </c>
      <c r="H82" s="104">
        <f>B$42</f>
        <v>100.6</v>
      </c>
      <c r="I82" s="53">
        <f>I81+H82</f>
        <v>500.65</v>
      </c>
      <c r="K82" s="108" t="s">
        <v>374</v>
      </c>
      <c r="L82" s="109">
        <f>L81*L79</f>
        <v>9</v>
      </c>
      <c r="M82" s="83"/>
    </row>
    <row r="83" spans="1:13" x14ac:dyDescent="0.25">
      <c r="A83" s="82" t="s">
        <v>367</v>
      </c>
      <c r="C83" s="53">
        <f>H83/F83</f>
        <v>3.9441860465116272</v>
      </c>
      <c r="D83" s="119"/>
      <c r="E83" s="53">
        <f>I83/G83</f>
        <v>4.1669039145907467</v>
      </c>
      <c r="F83" s="103">
        <f>P40</f>
        <v>21.5</v>
      </c>
      <c r="G83" s="53">
        <f t="shared" si="23"/>
        <v>140.5</v>
      </c>
      <c r="H83" s="104">
        <f>P42</f>
        <v>84.799999999999983</v>
      </c>
      <c r="I83" s="53">
        <f>I82+H83</f>
        <v>585.44999999999993</v>
      </c>
      <c r="M83" s="83"/>
    </row>
    <row r="84" spans="1:13" x14ac:dyDescent="0.25">
      <c r="A84" s="82" t="s">
        <v>368</v>
      </c>
      <c r="M84" s="83"/>
    </row>
    <row r="85" spans="1:13" ht="14.5" thickBot="1" x14ac:dyDescent="0.3">
      <c r="A85" s="85" t="s">
        <v>369</v>
      </c>
      <c r="B85" s="86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110"/>
    </row>
    <row r="86" spans="1:13" ht="14.5" thickBot="1" x14ac:dyDescent="0.3"/>
    <row r="87" spans="1:13" x14ac:dyDescent="0.25">
      <c r="A87" s="99" t="s">
        <v>349</v>
      </c>
      <c r="B87" s="77"/>
      <c r="C87" s="100" t="s">
        <v>350</v>
      </c>
      <c r="D87" s="100" t="s">
        <v>351</v>
      </c>
      <c r="E87" s="100" t="s">
        <v>352</v>
      </c>
      <c r="F87" s="100" t="s">
        <v>353</v>
      </c>
      <c r="G87" s="100" t="s">
        <v>299</v>
      </c>
      <c r="H87" s="100" t="s">
        <v>375</v>
      </c>
      <c r="I87" s="100" t="s">
        <v>376</v>
      </c>
      <c r="J87" s="77"/>
      <c r="K87" s="77"/>
      <c r="L87" s="111"/>
      <c r="M87" s="112" t="s">
        <v>304</v>
      </c>
    </row>
    <row r="88" spans="1:13" x14ac:dyDescent="0.25">
      <c r="A88" s="82" t="s">
        <v>377</v>
      </c>
      <c r="C88" s="53">
        <f>F$64</f>
        <v>89.702970297029694</v>
      </c>
      <c r="D88" s="119">
        <f>(H88+H89)/(F88+F89)</f>
        <v>90.030612244897952</v>
      </c>
      <c r="E88" s="53">
        <f>I88/G88</f>
        <v>89.70297029702968</v>
      </c>
      <c r="F88" s="103">
        <f>C$64</f>
        <v>25.25</v>
      </c>
      <c r="G88" s="53">
        <f>F88</f>
        <v>25.25</v>
      </c>
      <c r="H88" s="53">
        <f>C88*F88</f>
        <v>2264.9999999999995</v>
      </c>
      <c r="I88" s="53">
        <f>H88</f>
        <v>2264.9999999999995</v>
      </c>
      <c r="L88" s="83"/>
    </row>
    <row r="89" spans="1:13" x14ac:dyDescent="0.25">
      <c r="A89" s="82" t="s">
        <v>378</v>
      </c>
      <c r="C89" s="53">
        <f>L$64</f>
        <v>90.378947368421052</v>
      </c>
      <c r="D89" s="119"/>
      <c r="E89" s="53">
        <f t="shared" ref="E89:E91" si="25">I89/G89</f>
        <v>90.030612244897952</v>
      </c>
      <c r="F89" s="103">
        <f>I$64</f>
        <v>23.75</v>
      </c>
      <c r="G89" s="53">
        <f>G88+F89</f>
        <v>49</v>
      </c>
      <c r="H89" s="53">
        <f t="shared" ref="H89:H91" si="26">C89*F89</f>
        <v>2146.5</v>
      </c>
      <c r="I89" s="53">
        <f>I88+H89</f>
        <v>4411.5</v>
      </c>
      <c r="L89" s="83"/>
    </row>
    <row r="90" spans="1:13" x14ac:dyDescent="0.25">
      <c r="A90" s="82" t="s">
        <v>379</v>
      </c>
      <c r="C90" s="57">
        <f>R$64</f>
        <v>95.468354430379762</v>
      </c>
      <c r="D90" s="119">
        <f>(H90+H91)/(F90+F91)</f>
        <v>92.586956521739154</v>
      </c>
      <c r="E90" s="53">
        <f t="shared" si="25"/>
        <v>91.592727272727274</v>
      </c>
      <c r="F90" s="103">
        <f>O$64</f>
        <v>19.75</v>
      </c>
      <c r="G90" s="53">
        <f t="shared" ref="G90:G91" si="27">G89+F90</f>
        <v>68.75</v>
      </c>
      <c r="H90" s="53">
        <f t="shared" si="26"/>
        <v>1885.5000000000002</v>
      </c>
      <c r="I90" s="53">
        <f t="shared" ref="I90:I93" si="28">I89+H90</f>
        <v>6297</v>
      </c>
      <c r="L90" s="83"/>
    </row>
    <row r="91" spans="1:13" x14ac:dyDescent="0.25">
      <c r="A91" s="82" t="s">
        <v>380</v>
      </c>
      <c r="C91" s="57">
        <f>X$64</f>
        <v>90.419047619047632</v>
      </c>
      <c r="D91" s="119"/>
      <c r="E91" s="53">
        <f t="shared" si="25"/>
        <v>91.268421052631581</v>
      </c>
      <c r="F91" s="103">
        <f>U$64</f>
        <v>26.25</v>
      </c>
      <c r="G91" s="53">
        <f t="shared" si="27"/>
        <v>95</v>
      </c>
      <c r="H91" s="53">
        <f t="shared" si="26"/>
        <v>2373.5000000000005</v>
      </c>
      <c r="I91" s="53">
        <f>I90+H91</f>
        <v>8670.5</v>
      </c>
      <c r="L91" s="83"/>
    </row>
    <row r="92" spans="1:13" x14ac:dyDescent="0.25">
      <c r="A92" s="82" t="s">
        <v>381</v>
      </c>
      <c r="C92" s="53">
        <f>B$43</f>
        <v>95.72727272727272</v>
      </c>
      <c r="D92" s="119">
        <f>(H92+H93)/(F92+F93)</f>
        <v>92.620689655172413</v>
      </c>
      <c r="E92" s="53">
        <f>I92/G92</f>
        <v>92.106837606837601</v>
      </c>
      <c r="F92" s="103">
        <f>B$40</f>
        <v>22</v>
      </c>
      <c r="G92" s="53">
        <f>G91+F92</f>
        <v>117</v>
      </c>
      <c r="H92" s="53">
        <f>C92*F92</f>
        <v>2106</v>
      </c>
      <c r="I92" s="53">
        <f>I91+H92</f>
        <v>10776.5</v>
      </c>
      <c r="L92" s="83"/>
    </row>
    <row r="93" spans="1:13" x14ac:dyDescent="0.25">
      <c r="A93" s="82" t="s">
        <v>382</v>
      </c>
      <c r="C93" s="29">
        <f>P43</f>
        <v>89.441860465116278</v>
      </c>
      <c r="D93" s="119"/>
      <c r="E93" s="53">
        <f>I93/G93</f>
        <v>91.693140794223822</v>
      </c>
      <c r="F93" s="103">
        <f>P40</f>
        <v>21.5</v>
      </c>
      <c r="G93" s="53">
        <f>G92+F93</f>
        <v>138.5</v>
      </c>
      <c r="H93" s="53">
        <f>C93*F93</f>
        <v>1923</v>
      </c>
      <c r="I93" s="53">
        <f t="shared" si="28"/>
        <v>12699.5</v>
      </c>
      <c r="L93" s="83"/>
    </row>
    <row r="94" spans="1:13" x14ac:dyDescent="0.25">
      <c r="A94" s="82" t="s">
        <v>383</v>
      </c>
      <c r="L94" s="83"/>
    </row>
    <row r="95" spans="1:13" x14ac:dyDescent="0.25">
      <c r="A95" s="82" t="s">
        <v>384</v>
      </c>
      <c r="L95" s="83"/>
    </row>
    <row r="96" spans="1:13" x14ac:dyDescent="0.25">
      <c r="A96" s="82"/>
      <c r="L96" s="83"/>
    </row>
    <row r="97" spans="1:12" x14ac:dyDescent="0.25">
      <c r="A97" s="113" t="s">
        <v>370</v>
      </c>
      <c r="B97" s="114"/>
      <c r="C97" s="107" t="s">
        <v>350</v>
      </c>
      <c r="D97" s="107" t="s">
        <v>351</v>
      </c>
      <c r="E97" s="107" t="s">
        <v>352</v>
      </c>
      <c r="F97" s="107" t="s">
        <v>353</v>
      </c>
      <c r="G97" s="107" t="s">
        <v>299</v>
      </c>
      <c r="H97" s="107" t="s">
        <v>375</v>
      </c>
      <c r="I97" s="107" t="s">
        <v>385</v>
      </c>
      <c r="L97" s="83"/>
    </row>
    <row r="98" spans="1:12" x14ac:dyDescent="0.25">
      <c r="A98" s="82" t="s">
        <v>377</v>
      </c>
      <c r="C98" s="53">
        <f>F$64</f>
        <v>89.702970297029694</v>
      </c>
      <c r="D98" s="119">
        <f>(H98+H99)/(F98+F99)</f>
        <v>90.225490196078425</v>
      </c>
      <c r="E98" s="53">
        <f>I98/G98</f>
        <v>90.091743119266042</v>
      </c>
      <c r="F98" s="103">
        <f>C$64+L$79</f>
        <v>27.25</v>
      </c>
      <c r="G98" s="53">
        <f>F98</f>
        <v>27.25</v>
      </c>
      <c r="H98" s="53">
        <f>C98*(F98-2)+L$79*L$80</f>
        <v>2454.9999999999995</v>
      </c>
      <c r="I98" s="53">
        <f>H98</f>
        <v>2454.9999999999995</v>
      </c>
      <c r="L98" s="83"/>
    </row>
    <row r="99" spans="1:12" x14ac:dyDescent="0.25">
      <c r="A99" s="82" t="s">
        <v>378</v>
      </c>
      <c r="C99" s="53">
        <f>L$64</f>
        <v>90.378947368421052</v>
      </c>
      <c r="D99" s="119"/>
      <c r="E99" s="53">
        <f t="shared" ref="E99:E102" si="29">I99/G99</f>
        <v>90.225490196078425</v>
      </c>
      <c r="F99" s="103">
        <f>I$64</f>
        <v>23.75</v>
      </c>
      <c r="G99" s="53">
        <f>G98+F99</f>
        <v>51</v>
      </c>
      <c r="H99" s="53">
        <f t="shared" ref="H99:H103" si="30">C99*F99</f>
        <v>2146.5</v>
      </c>
      <c r="I99" s="53">
        <f>I98+H99</f>
        <v>4601.5</v>
      </c>
      <c r="K99" s="108"/>
      <c r="L99" s="115"/>
    </row>
    <row r="100" spans="1:12" x14ac:dyDescent="0.25">
      <c r="A100" s="82" t="s">
        <v>379</v>
      </c>
      <c r="C100" s="57">
        <f>R$64</f>
        <v>95.468354430379762</v>
      </c>
      <c r="D100" s="119">
        <f>(H100+H101)/(F100+F101)</f>
        <v>92.586956521739154</v>
      </c>
      <c r="E100" s="53">
        <f t="shared" si="29"/>
        <v>91.689045936395758</v>
      </c>
      <c r="F100" s="103">
        <f>O$64</f>
        <v>19.75</v>
      </c>
      <c r="G100" s="53">
        <f t="shared" ref="G100:G102" si="31">G99+F100</f>
        <v>70.75</v>
      </c>
      <c r="H100" s="53">
        <f t="shared" si="30"/>
        <v>1885.5000000000002</v>
      </c>
      <c r="I100" s="53">
        <f t="shared" ref="I100:I103" si="32">I99+H100</f>
        <v>6487</v>
      </c>
      <c r="K100" s="108"/>
      <c r="L100" s="115"/>
    </row>
    <row r="101" spans="1:12" x14ac:dyDescent="0.25">
      <c r="A101" s="82" t="s">
        <v>380</v>
      </c>
      <c r="C101" s="57">
        <f>X$64</f>
        <v>90.419047619047632</v>
      </c>
      <c r="D101" s="119"/>
      <c r="E101" s="53">
        <f t="shared" si="29"/>
        <v>91.345360824742272</v>
      </c>
      <c r="F101" s="103">
        <f>U$64</f>
        <v>26.25</v>
      </c>
      <c r="G101" s="53">
        <f t="shared" si="31"/>
        <v>97</v>
      </c>
      <c r="H101" s="53">
        <f t="shared" si="30"/>
        <v>2373.5000000000005</v>
      </c>
      <c r="I101" s="53">
        <f t="shared" si="32"/>
        <v>8860.5</v>
      </c>
      <c r="K101" s="108"/>
      <c r="L101" s="115"/>
    </row>
    <row r="102" spans="1:12" x14ac:dyDescent="0.25">
      <c r="A102" s="82" t="s">
        <v>381</v>
      </c>
      <c r="C102" s="53">
        <f>B$43</f>
        <v>95.72727272727272</v>
      </c>
      <c r="D102" s="119">
        <f>(H102+H103)/(F102+F103)</f>
        <v>92.620689655172413</v>
      </c>
      <c r="E102" s="53">
        <f t="shared" si="29"/>
        <v>92.155462184873954</v>
      </c>
      <c r="F102" s="103">
        <f>B$40</f>
        <v>22</v>
      </c>
      <c r="G102" s="53">
        <f t="shared" si="31"/>
        <v>119</v>
      </c>
      <c r="H102" s="53">
        <f t="shared" si="30"/>
        <v>2106</v>
      </c>
      <c r="I102" s="53">
        <f t="shared" si="32"/>
        <v>10966.5</v>
      </c>
      <c r="K102" s="108"/>
      <c r="L102" s="115"/>
    </row>
    <row r="103" spans="1:12" x14ac:dyDescent="0.25">
      <c r="A103" s="82" t="s">
        <v>382</v>
      </c>
      <c r="C103" s="29">
        <f>P43</f>
        <v>89.441860465116278</v>
      </c>
      <c r="D103" s="119"/>
      <c r="E103" s="53">
        <f>I103/G103</f>
        <v>91.740213523131672</v>
      </c>
      <c r="F103" s="103">
        <f>P40</f>
        <v>21.5</v>
      </c>
      <c r="G103" s="53">
        <f>G102+F103</f>
        <v>140.5</v>
      </c>
      <c r="H103" s="53">
        <f t="shared" si="30"/>
        <v>1923</v>
      </c>
      <c r="I103" s="53">
        <f t="shared" si="32"/>
        <v>12889.5</v>
      </c>
      <c r="L103" s="83"/>
    </row>
    <row r="104" spans="1:12" x14ac:dyDescent="0.25">
      <c r="A104" s="82" t="s">
        <v>383</v>
      </c>
      <c r="K104" s="108" t="s">
        <v>386</v>
      </c>
      <c r="L104" s="116">
        <f>(H102+H103+85*2.5)/(F102+F103+2.5)</f>
        <v>92.206521739130437</v>
      </c>
    </row>
    <row r="105" spans="1:12" ht="14.5" thickBot="1" x14ac:dyDescent="0.3">
      <c r="A105" s="85" t="s">
        <v>384</v>
      </c>
      <c r="B105" s="86"/>
      <c r="C105" s="86"/>
      <c r="D105" s="86"/>
      <c r="E105" s="86"/>
      <c r="F105" s="86"/>
      <c r="G105" s="86"/>
      <c r="H105" s="86"/>
      <c r="I105" s="86"/>
      <c r="J105" s="86"/>
      <c r="K105" s="86"/>
      <c r="L105" s="110"/>
    </row>
  </sheetData>
  <mergeCells count="24">
    <mergeCell ref="L39:M39"/>
    <mergeCell ref="Y39:Z39"/>
    <mergeCell ref="Y20:Z20"/>
    <mergeCell ref="Y31:Z31"/>
    <mergeCell ref="Y35:Z35"/>
    <mergeCell ref="Y36:Z36"/>
    <mergeCell ref="Y38:Z38"/>
    <mergeCell ref="D88:D89"/>
    <mergeCell ref="L40:M40"/>
    <mergeCell ref="Y40:Z40"/>
    <mergeCell ref="L41:M41"/>
    <mergeCell ref="Y41:Z41"/>
    <mergeCell ref="L42:M42"/>
    <mergeCell ref="D68:D69"/>
    <mergeCell ref="D70:D71"/>
    <mergeCell ref="D72:D73"/>
    <mergeCell ref="D78:D79"/>
    <mergeCell ref="D80:D81"/>
    <mergeCell ref="D82:D83"/>
    <mergeCell ref="D90:D91"/>
    <mergeCell ref="D92:D93"/>
    <mergeCell ref="D98:D99"/>
    <mergeCell ref="D100:D101"/>
    <mergeCell ref="D102:D103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RPC1</dc:creator>
  <cp:lastModifiedBy>尘竹 谢</cp:lastModifiedBy>
  <dcterms:created xsi:type="dcterms:W3CDTF">2015-01-15T16:55:01Z</dcterms:created>
  <dcterms:modified xsi:type="dcterms:W3CDTF">2024-02-27T03:24:48Z</dcterms:modified>
</cp:coreProperties>
</file>